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tabRatio="961" firstSheet="12" activeTab="25"/>
  </bookViews>
  <sheets>
    <sheet name="úvod" sheetId="1" r:id="rId1"/>
    <sheet name="tab" sheetId="2" r:id="rId2"/>
    <sheet name="tab1-bilance" sheetId="3" r:id="rId3"/>
    <sheet name="tab2-ukaz." sheetId="4" r:id="rId4"/>
    <sheet name="tab3-mzdy" sheetId="5" r:id="rId5"/>
    <sheet name="tab4-V+V" sheetId="6" r:id="rId6"/>
    <sheet name="tab5-výdaje" sheetId="7" r:id="rId7"/>
    <sheet name="tab5a" sheetId="8" r:id="rId8"/>
    <sheet name="tab5b" sheetId="9" r:id="rId9"/>
    <sheet name="tab5c" sheetId="10" r:id="rId10"/>
    <sheet name="tab5d" sheetId="11" r:id="rId11"/>
    <sheet name="tab5e" sheetId="12" r:id="rId12"/>
    <sheet name="tab5f" sheetId="13" r:id="rId13"/>
    <sheet name="tab5g" sheetId="14" r:id="rId14"/>
    <sheet name="tab5h" sheetId="15" r:id="rId15"/>
    <sheet name="tab6-dotace" sheetId="16" r:id="rId16"/>
    <sheet name="tab6a" sheetId="17" r:id="rId17"/>
    <sheet name="tab6b" sheetId="18" r:id="rId18"/>
    <sheet name="tab6c" sheetId="19" r:id="rId19"/>
    <sheet name="tab6d" sheetId="20" r:id="rId20"/>
    <sheet name="tab6e-neinvd" sheetId="21" r:id="rId21"/>
    <sheet name="tab6f-invd" sheetId="22" r:id="rId22"/>
    <sheet name="tab6g" sheetId="23" r:id="rId23"/>
    <sheet name="tab6h" sheetId="24" r:id="rId24"/>
    <sheet name="tab7-isprofin" sheetId="25" r:id="rId25"/>
    <sheet name="tab8-RF" sheetId="26" r:id="rId26"/>
  </sheets>
  <externalReferences>
    <externalReference r:id="rId29"/>
  </externalReferences>
  <definedNames>
    <definedName name="_xlnm.Print_Titles" localSheetId="2">'tab1-bilance'!$1:$8</definedName>
    <definedName name="_xlnm.Print_Titles" localSheetId="3">'tab2-ukaz.'!$1:$6</definedName>
    <definedName name="_xlnm.Print_Titles" localSheetId="20">'tab6e-neinvd'!$1:$8</definedName>
    <definedName name="_xlnm.Print_Titles" localSheetId="21">'tab6f-invd'!$1:$7</definedName>
    <definedName name="_xlnm.Print_Area" localSheetId="2">'tab1-bilance'!$A$44:$G$96</definedName>
  </definedNames>
  <calcPr fullCalcOnLoad="1"/>
</workbook>
</file>

<file path=xl/sharedStrings.xml><?xml version="1.0" encoding="utf-8"?>
<sst xmlns="http://schemas.openxmlformats.org/spreadsheetml/2006/main" count="2023" uniqueCount="1043">
  <si>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</si>
  <si>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</si>
  <si>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</si>
  <si>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Kontrola - rozdíl salda SR a financování</t>
  </si>
  <si>
    <t>*) Příjmy z pojistného na SZ a příspěvek na politiku zaměstnanosti se vykazují v podrobnějším členění položek</t>
  </si>
  <si>
    <t xml:space="preserve">    na PSP 161 a 162 rozp. skladby</t>
  </si>
  <si>
    <t>k 1.1.2007</t>
  </si>
  <si>
    <t>Převod v roce 2007</t>
  </si>
  <si>
    <t>CELKEM *)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</si>
  <si>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</si>
  <si>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t xml:space="preserve">                         v PSP 170 Ostatní daňové příjmy</t>
  </si>
  <si>
    <t>Plnění rozpočtových příjmů MV  k 31. 12. 2007</t>
  </si>
  <si>
    <t>Plnění rozpočtových příjmů MV k 31. 12. 2007 - detail za HZS krajů</t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</si>
  <si>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</si>
  <si>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t>***) týká se kap. Operace státních finančních aktiv (od původců radioaktivních odpadů - příjem jaderného účtu)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</si>
  <si>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</si>
  <si>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</si>
  <si>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</si>
  <si>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</si>
  <si>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</si>
  <si>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</si>
  <si>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</si>
  <si>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</si>
  <si>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</si>
  <si>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</si>
  <si>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</si>
  <si>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</si>
  <si>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</si>
  <si>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</si>
  <si>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</si>
  <si>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</si>
  <si>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</si>
  <si>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Kapitola: </t>
    </r>
    <r>
      <rPr>
        <b/>
        <sz val="11"/>
        <rFont val="Arial CE"/>
        <family val="2"/>
      </rPr>
      <t>314  Ministerstvo vnitra</t>
    </r>
  </si>
  <si>
    <t xml:space="preserve">
Ukazatele</t>
  </si>
  <si>
    <t>ř.</t>
  </si>
  <si>
    <t>Schválený rozpočet</t>
  </si>
  <si>
    <t>Rozpočet 
po změnách</t>
  </si>
  <si>
    <t>Výsledek od
počátku roku</t>
  </si>
  <si>
    <t>Plnění
v %</t>
  </si>
  <si>
    <t>3 : 2</t>
  </si>
  <si>
    <t>Souhrnné ukazatele</t>
  </si>
  <si>
    <t xml:space="preserve"> Příjmy celkem </t>
  </si>
  <si>
    <t>0010</t>
  </si>
  <si>
    <t>Výdaje celkem</t>
  </si>
  <si>
    <t>0020</t>
  </si>
  <si>
    <t>Specifické ukazatele - příjmy</t>
  </si>
  <si>
    <t xml:space="preserve">Příjmy z pojistného na sociální zabezpečení
 a příspěvku na státní politiku zaměstnanosti                                                </t>
  </si>
  <si>
    <t>1401</t>
  </si>
  <si>
    <t xml:space="preserve">    v tom: 
      pojistné na důchodové pojištění</t>
  </si>
  <si>
    <t>1402</t>
  </si>
  <si>
    <t xml:space="preserve">      pojistné na nemocenské pojištění a
      příspěvek na státní politiku zaměstnanosti</t>
  </si>
  <si>
    <t>1403</t>
  </si>
  <si>
    <t xml:space="preserve"> Nedaňové příjmy, kapitálové příjmy
 a přijaté transfery celkem </t>
  </si>
  <si>
    <t>1404</t>
  </si>
  <si>
    <t xml:space="preserve">  v tom: 
   příjmy z rozpočtu Evropské unie bez SZP -
   programovací období 2004 až 2006 celkem</t>
  </si>
  <si>
    <t>1405</t>
  </si>
  <si>
    <t xml:space="preserve">  příjmy z rozpočtu Evropské unie bez SZP -
   programovací období  2007 až 2013 celkem</t>
  </si>
  <si>
    <t>1406</t>
  </si>
  <si>
    <t xml:space="preserve">  příjmy z prostředků ostatních zahraničních
   programů </t>
  </si>
  <si>
    <t>1407</t>
  </si>
  <si>
    <t xml:space="preserve">  ostatní nedaňové příjmy, kapitálové příjmy 
   a přijaté transfery celkem</t>
  </si>
  <si>
    <t>1408</t>
  </si>
  <si>
    <t>Specifické ukazatele - výdaje</t>
  </si>
  <si>
    <t xml:space="preserve">Výdaje Policie ČR </t>
  </si>
  <si>
    <t>1409</t>
  </si>
  <si>
    <t>Výdaje Hasičského záchranného sboru ČR</t>
  </si>
  <si>
    <t>1410</t>
  </si>
  <si>
    <t xml:space="preserve">Výdaje odboru ekonomického zabezpečení
 pro MV a odboru sportu MV </t>
  </si>
  <si>
    <t>1411</t>
  </si>
  <si>
    <t xml:space="preserve">Výdaje resortního policejního školství
 a Muzea Policie ČR </t>
  </si>
  <si>
    <t>1412</t>
  </si>
  <si>
    <t xml:space="preserve">Výdaje archivnictví </t>
  </si>
  <si>
    <t>1413</t>
  </si>
  <si>
    <t>Výdaje Správy uprchlických zařízení MV</t>
  </si>
  <si>
    <t>1414</t>
  </si>
  <si>
    <t>Výdaje na státní příspěvkové organizace</t>
  </si>
  <si>
    <t>1415</t>
  </si>
  <si>
    <t>Výdaje spojené s výkonem předsednictví 
 ČR v Radě Evropské unie</t>
  </si>
  <si>
    <t>1416</t>
  </si>
  <si>
    <t>Dávky důchodového pojištění</t>
  </si>
  <si>
    <t>1417</t>
  </si>
  <si>
    <t>Ostatní sociální dávky</t>
  </si>
  <si>
    <t>1418</t>
  </si>
  <si>
    <t>Výdaje na sportovní reprezentaci</t>
  </si>
  <si>
    <t>1419</t>
  </si>
  <si>
    <t>Průřezové ukazatele</t>
  </si>
  <si>
    <t>Platy zaměstnanců a ostatní
 platby za provedenou práci</t>
  </si>
  <si>
    <t>1420</t>
  </si>
  <si>
    <t xml:space="preserve">   v tom: platy zaměstnanců</t>
  </si>
  <si>
    <t>1421</t>
  </si>
  <si>
    <t xml:space="preserve">             ostatní platby za provedenou práci</t>
  </si>
  <si>
    <t>1422</t>
  </si>
  <si>
    <r>
      <t xml:space="preserve"> Povinné pojistné placené 
 zaměstnavatelem </t>
    </r>
    <r>
      <rPr>
        <vertAlign val="superscript"/>
        <sz val="10"/>
        <rFont val="Arial CE"/>
        <family val="2"/>
      </rPr>
      <t>1)</t>
    </r>
  </si>
  <si>
    <t>1423</t>
  </si>
  <si>
    <t>Převod fondu kulturních 
 a sociálních potřeb</t>
  </si>
  <si>
    <t>1424</t>
  </si>
  <si>
    <r>
      <t xml:space="preserve"> Platy zaměstnanců ve státní správě </t>
    </r>
    <r>
      <rPr>
        <vertAlign val="superscript"/>
        <sz val="10"/>
        <rFont val="Arial CE"/>
        <family val="2"/>
      </rPr>
      <t>4)</t>
    </r>
  </si>
  <si>
    <t>1425</t>
  </si>
  <si>
    <t xml:space="preserve"> Platy příslušníků bezpečnostních sborů 
 ve služebním poměru celkem</t>
  </si>
  <si>
    <t>1426</t>
  </si>
  <si>
    <t xml:space="preserve">    v tom: Policie ČR</t>
  </si>
  <si>
    <t>1427</t>
  </si>
  <si>
    <t xml:space="preserve">              Hasičský záchranný sbor ČR</t>
  </si>
  <si>
    <t>1428</t>
  </si>
  <si>
    <t xml:space="preserve"> Platy státních zaměstnanců 
 ve správních úřadech      </t>
  </si>
  <si>
    <t>1429</t>
  </si>
  <si>
    <t xml:space="preserve"> Platy představitelů státní moci 
 a některých orgánů            </t>
  </si>
  <si>
    <t>1430</t>
  </si>
  <si>
    <t xml:space="preserve"> Výdaje na výzkum a vývoj včetně programů
 spolufinancovaných z prostředků EU celkem </t>
  </si>
  <si>
    <t>1431</t>
  </si>
  <si>
    <t xml:space="preserve"> v tom: ze státního rozpočtu celkem</t>
  </si>
  <si>
    <t>1432</t>
  </si>
  <si>
    <r>
      <t xml:space="preserve">            v tom: institucionální výdaje celkem </t>
    </r>
    <r>
      <rPr>
        <vertAlign val="superscript"/>
        <sz val="10"/>
        <rFont val="Arial CE"/>
        <family val="2"/>
      </rPr>
      <t>2)</t>
    </r>
  </si>
  <si>
    <t>1433</t>
  </si>
  <si>
    <r>
      <t xml:space="preserve">                      účelové výdaje celkem </t>
    </r>
    <r>
      <rPr>
        <vertAlign val="superscript"/>
        <sz val="10"/>
        <rFont val="Arial CE"/>
        <family val="2"/>
      </rPr>
      <t>2)</t>
    </r>
  </si>
  <si>
    <t>1434</t>
  </si>
  <si>
    <t xml:space="preserve">           kryté příjmem z rozpočtu EU</t>
  </si>
  <si>
    <t>1435</t>
  </si>
  <si>
    <r>
      <t xml:space="preserve"> Národní program výzkumu </t>
    </r>
    <r>
      <rPr>
        <vertAlign val="superscript"/>
        <sz val="10"/>
        <color indexed="8"/>
        <rFont val="Arial CE"/>
        <family val="2"/>
      </rPr>
      <t>3)</t>
    </r>
    <r>
      <rPr>
        <sz val="10"/>
        <color indexed="8"/>
        <rFont val="Arial CE"/>
        <family val="2"/>
      </rPr>
      <t xml:space="preserve"> </t>
    </r>
  </si>
  <si>
    <t>1436</t>
  </si>
  <si>
    <r>
      <t xml:space="preserve"> Programy v působnosti poskytovatelů </t>
    </r>
    <r>
      <rPr>
        <vertAlign val="superscript"/>
        <sz val="10"/>
        <color indexed="8"/>
        <rFont val="Arial CE"/>
        <family val="2"/>
      </rPr>
      <t>3)</t>
    </r>
  </si>
  <si>
    <t>1437</t>
  </si>
  <si>
    <r>
      <t xml:space="preserve"> Veřejné zakázky </t>
    </r>
    <r>
      <rPr>
        <vertAlign val="superscript"/>
        <sz val="10"/>
        <color indexed="8"/>
        <rFont val="Arial CE"/>
        <family val="2"/>
      </rPr>
      <t>3)</t>
    </r>
  </si>
  <si>
    <t>1438</t>
  </si>
  <si>
    <r>
      <t xml:space="preserve"> Specifický výzkum na vysokých školách </t>
    </r>
    <r>
      <rPr>
        <vertAlign val="superscript"/>
        <sz val="10"/>
        <color indexed="8"/>
        <rFont val="Arial CE"/>
        <family val="2"/>
      </rPr>
      <t>3)</t>
    </r>
  </si>
  <si>
    <t>1439</t>
  </si>
  <si>
    <t>Výdaje na mezinárodní konference</t>
  </si>
  <si>
    <t>1440</t>
  </si>
  <si>
    <t>FIREARMS (problematika balistiky
  a povýstřelových zplodin)</t>
  </si>
  <si>
    <t>1441</t>
  </si>
  <si>
    <t>Mezinárodní konference
 „Prevence kriminality v ČR a v Evropě“</t>
  </si>
  <si>
    <t>1442</t>
  </si>
  <si>
    <t>Zahraniční rozvojová spolupráce</t>
  </si>
  <si>
    <t>1443</t>
  </si>
  <si>
    <t>Program sociální prevence
 a prevence kriminality</t>
  </si>
  <si>
    <t>1444</t>
  </si>
  <si>
    <t>Zajištění přípravy na krizové situace
 podle zákona č. 240/2000 Sb.</t>
  </si>
  <si>
    <t>1445</t>
  </si>
  <si>
    <t xml:space="preserve"> Výdaje na programy spolufinancované 
 z prostředků EU bez SZP - programovací
 období 2004 až 2006 celkem </t>
  </si>
  <si>
    <t>1446</t>
  </si>
  <si>
    <t xml:space="preserve">    v tom: ze státního rozpočtu  </t>
  </si>
  <si>
    <t>1447</t>
  </si>
  <si>
    <t xml:space="preserve">              kryté příjmem z rozpočtu EU  </t>
  </si>
  <si>
    <t>1448</t>
  </si>
  <si>
    <t xml:space="preserve"> Výdaje na programy spolufinancované 
 z prostředků EU bez SZP - programovací
 období 2007 až 2013 celkem </t>
  </si>
  <si>
    <t>1449</t>
  </si>
  <si>
    <t>1450</t>
  </si>
  <si>
    <t xml:space="preserve">              kryté příjmem z prostředků EU  </t>
  </si>
  <si>
    <t>1451</t>
  </si>
  <si>
    <t>Výdaje na společné projekty, které 
 jsou zčásti financovány z prostředků 
 ostatních zahraničních programů</t>
  </si>
  <si>
    <t>1452</t>
  </si>
  <si>
    <t xml:space="preserve">  v tom: ze státního rozpočtu</t>
  </si>
  <si>
    <t>1453</t>
  </si>
  <si>
    <t xml:space="preserve">            kryté příjmem z prostředků 
             ostatních zahraničních programů </t>
  </si>
  <si>
    <t>1454</t>
  </si>
  <si>
    <r>
      <t xml:space="preserve">1) </t>
    </r>
    <r>
      <rPr>
        <sz val="9"/>
        <rFont val="Arial CE"/>
        <family val="2"/>
      </rPr>
      <t>povinné pojistné na sociální zabezpečení a příspěvek na státní politiku zaměstnanosti a pojistné na veřejné zdravotní pojištění</t>
    </r>
  </si>
  <si>
    <r>
      <t>2)</t>
    </r>
    <r>
      <rPr>
        <sz val="9"/>
        <rFont val="Arial CE"/>
        <family val="2"/>
      </rPr>
      <t xml:space="preserve"> výdaje na výzkum a vývoj podle § 6 odst. 1 zákona č. 130/2002 Sb.</t>
    </r>
  </si>
  <si>
    <r>
      <t>3)</t>
    </r>
    <r>
      <rPr>
        <sz val="9"/>
        <rFont val="Arial CE"/>
        <family val="2"/>
      </rPr>
      <t xml:space="preserve"> výdaje na výzkum a vývoj podle § 6 odst. 2 zákona č. 130/2002 Sb.</t>
    </r>
  </si>
  <si>
    <r>
      <t>4)</t>
    </r>
    <r>
      <rPr>
        <sz val="9"/>
        <rFont val="Arial CE"/>
        <family val="2"/>
      </rPr>
      <t xml:space="preserve"> včetně správy ve složkách obrany, bezpečnosti, celní a právní ochrany</t>
    </r>
  </si>
  <si>
    <t xml:space="preserve">                      Ing. Psohlavcová, tel. 974 849 264</t>
  </si>
  <si>
    <t xml:space="preserve">                      Ing. Mikulová, tel. 974 849 327</t>
  </si>
  <si>
    <t>podle § 47 zákona č. 218/2000 Sb., ve znění pozdějších předpisů</t>
  </si>
  <si>
    <t xml:space="preserve">v tis. Kč </t>
  </si>
  <si>
    <t>Ukazatel</t>
  </si>
  <si>
    <t>z toho</t>
  </si>
  <si>
    <t>Převod podle § 47 za rok 2007</t>
  </si>
  <si>
    <t>Zapojeno do příjmů v roce 2007</t>
  </si>
  <si>
    <t>Použito v  roce 2007</t>
  </si>
  <si>
    <t>Prostředky státního rozpočtu v RF celkem</t>
  </si>
  <si>
    <t>v tom:</t>
  </si>
  <si>
    <t>Prostředky státního rozpočtu určené na financování programů</t>
  </si>
  <si>
    <t>Ostatní</t>
  </si>
  <si>
    <t xml:space="preserve"> prostředky na platy, ostatní platby za provedenou práci a povinné pojistné</t>
  </si>
  <si>
    <t>z toho: prostředky na platy, ostatní platby za provedenou práci a povinné pojistné</t>
  </si>
  <si>
    <t>Z celku:</t>
  </si>
  <si>
    <t>prostředky na programy nebo projekty spolufinancované z rozpočtu Evropské unie</t>
  </si>
  <si>
    <t>prostředky z rozpočtu EU</t>
  </si>
  <si>
    <t>Vypracovala: Ing. Meluzinová , tel. 974 849 662</t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</si>
  <si>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</si>
  <si>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</si>
  <si>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</si>
  <si>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</si>
  <si>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</si>
  <si>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</si>
  <si>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</si>
  <si>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</si>
  <si>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Vypracovala: Soňa Vondráčková, tel. 974 832 084 </t>
  </si>
  <si>
    <t>Vypracovala: Ing. Šoltová, tel. 974 849 811</t>
  </si>
  <si>
    <t>Kontroloval: Ing. Hudera, tel. 974 849 802</t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</si>
  <si>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</si>
  <si>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</si>
  <si>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</si>
  <si>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</si>
  <si>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>Tabulka  č. 3</t>
  </si>
  <si>
    <t>Schválený rozpočet na rok 2007</t>
  </si>
  <si>
    <t>Rozpočet po změnách 2007</t>
  </si>
  <si>
    <t xml:space="preserve">Čerpání </t>
  </si>
  <si>
    <t>Prostředky</t>
  </si>
  <si>
    <t xml:space="preserve"> z toho:</t>
  </si>
  <si>
    <t>Podpora</t>
  </si>
  <si>
    <t>mimorozpočtových zdrojů</t>
  </si>
  <si>
    <t xml:space="preserve">na platy </t>
  </si>
  <si>
    <t>odměňující podle zákona č. 262/2006, § 109, odst. 2</t>
  </si>
  <si>
    <t xml:space="preserve">Ostatní platby </t>
  </si>
  <si>
    <t>Počet</t>
  </si>
  <si>
    <t>Průměr.</t>
  </si>
  <si>
    <t>na vědu</t>
  </si>
  <si>
    <t>fondu</t>
  </si>
  <si>
    <t>a ostatní platby</t>
  </si>
  <si>
    <t xml:space="preserve">za provedenou </t>
  </si>
  <si>
    <t>na platy</t>
  </si>
  <si>
    <t>zaměst-</t>
  </si>
  <si>
    <t>plat</t>
  </si>
  <si>
    <t>Účelové investiční dotace obcím celkem*)</t>
  </si>
  <si>
    <t>zam. v</t>
  </si>
  <si>
    <t>přepočt.</t>
  </si>
  <si>
    <t xml:space="preserve">rezervní </t>
  </si>
  <si>
    <t>fond</t>
  </si>
  <si>
    <t>odměn</t>
  </si>
  <si>
    <t>za provedenou</t>
  </si>
  <si>
    <t>práci</t>
  </si>
  <si>
    <t>nanců</t>
  </si>
  <si>
    <t>ročním</t>
  </si>
  <si>
    <t>počet</t>
  </si>
  <si>
    <t>výzkum</t>
  </si>
  <si>
    <t>zdroje</t>
  </si>
  <si>
    <t>k 31.12.</t>
  </si>
  <si>
    <t>práci v tis. Kč</t>
  </si>
  <si>
    <t>v Kč</t>
  </si>
  <si>
    <t>průměru</t>
  </si>
  <si>
    <t>zaměst.</t>
  </si>
  <si>
    <t>I.  Organizační složky státu</t>
  </si>
  <si>
    <t>Investiční dotace a půjčky krajům a obcím celkem *)</t>
  </si>
  <si>
    <t>*) Údaj ve sloupci "Skutečnost k 31.12.2007" je vykazován oproti účetní závěrce za rok 2007 (rozpočtová položka 6341) o 71 tis. Kč vyšší. Jedná se o skutečné čerpání dotace ze státního rozpočtu Městem Kostelec nad Orlicí cestou HVB Bank. Dotace byla čerpána na úkor jiné rozpočtové položky z limitu záloh zaslaného v dostatečné výši na HVB Bank.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</si>
  <si>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</si>
  <si>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</si>
  <si>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</si>
  <si>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</si>
  <si>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</si>
  <si>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</si>
  <si>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</si>
  <si>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</si>
  <si>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Složky ministerstva vnitra</t>
  </si>
  <si>
    <t xml:space="preserve">       státu - státní správa</t>
  </si>
  <si>
    <t xml:space="preserve">       Policie </t>
  </si>
  <si>
    <t xml:space="preserve">       z toho:</t>
  </si>
  <si>
    <t xml:space="preserve">       prostředky na platy příslušníků</t>
  </si>
  <si>
    <t xml:space="preserve">       Hasičský záchraný sbor ČR</t>
  </si>
  <si>
    <t xml:space="preserve">       jednotlivé SOBCPO</t>
  </si>
  <si>
    <t>Přehled o stavu pohledávek k 31. 12. 2007</t>
  </si>
  <si>
    <t xml:space="preserve">  b) ost. organiz.složky státu</t>
  </si>
  <si>
    <t>II.  Příspěvkové organizace</t>
  </si>
  <si>
    <t>Delimitováno na Ministerstvo vnitra dle zákona  110/2007 Sb. - Rozvoj a obnova materiálně-technické základny Ministerstva informatiky</t>
  </si>
  <si>
    <t>Delimitováno na Ministerstvo vnitra dle zákona  110/2007 Sb. - Řízení a koordinace financování komunikační infrastruktury veřejné správy</t>
  </si>
  <si>
    <t xml:space="preserve">       z toho: </t>
  </si>
  <si>
    <t xml:space="preserve">       prostředky na vědu a výzkum</t>
  </si>
  <si>
    <t>Ústředně řízené</t>
  </si>
  <si>
    <t>Skutečné plnění bez převodů do rezervního fondu</t>
  </si>
  <si>
    <t>Poznámka: uvedené údaje jsou bez transferů z kapitoly MŠMT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</si>
  <si>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</si>
  <si>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</si>
  <si>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</si>
  <si>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</si>
  <si>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</si>
  <si>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</si>
  <si>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 xml:space="preserve">Výdaje za oblast policejního školství a Muzea PČR v roce 2007 </t>
  </si>
  <si>
    <t>U příspěvkových organizací se ve sloupcích prostředky na platy a ostatní platby za provedenou práci uvedou mzdové náklady a ve sloupcích ostatní platby za provedenou práci se uvedou ostatní osobní náklady.</t>
  </si>
  <si>
    <t>Datum: 15. 2. 2008</t>
  </si>
  <si>
    <t xml:space="preserve">Ve sloupcích 11 až 13 se uvede skutečné čerpání rozpočtovaných prostředků v roce 2007 bez převodu nečerpaných prostředků do rezervního fondu (položka 5346). </t>
  </si>
  <si>
    <r>
      <t xml:space="preserve">Ve skutečnosti za rok 2007 je zahrnuto i čerpání prostředků na podporu vědy a výzkumu (sl. 18) a mimorozpočtových zdrojů (sl. </t>
    </r>
    <r>
      <rPr>
        <b/>
        <sz val="11"/>
        <rFont val="Arial CE"/>
        <family val="0"/>
      </rPr>
      <t>19, 20 a 21).</t>
    </r>
  </si>
  <si>
    <t xml:space="preserve">Ve slouvci 16 a 17 se uvede převod nečerpaných mzdových prostředků do rezervního fondu k 31.12.2007 - položka 5346.  </t>
  </si>
  <si>
    <t xml:space="preserve">Ve sloupci 18 se uvede podpora na vědu a výzkum poskytnutá poskytovatelem příjemci bez provedení rozpočtového opatření podle § 10 zákona č. 130/2002 Sb.  </t>
  </si>
  <si>
    <t xml:space="preserve">Datum: 15. 2. 2008 </t>
  </si>
  <si>
    <t>Havířov</t>
  </si>
  <si>
    <t>63/2007</t>
  </si>
  <si>
    <t>úhrada nákl. obce  v souv. s azylovým zařízením</t>
  </si>
  <si>
    <t>Hoštka</t>
  </si>
  <si>
    <t>Jaroměř</t>
  </si>
  <si>
    <t>Kašava</t>
  </si>
  <si>
    <t>Kostelec nad Orlicí</t>
  </si>
  <si>
    <t>Seč</t>
  </si>
  <si>
    <t>Stráž pod Ralskem</t>
  </si>
  <si>
    <t>Ústí n.Labem</t>
  </si>
  <si>
    <t>Vyšní Lhoty</t>
  </si>
  <si>
    <t>Zastávka</t>
  </si>
  <si>
    <t>Zbýšov</t>
  </si>
  <si>
    <t xml:space="preserve">celkem - rozepsáno </t>
  </si>
  <si>
    <t>nerozepsáno</t>
  </si>
  <si>
    <t>Brno</t>
  </si>
  <si>
    <t>1463/2006</t>
  </si>
  <si>
    <t>Integrace azylantů v oblasti bydlení</t>
  </si>
  <si>
    <t>Brno - Bystrc</t>
  </si>
  <si>
    <t>Brno - Královo Pole</t>
  </si>
  <si>
    <t>Brno - Líšeň</t>
  </si>
  <si>
    <t>Brno - střed</t>
  </si>
  <si>
    <t>Duchcov</t>
  </si>
  <si>
    <t>Frýdlant</t>
  </si>
  <si>
    <t>Hošťka</t>
  </si>
  <si>
    <t>Hředle</t>
  </si>
  <si>
    <t>Chrastava</t>
  </si>
  <si>
    <t>Javorník</t>
  </si>
  <si>
    <t>Jedomělice</t>
  </si>
  <si>
    <t>Liberec</t>
  </si>
  <si>
    <t>Luštěnice</t>
  </si>
  <si>
    <t>Magistrát hl. m. Prahy</t>
  </si>
  <si>
    <t>Merklín</t>
  </si>
  <si>
    <t>Morkovice - Slížany</t>
  </si>
  <si>
    <t>Most</t>
  </si>
  <si>
    <t>Neuměřice</t>
  </si>
  <si>
    <t>Nové Město nad Metují</t>
  </si>
  <si>
    <t>Olomouc</t>
  </si>
  <si>
    <t>Plzeň</t>
  </si>
  <si>
    <t>Počenice-Tětětice</t>
  </si>
  <si>
    <t>Praha 3</t>
  </si>
  <si>
    <t>Praha 4</t>
  </si>
  <si>
    <t>Praha 9</t>
  </si>
  <si>
    <t>Praha 11</t>
  </si>
  <si>
    <t>Praha 13</t>
  </si>
  <si>
    <t>Praha 19</t>
  </si>
  <si>
    <t>Staňkov</t>
  </si>
  <si>
    <t>Tábor</t>
  </si>
  <si>
    <t>Vimperk</t>
  </si>
  <si>
    <t>170/2007</t>
  </si>
  <si>
    <t>Přesídlení skupiny kubánských uprchlíků</t>
  </si>
  <si>
    <t>Břeclav</t>
  </si>
  <si>
    <t>1248/2006 + 805/2007</t>
  </si>
  <si>
    <t>Přesídlení krajanů z Kazachstánu</t>
  </si>
  <si>
    <t>Bzenec</t>
  </si>
  <si>
    <t>Černá Hora</t>
  </si>
  <si>
    <t>Havlíčkův Brod</t>
  </si>
  <si>
    <t>Hlučín</t>
  </si>
  <si>
    <t>Jeseník</t>
  </si>
  <si>
    <t>Jihlava</t>
  </si>
  <si>
    <t>Klatovy</t>
  </si>
  <si>
    <t>Kolinec</t>
  </si>
  <si>
    <t>Krásná Lípa</t>
  </si>
  <si>
    <t>Kutná Hora</t>
  </si>
  <si>
    <t>Mimoň</t>
  </si>
  <si>
    <t>Pečky</t>
  </si>
  <si>
    <t>Podsedice</t>
  </si>
  <si>
    <t>Praha</t>
  </si>
  <si>
    <t>Přerov</t>
  </si>
  <si>
    <t>Rokycany</t>
  </si>
  <si>
    <t>Sokolov</t>
  </si>
  <si>
    <t>Velká Bíteš</t>
  </si>
  <si>
    <t>Vyškov</t>
  </si>
  <si>
    <t>Zlín</t>
  </si>
  <si>
    <t>Evropský uprchlický fond</t>
  </si>
  <si>
    <t>Město  Město Albrechtice</t>
  </si>
  <si>
    <t>UV č.393/2004</t>
  </si>
  <si>
    <t>Prevence kriminality na místní úrovni</t>
  </si>
  <si>
    <t>Město  Náchod</t>
  </si>
  <si>
    <t>Město Aš</t>
  </si>
  <si>
    <t>Město Bílina</t>
  </si>
  <si>
    <t>Město Blansko</t>
  </si>
  <si>
    <t>Město Bohumín</t>
  </si>
  <si>
    <t>Město Boží Dar</t>
  </si>
  <si>
    <t>Město Broumov</t>
  </si>
  <si>
    <t>Město Bruntál</t>
  </si>
  <si>
    <t>Město Čelákovice</t>
  </si>
  <si>
    <t>Město Česká Třebová</t>
  </si>
  <si>
    <t>Město Český Brod</t>
  </si>
  <si>
    <t>Město Český Krumlov</t>
  </si>
  <si>
    <t>Město Dobrovice</t>
  </si>
  <si>
    <t>Město Domažlice</t>
  </si>
  <si>
    <t>Město Františkovy Lázně</t>
  </si>
  <si>
    <t>Město Frýdlant</t>
  </si>
  <si>
    <t>Město Hranice</t>
  </si>
  <si>
    <t>Město Hrušovany nad Jeviišovkou</t>
  </si>
  <si>
    <t>Město Chomutov</t>
  </si>
  <si>
    <t>Město Chrudim</t>
  </si>
  <si>
    <t>město Jičín</t>
  </si>
  <si>
    <t>Město Klášterec nad Ohří</t>
  </si>
  <si>
    <t>Město Kopřivnice</t>
  </si>
  <si>
    <t>Město Kralupy nad Vltavou</t>
  </si>
  <si>
    <t>Město Kraslice</t>
  </si>
  <si>
    <t>Město Kroměříž</t>
  </si>
  <si>
    <t>Město Lipník nad Bečvou</t>
  </si>
  <si>
    <t>Město Litomyšl</t>
  </si>
  <si>
    <t>Město Litovel</t>
  </si>
  <si>
    <t>Město Lysá nad Labem</t>
  </si>
  <si>
    <t>Město Mělník</t>
  </si>
  <si>
    <t>Město Mikulov</t>
  </si>
  <si>
    <t>Město Milovice</t>
  </si>
  <si>
    <t>Město Mimoň</t>
  </si>
  <si>
    <t>Město Napajedla</t>
  </si>
  <si>
    <t>Město Nejdek</t>
  </si>
  <si>
    <t>Město Nový Jičín</t>
  </si>
  <si>
    <t>Město Nymburk</t>
  </si>
  <si>
    <t>Město Odolena Voda</t>
  </si>
  <si>
    <t>Město Osek</t>
  </si>
  <si>
    <t>Město Ostrov</t>
  </si>
  <si>
    <t>Město Prostějov</t>
  </si>
  <si>
    <t>Město Roudnice nad Labem</t>
  </si>
  <si>
    <t>Město Rumburk</t>
  </si>
  <si>
    <t>Město Říčany</t>
  </si>
  <si>
    <t>Město Sadská</t>
  </si>
  <si>
    <t>Město Sedlčany</t>
  </si>
  <si>
    <t>Město Semily</t>
  </si>
  <si>
    <t>Město Sezemice</t>
  </si>
  <si>
    <t>Město Slaný</t>
  </si>
  <si>
    <t>Město Soběslav</t>
  </si>
  <si>
    <t>Město Sokolov</t>
  </si>
  <si>
    <t>Město Šenov</t>
  </si>
  <si>
    <t>Město Šumperk</t>
  </si>
  <si>
    <t>Město Tábor</t>
  </si>
  <si>
    <t>Město Tanvald</t>
  </si>
  <si>
    <t>Město Tovačov</t>
  </si>
  <si>
    <t>Město Trmice</t>
  </si>
  <si>
    <t>Město Třebíč</t>
  </si>
  <si>
    <t>Město Třešť</t>
  </si>
  <si>
    <t>Město Varnsdorf</t>
  </si>
  <si>
    <t>Město Veselí nad Moravou</t>
  </si>
  <si>
    <t>Město Vimperk</t>
  </si>
  <si>
    <t>Město Vodňany</t>
  </si>
  <si>
    <t>Město Zábřeh</t>
  </si>
  <si>
    <t>Město Žďár nad Sázavou</t>
  </si>
  <si>
    <t>Město Železná Ruda</t>
  </si>
  <si>
    <t>MěstoTišnov</t>
  </si>
  <si>
    <t>Obec Církvice</t>
  </si>
  <si>
    <t>Obec Čestlice</t>
  </si>
  <si>
    <t>Obec Jablůnka</t>
  </si>
  <si>
    <t>Obec Průhonice</t>
  </si>
  <si>
    <t>Obec Troubky</t>
  </si>
  <si>
    <t>Obec Zlonice</t>
  </si>
  <si>
    <t>Statutární město Brno</t>
  </si>
  <si>
    <t>Statutární město Děčín</t>
  </si>
  <si>
    <t>Statutární město Karlovy Vary</t>
  </si>
  <si>
    <t>Statutární město Karviná</t>
  </si>
  <si>
    <t>Statutární město Kladno</t>
  </si>
  <si>
    <t>Statutární město Mladá Boleslav</t>
  </si>
  <si>
    <t>Statutární město Olomouc</t>
  </si>
  <si>
    <t>Statutární město Opava</t>
  </si>
  <si>
    <t>Statutární město Přerov</t>
  </si>
  <si>
    <t>Statutární město Teplice</t>
  </si>
  <si>
    <t>Statutární město Ústí nad Labem</t>
  </si>
  <si>
    <t>Město Kostelec nad Orlicí</t>
  </si>
  <si>
    <t>Azylová problematika - Vybudování skateparku (Evropský uprchlický fond)</t>
  </si>
  <si>
    <t>Nerozepsaná částka</t>
  </si>
  <si>
    <t>Dotace v oblasti PO , CO a IZS</t>
  </si>
  <si>
    <t>Hlavní město Praha</t>
  </si>
  <si>
    <t>Reprodukce majetku jednotek požární ochrany-cisternová automobilová stříkačka</t>
  </si>
  <si>
    <t>Město Bechyně</t>
  </si>
  <si>
    <t>Civilní ochrana-komunikační prostředí s obyvatelstvem</t>
  </si>
  <si>
    <t>Město Borovany</t>
  </si>
  <si>
    <t>Město Bučovice</t>
  </si>
  <si>
    <t>Město Budišov nad Budišovkou</t>
  </si>
  <si>
    <t>Město Česká Kamenice</t>
  </si>
  <si>
    <t>Město Frenštát pod Radhoštěm</t>
  </si>
  <si>
    <t>Město Havlíčkův Brod</t>
  </si>
  <si>
    <t>Město Horšovský Týn</t>
  </si>
  <si>
    <t>Město Hradec nad Moravicí</t>
  </si>
  <si>
    <t>Město Hronov</t>
  </si>
  <si>
    <t>Město Hulín</t>
  </si>
  <si>
    <t>Město Jaroměř</t>
  </si>
  <si>
    <t>Město Jaroměřice nad Rokytnou</t>
  </si>
  <si>
    <t>Město Jevíčko</t>
  </si>
  <si>
    <t>Město Jílové</t>
  </si>
  <si>
    <t>Reprodukce majetku jednotek požární ochrany-dopravní automobil</t>
  </si>
  <si>
    <t>Město Jirkov</t>
  </si>
  <si>
    <t>Reprodukce majetku jednotek požární ochrany</t>
  </si>
  <si>
    <t>Město Kladruby</t>
  </si>
  <si>
    <t>Město Klimkovice</t>
  </si>
  <si>
    <t>Město Kravaře</t>
  </si>
  <si>
    <t>Rekonstrukce hasičské zbrojnice</t>
  </si>
  <si>
    <t>Město Kutná Hora</t>
  </si>
  <si>
    <t>Město Kynšperk nad Ohří</t>
  </si>
  <si>
    <t>Město Lanškroun</t>
  </si>
  <si>
    <t>Město Lázně Bělohrad</t>
  </si>
  <si>
    <t>Město Mohelnice</t>
  </si>
  <si>
    <t>Město Náchod</t>
  </si>
  <si>
    <t>Město Nepomuk</t>
  </si>
  <si>
    <t>Město Nová Paka</t>
  </si>
  <si>
    <t>Město Nový Bor</t>
  </si>
  <si>
    <t>Město Odry</t>
  </si>
  <si>
    <t>Město Pec pod Sněžkou</t>
  </si>
  <si>
    <t>Město Plánice</t>
  </si>
  <si>
    <t>Město Přeštice</t>
  </si>
  <si>
    <t>Město Radnice</t>
  </si>
  <si>
    <t>Město Sedlec - Prčice</t>
  </si>
  <si>
    <t>Reprodukce majetku jednotek požární ochrany-generální oprava CAS</t>
  </si>
  <si>
    <t>Město Šluknov</t>
  </si>
  <si>
    <t>Město Šternberk</t>
  </si>
  <si>
    <t>Město Teplá</t>
  </si>
  <si>
    <t>Město Třemošnice</t>
  </si>
  <si>
    <t>Město Týn nad Vltavou</t>
  </si>
  <si>
    <t>Město Týnec nad Sázavou</t>
  </si>
  <si>
    <t>Město Uherský Ostroh</t>
  </si>
  <si>
    <t>Město Uničov</t>
  </si>
  <si>
    <t>Město Velké Pavlovice</t>
  </si>
  <si>
    <t>Město Zdice</t>
  </si>
  <si>
    <t>Městys Brankovice</t>
  </si>
  <si>
    <t>Městys Chodová Planá</t>
  </si>
  <si>
    <t>Městys Křižanov</t>
  </si>
  <si>
    <t>Městys Nový Hrozenkov</t>
  </si>
  <si>
    <t>Městys Sněžné</t>
  </si>
  <si>
    <t>Městys Svitávka</t>
  </si>
  <si>
    <t>Obec Bořitov</t>
  </si>
  <si>
    <t>Obec Břasy</t>
  </si>
  <si>
    <t>Obec Dolní Domaslavice</t>
  </si>
  <si>
    <t>Obec Dolní Hořice</t>
  </si>
  <si>
    <t>Obec Hošťálková</t>
  </si>
  <si>
    <t>Obec Kozlovice</t>
  </si>
  <si>
    <t>Obec Lhotka</t>
  </si>
  <si>
    <t>Obec Markvartovice</t>
  </si>
  <si>
    <t>Obec Mikulovice</t>
  </si>
  <si>
    <t>Obec Mořkov</t>
  </si>
  <si>
    <t>Obec Mosty u Jablůnkova</t>
  </si>
  <si>
    <t>Obec Neplachov</t>
  </si>
  <si>
    <t>Obec Nepoměřice</t>
  </si>
  <si>
    <t>Obec Nýdek</t>
  </si>
  <si>
    <t>Obec Osová Bítýška</t>
  </si>
  <si>
    <t>Obec Paskov</t>
  </si>
  <si>
    <t>Obec Radenín</t>
  </si>
  <si>
    <t>Obec Rakvice</t>
  </si>
  <si>
    <t>Obec Raškovice</t>
  </si>
  <si>
    <t>Obec Stráž nad Nisou</t>
  </si>
  <si>
    <t>Obec Šitbořice</t>
  </si>
  <si>
    <t>Obec Trojanovice</t>
  </si>
  <si>
    <t>Obec Všeruby</t>
  </si>
  <si>
    <t>Obec Žernov</t>
  </si>
  <si>
    <t>Obec Žihle</t>
  </si>
  <si>
    <t>Statutární město Brno, Městská část Brno - sever</t>
  </si>
  <si>
    <t>Statutární město Frýdek-Místek</t>
  </si>
  <si>
    <t>Statutární město Havířov</t>
  </si>
  <si>
    <t>Statutární město Liberec</t>
  </si>
  <si>
    <t>Statutární město Ostrava</t>
  </si>
  <si>
    <t>Rekonstrukce a dostavba integrovaného výjezdového centra</t>
  </si>
  <si>
    <t>Statutární město Plzeň</t>
  </si>
  <si>
    <t>Statutární město Zlín</t>
  </si>
  <si>
    <t>Vypracoval: Štěpánek, tel.: 974849205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</si>
  <si>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</si>
  <si>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</si>
  <si>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 xml:space="preserve">Kapitola 333 MŠMT uvádí v části II. Příspěvkové organizace údaje v členění podle skupin organizací v rozsahu rozpisu závazných limitů mzdových nákladů a počtu zaměstnanců na rok 2007 (příloha k rozpisu závazných ukazatelů státního rozpočtu na rok 2007) . </t>
  </si>
  <si>
    <t>V části I. a II. se uvedou platy poskytované zaměstnanci podle zákona č. 262/2006 Sb., § 109, odst. 3.</t>
  </si>
  <si>
    <t xml:space="preserve">V části III. se uvedou informativně údaje odpovídající záhlaví.  </t>
  </si>
  <si>
    <t>V části IV. se uvedou mzdy poskytované zaměstnanci podle zákona č. 262/2006 Sb., § 109, odst. 2.</t>
  </si>
  <si>
    <t>Tabulka č. 9/1</t>
  </si>
  <si>
    <t>Výdaje účelově určené na financování programů reprodukce majetku - po organizačních součástech  kapitoly MV</t>
  </si>
  <si>
    <t>Výdaje účelově určené na financování programů reprodukce majetku</t>
  </si>
  <si>
    <t xml:space="preserve">                                   Neinvestiční příspěvky příspěvkovým organizacím na škody způsobené živelními katastrofami                                                                                                                    </t>
  </si>
  <si>
    <t xml:space="preserve">  Tabulka č. 6</t>
  </si>
  <si>
    <t xml:space="preserve">            TABULKOVÁ  ČÁST</t>
  </si>
  <si>
    <t>TABULKOVÁ ČÁST</t>
  </si>
  <si>
    <t xml:space="preserve">strana </t>
  </si>
  <si>
    <t>Tabulka č. 1</t>
  </si>
  <si>
    <t>Tabulka č. 2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</si>
  <si>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</si>
  <si>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</si>
  <si>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</si>
  <si>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</si>
  <si>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</si>
  <si>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</si>
  <si>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</si>
  <si>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</si>
  <si>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12</t>
  </si>
  <si>
    <t>Tabulka č. 13</t>
  </si>
  <si>
    <t>Tabulka č. 14</t>
  </si>
  <si>
    <t>x</t>
  </si>
  <si>
    <t xml:space="preserve">        N Á V R H</t>
  </si>
  <si>
    <t>Číselné sestavy:</t>
  </si>
  <si>
    <t>Sestava č. 1</t>
  </si>
  <si>
    <t>Sestava č. 2</t>
  </si>
  <si>
    <t>Sestava č. 3</t>
  </si>
  <si>
    <t>Sestava č. 4</t>
  </si>
  <si>
    <t>Sestava č. 5</t>
  </si>
  <si>
    <t>Sestava č. 6</t>
  </si>
  <si>
    <t>Sestava č. 7</t>
  </si>
  <si>
    <t>Rozpočtové příjmy správců kapitol a jimi zřízených organizačních složek státu podle položek druhového třídění (Fin 2-04 U)</t>
  </si>
  <si>
    <t>Rozvaha - sumář za organizační složky státu</t>
  </si>
  <si>
    <t>Rozvaha - sumář za příspěvkové organizace</t>
  </si>
  <si>
    <t>Výkaz zisku a ztráty - sumář za hospodářskou činnost organizačních složek státu</t>
  </si>
  <si>
    <t>Výkaz zisku a ztráty - sumář za příspěvkové organizace</t>
  </si>
  <si>
    <t>Příloha - sumář za organizační složky státu</t>
  </si>
  <si>
    <t>Sestava č. 8</t>
  </si>
  <si>
    <t>Příloha - sumář za příspěvkové organizace</t>
  </si>
  <si>
    <t>Tabulkové přílohy:</t>
  </si>
  <si>
    <t>Bilance příjmů a výdajů státního rozpočtu v druhovém členění rozpočtové skladby</t>
  </si>
  <si>
    <t>Plnění závazných ukazatelů státního rozpočtu</t>
  </si>
  <si>
    <t>Rozbor zaměstnanosti a čerpání mzdových prostředků</t>
  </si>
  <si>
    <t>Přehled výdajů státního rozpočtu na podporu výzkumu a vývoje</t>
  </si>
  <si>
    <t>Přehled výdajů organizačních složek státu a příspěvků příspěvkovým organizacím, dotací a půjček (návratných finančních výpomocí) krajům a obcím, podnikatelským a jiným subjektům z rozpočtu kapitoly</t>
  </si>
  <si>
    <t>Přehled účelových dotací a půjček (návratných finančních výpomocí) krajům a obcím</t>
  </si>
  <si>
    <t>Tabulka č. 6e</t>
  </si>
  <si>
    <t>Účelové neinvestiční dotace obcím</t>
  </si>
  <si>
    <t>Tabulka č. 6f</t>
  </si>
  <si>
    <t>Účelové investiční dotace obcím</t>
  </si>
  <si>
    <t xml:space="preserve">Rozbor zaměstnanosti a čerpání mzdových prostředků </t>
  </si>
  <si>
    <t>Výdaje účelově určené na financování programů reprodukce majetku vedených v ISPROFIN</t>
  </si>
  <si>
    <t>Přehled o převodech prostředků státního rozpočtu do rezervního fondu a o jejich použití</t>
  </si>
  <si>
    <t>Doplňující tabulky:</t>
  </si>
  <si>
    <t>Tabulka č. 15</t>
  </si>
  <si>
    <t>strana</t>
  </si>
  <si>
    <t>Tabulka č. 20</t>
  </si>
  <si>
    <t>Rozpočtové výdaje správců kapitol a jimi zřízených organizačních složek státu podle položek  druhého třídění  a  paragrafů funkčního třídění a rozpočtové položky financování (Fin 2-04 U)</t>
  </si>
  <si>
    <t>Skutečnost</t>
  </si>
  <si>
    <t>Celkem</t>
  </si>
  <si>
    <t xml:space="preserve">ZÁVĚREČNÉHO ÚČTU KAPITOLY 314 - MINISTERSTVO VNITRA </t>
  </si>
  <si>
    <t xml:space="preserve"> (v tis.Kč)</t>
  </si>
  <si>
    <t>schválený</t>
  </si>
  <si>
    <t>Periodická obnova základní požární techniky jednotek zařazených do plošného pokrytí</t>
  </si>
  <si>
    <t>Podpora prevence kriminality na regionální úrovni</t>
  </si>
  <si>
    <t>po změnách</t>
  </si>
  <si>
    <t xml:space="preserve"> z toho: </t>
  </si>
  <si>
    <t>na škody způsobené živelními katastrofami</t>
  </si>
  <si>
    <t>Přehled  účelových dotací a půjček (návratných finančních výpomocí) krajům a obcím</t>
  </si>
  <si>
    <t>Účelové neinvestiční dotace krajům celkem</t>
  </si>
  <si>
    <t>Účelové investiční dotace krajům celkem</t>
  </si>
  <si>
    <t>Účelové neinvestiční půjčky (návratné finanční výpomoci) krajům celkem</t>
  </si>
  <si>
    <t>Účelové investiční půjčky (návratné finanční výpomoci) krajům celkem</t>
  </si>
  <si>
    <t>Účelové neinvestiční dotace obcím celkem</t>
  </si>
  <si>
    <t>Tabulka č. 17</t>
  </si>
  <si>
    <t>Účelové neinvestiční půjčky (návratné finanční výpomoci) obcím celkem</t>
  </si>
  <si>
    <t>Účelové investiční půjčky (návratné finanční výpomoci) obcím celkem</t>
  </si>
  <si>
    <t>Příjemce</t>
  </si>
  <si>
    <t>Č. usnesení vlády</t>
  </si>
  <si>
    <t>a titul</t>
  </si>
  <si>
    <t>Účel použití</t>
  </si>
  <si>
    <t>Neinvestiční výdaje organizačních složek státu na škody způsobené živelními katastrofami</t>
  </si>
  <si>
    <t>Kapitola: 314 - Ministerstvo vnitra</t>
  </si>
  <si>
    <t>nebyly poskytnuty</t>
  </si>
  <si>
    <t>Investiční výdaje organizačních složek státu na škody způsobené živelními katastrofami</t>
  </si>
  <si>
    <t xml:space="preserve">         Tabulka č. 5c</t>
  </si>
  <si>
    <t xml:space="preserve">         Tabulka č. 5d</t>
  </si>
  <si>
    <t>Investiční příspěvky příspěvkovým organizacím na škody způsobené živelními katastrofami</t>
  </si>
  <si>
    <t xml:space="preserve">         Tabulka č. 5e</t>
  </si>
  <si>
    <t>Neinvestiční dotace podnikatelským subjektům a neziskovým organizacím na škody způsobené živelními katastrofami</t>
  </si>
  <si>
    <t xml:space="preserve">         Tabulka č. 5f</t>
  </si>
  <si>
    <t>Investiční dotace podnikatelským subjektům a neziskovým organizacím na škody způsobené živelními katastrofami</t>
  </si>
  <si>
    <t xml:space="preserve">         Tabulka č. 5g</t>
  </si>
  <si>
    <t xml:space="preserve">       ZA ROK 2007</t>
  </si>
  <si>
    <t>Rozpočet 2007</t>
  </si>
  <si>
    <t xml:space="preserve"> k 31. 12. 2007</t>
  </si>
  <si>
    <t>k 31.12.2007</t>
  </si>
  <si>
    <t xml:space="preserve"> k  31. 12. 2007</t>
  </si>
  <si>
    <t>Neinvestiční půjčky (návratné finanční výpomoci) podnikatelským subjektům, neziskovým organizacím a územně samosprávním celkům na škody způsobené živelními katastrofami</t>
  </si>
  <si>
    <t xml:space="preserve">         Tabulka č. 5h</t>
  </si>
  <si>
    <t>Investiční půjčky (návratné finanční výpomoci) podnikatelským subjektům, neziskovým organizacím a územně samosprávním celkům na škody způsobené živelními katastrofami</t>
  </si>
  <si>
    <t>Tabulka č. 6a</t>
  </si>
  <si>
    <t>Účelové neinvestiční dotace krajům</t>
  </si>
  <si>
    <t>Tabulka č. 6b</t>
  </si>
  <si>
    <t>Účelové investiční dotace krajům</t>
  </si>
  <si>
    <t>Tabulka č. 6c</t>
  </si>
  <si>
    <t>Účelové neinvestiční půjčky (návratné finanční výpomoci) krajům</t>
  </si>
  <si>
    <t>Tabulka č. 6d</t>
  </si>
  <si>
    <t>Účelové investiční půjčky (návratné finanční výpomoci) krajům</t>
  </si>
  <si>
    <t>Tabulka č. 6g</t>
  </si>
  <si>
    <t>Účelové neinvestiční půjčky (návratné finanční výpomoci) obcím</t>
  </si>
  <si>
    <t>Tabulka č. 6h</t>
  </si>
  <si>
    <t>Účelové investiční půjčky (návratné finanční výpomoci) obcím</t>
  </si>
  <si>
    <t>Tabulka č. 5a</t>
  </si>
  <si>
    <t>Tabulka č. 5b</t>
  </si>
  <si>
    <t>Tabulka č. 5c</t>
  </si>
  <si>
    <t>Tabulka č. 5d</t>
  </si>
  <si>
    <t>Tabulka č. 5e</t>
  </si>
  <si>
    <t>Tabulka č. 5f</t>
  </si>
  <si>
    <t>Neinvestiční příspěvky příspěvkovým organizacím na škody způsobené živelními katastrofami</t>
  </si>
  <si>
    <t>Tabulka č. 5g</t>
  </si>
  <si>
    <t>Tabulka č. 5h</t>
  </si>
  <si>
    <t>Tabulka č. 11</t>
  </si>
  <si>
    <t>Tabulka č. 13/1</t>
  </si>
  <si>
    <t>Tabulka č. 13/2</t>
  </si>
  <si>
    <t>Tabulka č. 18</t>
  </si>
  <si>
    <t>v tis. Kč</t>
  </si>
  <si>
    <t xml:space="preserve"> </t>
  </si>
  <si>
    <t xml:space="preserve">         Tabulka č. 5b</t>
  </si>
  <si>
    <t xml:space="preserve">                                         Investiční výdaje organizačních složek státu na škody způsobené živelními katastrofami                                                                                                                    </t>
  </si>
  <si>
    <t xml:space="preserve">         Tabulka č. 5a</t>
  </si>
  <si>
    <t>Přehled  výdajů organizačních složek státu a příspěvků příspěvkovým organizacím,</t>
  </si>
  <si>
    <t xml:space="preserve">dotací a půjček (návratných finančních výpomocí) krajům a obcím, podnikatelským a jiným subjektům </t>
  </si>
  <si>
    <t xml:space="preserve">z rozpočtu kapitoly </t>
  </si>
  <si>
    <t>(v tis. Kč)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</si>
  <si>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</si>
  <si>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</si>
  <si>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</si>
  <si>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</si>
  <si>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>Neinvestiční dotace a půjčky (návratné finanční výpomoci) krajům a obcím celkem</t>
  </si>
  <si>
    <t>dotace</t>
  </si>
  <si>
    <t>půjčky (návratné finanční výpomoci)</t>
  </si>
  <si>
    <t>Neinvestiční dotace a půjčky (návratné finanční výpomoci) podnikatelským subjektům</t>
  </si>
  <si>
    <t xml:space="preserve"> a neziskovým institucím celkem</t>
  </si>
  <si>
    <t xml:space="preserve">Investiční dotace a půjčky (návratné finanční výpomoci) podnikatelským subjektům </t>
  </si>
  <si>
    <t>a neziskovým institucím celkem</t>
  </si>
  <si>
    <t>Běžné výdaje kapitoly celkem</t>
  </si>
  <si>
    <t>Kapitálové výdaje kapitoly celkem</t>
  </si>
  <si>
    <t>1.</t>
  </si>
  <si>
    <t>2.</t>
  </si>
  <si>
    <t>z toho:</t>
  </si>
  <si>
    <t>Zůstatek</t>
  </si>
  <si>
    <t>a</t>
  </si>
  <si>
    <t>Čerpání výdajů kapitoly MV za rok 2007</t>
  </si>
  <si>
    <t>Přehled o důchodech v roce 2007</t>
  </si>
  <si>
    <t>Přehled o ostatních dávkách, dávkách nemocenského pojištění a výdajích na zvýšení důchodů pro bezmocnost v roce 2007</t>
  </si>
  <si>
    <t>Přehled o výdajích na financování programů reprodukce majetku v roce 2007 dle jednotlivých programů</t>
  </si>
  <si>
    <t xml:space="preserve">Výdaje HZS celkem a detail dle jednotlivých HZS krajů v roce 2007 </t>
  </si>
  <si>
    <t xml:space="preserve">Výdaje za oblast archivnictví v roce 2007 </t>
  </si>
  <si>
    <t>Organizační schéma kapitoly 314 -Ministerstvo vnitra se stavem k 31. 12. 2007</t>
  </si>
  <si>
    <t>Tabulka č. 19</t>
  </si>
  <si>
    <t xml:space="preserve">Přehled o vývoji čerpání rozpočtu Ministerstva vnitra 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</si>
  <si>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</si>
  <si>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>Období :  leden až prosinec 2007</t>
  </si>
  <si>
    <t>KAPITOLA: 314 Ministerstvo vnitra</t>
  </si>
  <si>
    <t>R o z p o č e t   2007</t>
  </si>
  <si>
    <t>%</t>
  </si>
  <si>
    <t>Index</t>
  </si>
  <si>
    <t>U K A Z A T E L</t>
  </si>
  <si>
    <t>Skutečnost 2006</t>
  </si>
  <si>
    <t>Skutečnost 2007</t>
  </si>
  <si>
    <t>plnění</t>
  </si>
  <si>
    <t>Sk2007/Sk06</t>
  </si>
  <si>
    <t>3:2</t>
  </si>
  <si>
    <t>3:0</t>
  </si>
  <si>
    <t xml:space="preserve"> P Ř Í J M Y</t>
  </si>
  <si>
    <t xml:space="preserve"> Daně z příjmů fyzických osob</t>
  </si>
  <si>
    <t xml:space="preserve">    v tom: Daň z příjmů fyzických osob 
              ze závislé činnosti a funkčních požitků</t>
  </si>
  <si>
    <t xml:space="preserve">               Daň z příjmů fyzických osob 
               ze samostatně výdělečné činnosti</t>
  </si>
  <si>
    <t xml:space="preserve">               Daň z příjmů fyzických osob
               z kapitálových výnosů</t>
  </si>
  <si>
    <t xml:space="preserve"> Daně z příjmů právnických osob</t>
  </si>
  <si>
    <t xml:space="preserve"> Daně z příjmů, zisku a kapitálových výnosů</t>
  </si>
  <si>
    <t xml:space="preserve"> Obecné daně ze zboží a služeb v tuzemsku </t>
  </si>
  <si>
    <t xml:space="preserve">     v tom: Daň z přidané hodnoty  </t>
  </si>
  <si>
    <t xml:space="preserve"> Zvláštní daně a poplatky ze zboží a služeb v tuzemsku </t>
  </si>
  <si>
    <t xml:space="preserve"> Daně ze zboží a služeb v tuzemsku </t>
  </si>
  <si>
    <t xml:space="preserve"> Daně a poplatky z provozu motorových vozidel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</si>
  <si>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</si>
  <si>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</si>
  <si>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</si>
  <si>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</si>
  <si>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</si>
  <si>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</si>
  <si>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   v tom: Clo</t>
  </si>
  <si>
    <t xml:space="preserve">               Podíl na vybraných clech</t>
  </si>
  <si>
    <t xml:space="preserve"> Daně z majetku</t>
  </si>
  <si>
    <t xml:space="preserve"> Daně z majetkových a kapitálových převodů</t>
  </si>
  <si>
    <t xml:space="preserve">    v tom:  Daň dědická, darovací a z převodu nemovitostí</t>
  </si>
  <si>
    <t xml:space="preserve"> Majetkové daně</t>
  </si>
  <si>
    <t xml:space="preserve"> Pojistné na sociální zabezpečení 
 a příspěvek na státní politiku zaměstnanosti  *) </t>
  </si>
  <si>
    <t xml:space="preserve">         z toho: Pojistné na důchodové pojištění 
                     (z PSP 161 a 162)</t>
  </si>
  <si>
    <t xml:space="preserve"> Pojistné na veřejné zdravotní pojištění </t>
  </si>
  <si>
    <t xml:space="preserve"> Pojistné na úrazové pojištění</t>
  </si>
  <si>
    <t xml:space="preserve"> Zrušené daně z objemu mezd </t>
  </si>
  <si>
    <t xml:space="preserve"> Pojistné na sociální zabezpečení, 
 příspěvek na státní politiku zaměstnanosti 
 a veřejné zdravotní pojištění </t>
  </si>
  <si>
    <t xml:space="preserve"> Ostatní daňové příjmy</t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</si>
  <si>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</si>
  <si>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Příjmy z vlastní činnosti</t>
  </si>
  <si>
    <t xml:space="preserve"> Odvody přebytků organizací s přímým vztahem</t>
  </si>
  <si>
    <t xml:space="preserve">    z toho: Odvody příspěvkových organizací</t>
  </si>
  <si>
    <t>Vypracovala: Ing. Mikulová, tel. 974 849 327</t>
  </si>
  <si>
    <t>Kontroloval: Ing. Šolta, tel. 974849818</t>
  </si>
  <si>
    <t xml:space="preserve">                Ostatní odvody příspěvkových organizací</t>
  </si>
  <si>
    <t xml:space="preserve"> Příjmy z pronájmu majetku</t>
  </si>
  <si>
    <t xml:space="preserve"> Příjmy z úroků a realizace finančního majetku</t>
  </si>
  <si>
    <t xml:space="preserve"> Soudní poplatky </t>
  </si>
  <si>
    <t xml:space="preserve"> Příjmy z vlastní činnosti a odvody přebytků
 organizací s přímým vztahem</t>
  </si>
  <si>
    <t xml:space="preserve"> Přijaté sankční platby </t>
  </si>
  <si>
    <t xml:space="preserve"> Přijaté vratky transferů a ostatní příjmy 
 z finančního vypořádání předchozích let</t>
  </si>
  <si>
    <t xml:space="preserve"> Přijaté sankční platby a vratky transferů</t>
  </si>
  <si>
    <t xml:space="preserve"> Příjmy z prodeje krátkodobého a drobného 
 dlouhodobého majetku </t>
  </si>
  <si>
    <t xml:space="preserve"> Ostatní nedaňové příjmy (PSP 233 zrušeno) </t>
  </si>
  <si>
    <t xml:space="preserve"> Příjmy z využívání výhradních práv k přírodním zdrojům </t>
  </si>
  <si>
    <t xml:space="preserve"> Příjmy za využívání dalších majetkových práv</t>
  </si>
  <si>
    <t xml:space="preserve"> Dobrovolné pojistné </t>
  </si>
  <si>
    <t xml:space="preserve"> Příjmy z prodeje nekapitálového majetku
 a ostatní nedaňové příjmy</t>
  </si>
  <si>
    <t xml:space="preserve"> Splátky půjčených prostředků od podnikatelských subjektů </t>
  </si>
  <si>
    <t xml:space="preserve"> Splátky půjčených prostředků od obecně prospěšných
 společností a podobných subjektů</t>
  </si>
  <si>
    <t xml:space="preserve"> Splátky půjčených prostředků od zřízených
 a podobných subjektů</t>
  </si>
  <si>
    <t xml:space="preserve"> Splátky půjčených prostředků od obyvatelstva </t>
  </si>
  <si>
    <t xml:space="preserve"> Splátky půjčených prostředků ze zahraničí</t>
  </si>
  <si>
    <t xml:space="preserve"> Splátky za úhradu dluhů nebo dodávek </t>
  </si>
  <si>
    <t xml:space="preserve"> Přijaté splátky půjčených prostředků  </t>
  </si>
  <si>
    <t xml:space="preserve"> NEDAŇOVÉ PŘÍJMY CELKEM</t>
  </si>
  <si>
    <t xml:space="preserve"> Příjmy z prodeje dlouhodobého majetku 
  a ostatní kapitálové příjmy  </t>
  </si>
  <si>
    <t xml:space="preserve"> Příjmy z prodeje akcií a majetkových podílů</t>
  </si>
  <si>
    <t xml:space="preserve"> KAPITÁLOVÉ PŘÍJMY CELKEM</t>
  </si>
  <si>
    <t xml:space="preserve"> Neinvestiční přijaté transfery od veřejných rozpočtů ústř. úrovně</t>
  </si>
  <si>
    <t xml:space="preserve">   z toho: Neinvestiční převody z Národního fondu</t>
  </si>
  <si>
    <t xml:space="preserve"> Neinvestiční přijaté transfery od veřejných rozpočtů 
 územní úrovně </t>
  </si>
  <si>
    <t xml:space="preserve"> Převody z vlastních fondů</t>
  </si>
  <si>
    <t xml:space="preserve"> Neinvestiční přijaté transfery ze zahraničí</t>
  </si>
  <si>
    <t xml:space="preserve">   z toho: Neinvestiční transfery přijaté od Evropské unie</t>
  </si>
  <si>
    <t xml:space="preserve">               Přijaté kompenzační platby z rozpočtu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</si>
  <si>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</si>
  <si>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</si>
  <si>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</si>
  <si>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  z toho: Investiční převody z Národního fondu</t>
  </si>
  <si>
    <t xml:space="preserve"> Investiční přijaté transfery od veřejných rozpočtů územní úrovně </t>
  </si>
  <si>
    <t xml:space="preserve"> Investiční přijaté transfery ze zahraničí</t>
  </si>
  <si>
    <t xml:space="preserve">  z toho: Investiční transfery přijaté od Evropské unie</t>
  </si>
  <si>
    <t>Přehled čerpání výdajů v roce 2007 dle jednotlivých čtvrtletí</t>
  </si>
  <si>
    <t xml:space="preserve"> Investiční přijaté transfery ze státních finančních aktiv </t>
  </si>
  <si>
    <t xml:space="preserve"> Investiční přijaté transfery  </t>
  </si>
  <si>
    <t xml:space="preserve">  PŘIJATÉ TRANSFERY CELKEM</t>
  </si>
  <si>
    <t xml:space="preserve"> PŘÍJMY STÁTNÍHO ROZPOČTU CELKEM</t>
  </si>
  <si>
    <t xml:space="preserve"> Kontrolní součet (seskupení položek)</t>
  </si>
  <si>
    <t>V Ý D A J E</t>
  </si>
  <si>
    <t xml:space="preserve"> Platy   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</si>
  <si>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</si>
  <si>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</si>
  <si>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Platy státních zaměstnanců 
                  ve správních úřadech</t>
  </si>
  <si>
    <t>Datum: 29. 2. 2008</t>
  </si>
  <si>
    <t>Skutečnost za rok 2007</t>
  </si>
  <si>
    <t>Převod</t>
  </si>
  <si>
    <t>do RF</t>
  </si>
  <si>
    <t>prostředky</t>
  </si>
  <si>
    <t>ostatní</t>
  </si>
  <si>
    <t xml:space="preserve">na </t>
  </si>
  <si>
    <t>mimorozp.</t>
  </si>
  <si>
    <t>platy</t>
  </si>
  <si>
    <t>Poznámka: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</si>
  <si>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</si>
  <si>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</si>
  <si>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</si>
  <si>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</si>
  <si>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>Tabulka č. 16</t>
  </si>
  <si>
    <t xml:space="preserve">Přehled výdajů na společné projekty (programy), které byly v roce 2007 z části financovány z prostředků EU - EHP/Norsko </t>
  </si>
  <si>
    <t xml:space="preserve">                   Platy představitelů státní moci 
                   a některých orgánů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</si>
  <si>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</si>
  <si>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</si>
  <si>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</si>
  <si>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</si>
  <si>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Náležitosti osob vykonávajících 
                   vojenská cvičení a další vojenskou 
                   službu </t>
  </si>
  <si>
    <t xml:space="preserve">                   Ostatní platby za provedenou práci
                   jinde nezařazené  </t>
  </si>
  <si>
    <t xml:space="preserve">   z toho: Pojistné na SZ, přísp. na politiku zaměstnanosti, 
              veřejné zdravotní pojištění a ostatní povinné 
              pojistné placené zaměstnavatelem   </t>
  </si>
  <si>
    <t xml:space="preserve"> Odměny za užití duševního vlastnictví</t>
  </si>
  <si>
    <t xml:space="preserve"> Mzdové náhrady</t>
  </si>
  <si>
    <t xml:space="preserve"> Výdaje na platy, ostatní platby za provedenou 
  práci a pojistné   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</si>
  <si>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</si>
  <si>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</si>
  <si>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</si>
  <si>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</si>
  <si>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</si>
  <si>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   z toho: Opravy a udržování</t>
  </si>
  <si>
    <t xml:space="preserve">                 Cestovné (tuzemské i zahraniční)</t>
  </si>
  <si>
    <t xml:space="preserve"> Poskytnuté zálohy, jistiny, záruky a vládní úvěry    </t>
  </si>
  <si>
    <t xml:space="preserve"> Výdaje související s neinvestičními nákupy, příspěvky, 
 náhrady a věcné dary</t>
  </si>
  <si>
    <t xml:space="preserve"> Neinvestiční nákupy a související výdaje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</si>
  <si>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</si>
  <si>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</si>
  <si>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</si>
  <si>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</si>
  <si>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  Neinvestiční nedotační transfery
  podnikatelským subjektům </t>
  </si>
  <si>
    <t xml:space="preserve">  Neinvestiční nedotační transfery 
  neziskovým a pod. organizacím</t>
  </si>
  <si>
    <t xml:space="preserve">  Neinvestiční transfery v souvislosti s nemocenským pojištěním</t>
  </si>
  <si>
    <t xml:space="preserve">Neinvestiční transfery soukromoprávním subjektům </t>
  </si>
  <si>
    <t xml:space="preserve">   z toho: Neinvestiční transfery státním fondům</t>
  </si>
  <si>
    <t xml:space="preserve">                Neinvestiční transfery prostředků 
                do státních finančních aktiv  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</si>
  <si>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</si>
  <si>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</si>
  <si>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</si>
  <si>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A. Přehled účelových výdajů na podporu výzkumu a vývoje v roce 2007   </t>
  </si>
  <si>
    <t>Rozpočet</t>
  </si>
  <si>
    <t xml:space="preserve"> z toho čerpáno</t>
  </si>
  <si>
    <t>rozdíl</t>
  </si>
  <si>
    <t>řádek</t>
  </si>
  <si>
    <t>Organizace</t>
  </si>
  <si>
    <t>po změnách 2007</t>
  </si>
  <si>
    <t xml:space="preserve"> k 31.12.2007</t>
  </si>
  <si>
    <t>z rezervního fondu</t>
  </si>
  <si>
    <t>sl.1-(4-7)</t>
  </si>
  <si>
    <t>sl.2-(5-8)</t>
  </si>
  <si>
    <t>sl.3-(6-9)</t>
  </si>
  <si>
    <t>běžné</t>
  </si>
  <si>
    <t>kapitálové</t>
  </si>
  <si>
    <t>výdaje</t>
  </si>
  <si>
    <t>celkem</t>
  </si>
  <si>
    <t>b</t>
  </si>
  <si>
    <t>Státní organizace :    celkem</t>
  </si>
  <si>
    <t>1.1.</t>
  </si>
  <si>
    <t xml:space="preserve">v tom: </t>
  </si>
  <si>
    <t xml:space="preserve"> OSS</t>
  </si>
  <si>
    <t xml:space="preserve"> 1.2.</t>
  </si>
  <si>
    <t xml:space="preserve"> PO</t>
  </si>
  <si>
    <t>1.3.</t>
  </si>
  <si>
    <t xml:space="preserve"> PO )*</t>
  </si>
  <si>
    <t>OS a PO v působnosti ÚSC:celkem</t>
  </si>
  <si>
    <t>2.1.</t>
  </si>
  <si>
    <t xml:space="preserve"> OS</t>
  </si>
  <si>
    <t>2.2.</t>
  </si>
  <si>
    <t>3.</t>
  </si>
  <si>
    <t>Vysoké školy :          celkem</t>
  </si>
  <si>
    <t>4.</t>
  </si>
  <si>
    <t>Veřejné výzkumné instituce</t>
  </si>
  <si>
    <t>5.</t>
  </si>
  <si>
    <t>Ostatní subjekty :      celkem</t>
  </si>
  <si>
    <t>5.1.</t>
  </si>
  <si>
    <t>v tom:  podnikatelské subjekty</t>
  </si>
  <si>
    <t>5.2.</t>
  </si>
  <si>
    <t xml:space="preserve">           neziskové apod.organizace</t>
  </si>
  <si>
    <t>6.</t>
  </si>
  <si>
    <t>Související výdaje</t>
  </si>
  <si>
    <t>7.</t>
  </si>
  <si>
    <t>Účelové výdaje celkem</t>
  </si>
  <si>
    <t>Vysvětlivky k tabulce A:</t>
  </si>
  <si>
    <t xml:space="preserve">řádek 1:  státní organizace = zřizovatelem je stát  </t>
  </si>
  <si>
    <t xml:space="preserve">řádek 1.3 )*:  PO  jiných zřizovatelů (státních) </t>
  </si>
  <si>
    <t>řádek 2:   organizační složky a příspěvkové organizace zřizované územními samosprávnými celky ve smyslu ust. § 23 zákona č. 250/2000 Sb. v platném znění</t>
  </si>
  <si>
    <t xml:space="preserve">řádek 3:   veřejné vysoké školy, vojenské a policejní vysoké školy, soukromé vysoké školy </t>
  </si>
  <si>
    <t xml:space="preserve">                bez ohledu na právní formu (o tyto údaje budou nižší ostatní uvedené právní formy)</t>
  </si>
  <si>
    <t>řádek 4: podle návrhu zákona o veřejných výzkumných institucích</t>
  </si>
  <si>
    <t xml:space="preserve">řádek 6: náklady na zabezpečení veřejné soutěže apod., podle § 3 odst.2 zákona č. 130/2002 Sb. </t>
  </si>
  <si>
    <t xml:space="preserve"> B. Přehled institucionálních výdajů na výzkum a vývoj v roce 2007   </t>
  </si>
  <si>
    <t>OSS</t>
  </si>
  <si>
    <t>PO</t>
  </si>
  <si>
    <t>OS a PO v působnosti ÚSC</t>
  </si>
  <si>
    <t>Vysoké školy</t>
  </si>
  <si>
    <t>Veřejné výzkumný instituce</t>
  </si>
  <si>
    <t>Podnikatelské subjekty</t>
  </si>
  <si>
    <t xml:space="preserve">Neziskové a podobné organizace </t>
  </si>
  <si>
    <t>8.</t>
  </si>
  <si>
    <t>9.</t>
  </si>
  <si>
    <t>Vysvětlivky k tabulce B :</t>
  </si>
  <si>
    <t>řádek 1 a 2 : státní organizace</t>
  </si>
  <si>
    <t>řádek 3: organizační složky a příspěvkové organizace zřizované územními samosprávnými celky ve smyslu ust. § 23 zákona č. 250/2000 Sb. v platném znění</t>
  </si>
  <si>
    <t xml:space="preserve">řádek 4: veřejné vysoké školy, vojenské a policejní vysoké školy, soukromé vysoké školy </t>
  </si>
  <si>
    <t>řádek 5: podle návrhu zákona o veřejných výzkumných institucích</t>
  </si>
  <si>
    <t xml:space="preserve">řádek 8: náklady na zabezpečení veřejné soutěže apod., podle § 3 odst.3 zákona č. 130/2002 Sb. </t>
  </si>
  <si>
    <t xml:space="preserve"> C. Přehled prostředků na výzkum a vývoj převáděných do rezervního fondu    </t>
  </si>
  <si>
    <t>Zůstává k využití</t>
  </si>
  <si>
    <t>do dalších let</t>
  </si>
  <si>
    <t xml:space="preserve">Účelové prostředky </t>
  </si>
  <si>
    <t>Institucionální prostředky</t>
  </si>
  <si>
    <t>Vysvětlivky k tabulce C:</t>
  </si>
  <si>
    <t xml:space="preserve">Ve sloupci 7 bude uveden převod v roce 2007 + případný zůstatek z převodů z předchozích let </t>
  </si>
  <si>
    <t xml:space="preserve">Údaje v přehledech  musí odpovídat příslušným údajům v účetním a finančním výkaze OSS a PO a budou doloženy podrobným komentářem </t>
  </si>
  <si>
    <t xml:space="preserve">    Tabulka č. 4 </t>
  </si>
  <si>
    <t>List 1/2</t>
  </si>
  <si>
    <t>Vypracovala:Ing. Bočanová, tel. 974 849 815</t>
  </si>
  <si>
    <t>Kontroloval: Ing. Jásenský, tel. 974 849 809</t>
  </si>
  <si>
    <t>List 2/2</t>
  </si>
  <si>
    <t xml:space="preserve">                Neinvestiční transfery krajům v rámci 
                souhrnného dotačního vztahu</t>
  </si>
  <si>
    <t xml:space="preserve">               Neinvestiční transfery regionálním radám</t>
  </si>
  <si>
    <t xml:space="preserve">                Ostatní neinvestiční transfery veřejným 
                rozpočtům územní úrovně </t>
  </si>
  <si>
    <t xml:space="preserve"> Převody vlastním fondům</t>
  </si>
  <si>
    <t xml:space="preserve">   z toho:  Převody fondu kulturních a sociálních potřeb
                a sociálnímu fondu obcí a krajů   </t>
  </si>
  <si>
    <t xml:space="preserve">                Převody do fondů organizačních složek státu</t>
  </si>
  <si>
    <t xml:space="preserve"> Ostatní neinvestiční transfery jiným veřejným rozpočtům</t>
  </si>
  <si>
    <t xml:space="preserve"> Neinvestiční transfery veřejnoprávním subjektům a
 mezi peněžními fondy téhož subjektu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</si>
  <si>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</si>
  <si>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</si>
  <si>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</si>
  <si>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</si>
  <si>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Neinvestiční transfery mezinárodním organizacím 
  a nadnárodním orgánům</t>
  </si>
  <si>
    <t xml:space="preserve">     z toho: Odvody vlastních zdrojů Evropských 
                 společenství do rozpočtu Evropské 
                 unie podle daně z přidané hodnoty</t>
  </si>
  <si>
    <t xml:space="preserve">                 Odvody vlastních zdrojů Evropských 
                 společenství do rozpočtu Evropské
                 unie podle hrubého národního produktu</t>
  </si>
  <si>
    <t xml:space="preserve"> Neinvestiční transfery cizím státům   </t>
  </si>
  <si>
    <t xml:space="preserve"> Ostatní neinvestiční transfery do zahraničí</t>
  </si>
  <si>
    <t xml:space="preserve"> Neinvestiční transfery do zahraničí</t>
  </si>
  <si>
    <t xml:space="preserve"> Neinvestiční půjčené prostředky </t>
  </si>
  <si>
    <t xml:space="preserve"> Převody Národnímu fondu na spolufinancování 
 ostatních programů Evropských společenství a ČR  </t>
  </si>
  <si>
    <t xml:space="preserve"> Převody Národnímu fondu na spolufinancování 
 související s poskytnutím pomoci ČR ze zahraničí  </t>
  </si>
  <si>
    <t xml:space="preserve"> Převody ze státního rozpočtu do Národního fondu 
  na vyrovnání kurzových rozdílů   </t>
  </si>
  <si>
    <t xml:space="preserve"> Ostatní převody do Národního fondu  </t>
  </si>
  <si>
    <t xml:space="preserve"> Neinvestiční převody Národnímu fondu   </t>
  </si>
  <si>
    <t xml:space="preserve"> Ostatní neinvestiční výdaje</t>
  </si>
  <si>
    <t xml:space="preserve"> BĚŽNÉ VÝDAJE CELKEM</t>
  </si>
  <si>
    <t xml:space="preserve"> Pořízení dlouhodobého nehmotného majetku </t>
  </si>
  <si>
    <t xml:space="preserve"> Pořízení dlouhodobého hmotného majetku   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</si>
  <si>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</si>
  <si>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</si>
  <si>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</si>
  <si>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podnikatelským subjektům </t>
  </si>
  <si>
    <t xml:space="preserve"> Investiční transfery neziskovým a pod. organizacím</t>
  </si>
  <si>
    <t xml:space="preserve">    z toho: Investiční transfery státním finančním aktivům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</si>
  <si>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</si>
  <si>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</si>
  <si>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</si>
  <si>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</si>
  <si>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Investiční transfery regionálním radám</t>
  </si>
  <si>
    <t xml:space="preserve">              Ostatní investiční transfery veřejným 
              rozpočtům územní úrovně   </t>
  </si>
  <si>
    <t xml:space="preserve"> Investiční transfery příspěvkovým organizacím   </t>
  </si>
  <si>
    <t xml:space="preserve"> Investiční převody vlastním fondům  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</si>
  <si>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</si>
  <si>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</si>
  <si>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</si>
  <si>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</si>
  <si>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</si>
  <si>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příspěvkovým  
 a podobným organizacím   </t>
  </si>
  <si>
    <t xml:space="preserve"> Investiční půjčené prostředky obyvatelstvu   </t>
  </si>
  <si>
    <t xml:space="preserve">      Tabulka č. 7</t>
  </si>
  <si>
    <t xml:space="preserve">Výdaje účelově určené na financování programů reprodukce majetku vedených v ISPROFIN </t>
  </si>
  <si>
    <t>Období:</t>
  </si>
  <si>
    <t>Kapitálové výdaje celkem</t>
  </si>
  <si>
    <t>Běžné výdaje účel. určené na financování 
programů reprodukce majetku</t>
  </si>
  <si>
    <t>Výdaje účel. určené na financování 
programů reprodukce majetku celkem</t>
  </si>
  <si>
    <t>Evidenční 
číslo</t>
  </si>
  <si>
    <t>Název  programu</t>
  </si>
  <si>
    <t>rozpočet</t>
  </si>
  <si>
    <t>Skut.
plnění</t>
  </si>
  <si>
    <t>%
plnění</t>
  </si>
  <si>
    <t>Skut
plnění</t>
  </si>
  <si>
    <t>Schválený</t>
  </si>
  <si>
    <t>Po 
změnách</t>
  </si>
  <si>
    <t>Kapitola: 314 Ministerstvo vnitra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</si>
  <si>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</si>
  <si>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</si>
  <si>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</si>
  <si>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>Rozvoj a obnova materiálně-technické základny organizací služeb rezortu MV</t>
  </si>
  <si>
    <t>Rozvoj a obnova materiálně-technické základny Policie ČR</t>
  </si>
  <si>
    <t xml:space="preserve">Rozvoj a obnova materiálně-technické základny hasičského záchranného sboru </t>
  </si>
  <si>
    <t>Výstavba a rozvoj informačního systému krizového řízení</t>
  </si>
  <si>
    <t>Podpora rozvoje a obnovy materiálně-technické základny veřejné správy</t>
  </si>
  <si>
    <t>Rozvoj a obnova systému vládního utajeného spojení</t>
  </si>
  <si>
    <t xml:space="preserve">Výstavba informačních a komunikačních systémů a sítí MV </t>
  </si>
  <si>
    <t>Výstavba a obnova budov a staveb policejních útvarů</t>
  </si>
  <si>
    <t>Celkem za všechny programy</t>
  </si>
  <si>
    <t>Vypracoval : Štěpánek, tel. 974 849 205</t>
  </si>
  <si>
    <t>Kontroloval: Ing. Šolta, tel. 974 849 818</t>
  </si>
  <si>
    <t>Datum: 15.2.2008</t>
  </si>
  <si>
    <t xml:space="preserve"> Investiční půjčené prostředky do zahraničí  </t>
  </si>
  <si>
    <t xml:space="preserve"> Investiční půjčené prostředky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</si>
  <si>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</si>
  <si>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</si>
  <si>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 xml:space="preserve"> Ostaní investiční převody do Národního fondu   </t>
  </si>
  <si>
    <t xml:space="preserve"> Investiční převody Národnímu fondu  </t>
  </si>
  <si>
    <t xml:space="preserve"> Ostatní kapitálové výdaje</t>
  </si>
  <si>
    <t xml:space="preserve"> KAPITÁLOVÉ VÝDAJE CELKEM</t>
  </si>
  <si>
    <t xml:space="preserve"> VÝDAJE STÁTNÍHO ROZPOČTU CELKEM</t>
  </si>
  <si>
    <t xml:space="preserve">  Rozdíl příjmů a výdajů státního rozpočtu</t>
  </si>
  <si>
    <t xml:space="preserve"> FINANCOVÁNÍ</t>
  </si>
  <si>
    <t xml:space="preserve"> Krátkodobé vydané dluhopisy</t>
  </si>
  <si>
    <t>Uhrazené splátky krátkodobých vydaných dluhopisů</t>
  </si>
  <si>
    <t xml:space="preserve">Zůstatek nečerpaných prostředků převedených do RF podle § 47 k 1.1.2007 navýšený o RF MI ČR a snížený o odvod v souvislosti s UV č.629/2007 </t>
  </si>
  <si>
    <t>Výchozí základna sloupce 1 byla navýšena o převod RF z kapitoly MI ČR ve výši 238 646,35 tis. Kč a snížena o odvod částky 1 212 267 tis. Kč v souvislost s  UV ze dne 11. června 2007 č. 629</t>
  </si>
  <si>
    <t xml:space="preserve">Výchozí základna finančních prostředků ze mzdové oblasti byla ve sloupci 1 upravena o odvod částky  315 844 tis. Kč v souvislosti s UV ze dne 11. června 2007 č. 629  a s použitím </t>
  </si>
  <si>
    <t xml:space="preserve">v rámci ostatních provozních výdajů.  </t>
  </si>
  <si>
    <t xml:space="preserve">Ve výdajích (sl. 3) je uvedena částka 96,1 tis. Kč, která je určena k finančnímu vypořádání (převedeno z rezervního fondu na účet 6015), je to zároveň částka, o kterou se liší údaj ve sloupci 3 </t>
  </si>
  <si>
    <t xml:space="preserve"> od údaje ve sloupci 2.</t>
  </si>
  <si>
    <t xml:space="preserve">Převod podle § 47 za rok 2007 ve sloupci 4 nezahrnuje 23 tis. Kč, které byly do rezervního fondu převedeny z prostředků peněžního daru, celkový převod do rezervního fondu </t>
  </si>
  <si>
    <t>v roce 2007 činí 1 786 113 tis. Kč.</t>
  </si>
  <si>
    <t xml:space="preserve">Použití prostředků rezervního fondu bylo regulováno usnesením vlády ze dne 28. března 2007 č. 290 - pro MV schváleno použití ve výši 1 119 147 tis. Kč a pro MI ČR ve výši 122 589 tis. Kč </t>
  </si>
  <si>
    <t>a usnesením vlády ze dne 15. října 2007 č. 1152 - pro MV schváleno použití částky 343 270 tis. Kč do oblasti sociálních dávek a 29 469 tis. Kč do oblasti ostatní - stanovená kvóta nebyla</t>
  </si>
  <si>
    <t>překročena.</t>
  </si>
  <si>
    <t>Zůstatek prostředků převedených do RF podle § 47 k 31.12.2007                      (sl. 1-3+4)</t>
  </si>
  <si>
    <t>Prostředky na platy, ostatní platby za provedenou práci a povinné pojistné jsou součástí ostatních běžných výdajů.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</si>
  <si>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</si>
  <si>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</si>
  <si>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</si>
  <si>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>Uhrazené splátky dlouhodobých vydaných dluhopisů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</si>
  <si>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</si>
  <si>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</si>
  <si>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</si>
  <si>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>Uhrazené splátky dlouhodobých přijatých půjčených prostředků</t>
  </si>
  <si>
    <t xml:space="preserve"> Dlouhodobé financování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</si>
</sst>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  <numFmt numFmtId="165" formatCode="\k\ dd/mm/yyyy"/>
    <numFmt numFmtId="166" formatCode="0.00;[Red]0.00"/>
    <numFmt numFmtId="167" formatCode="#,##0.00,;\-#,##0.00,;0.00"/>
    <numFmt numFmtId="168" formatCode="0.0"/>
    <numFmt numFmtId="169" formatCode="dd/mm/yy"/>
    <numFmt numFmtId="170" formatCode="#,##0.0"/>
    <numFmt numFmtId="171" formatCode="#,##0_ ;\-#,##0\ "/>
    <numFmt numFmtId="172" formatCode="#,##0.00&quot; &quot;"/>
    <numFmt numFmtId="173" formatCode="&quot; &quot;@"/>
    <numFmt numFmtId="174" formatCode="#,##0.00&quot; &quot;;\-#,##0.00&quot; &quot;;&quot; &quot;;&quot; &quot;\ "/>
    <numFmt numFmtId="175" formatCode="#,##0\ "/>
    <numFmt numFmtId="176" formatCode="#,##0.0&quot; &quot;;\-#,##0.0&quot; &quot;;&quot; &quot;;&quot; &quot;\ "/>
    <numFmt numFmtId="177" formatCode="#,##0&quot; &quot;;\-#,##0&quot; &quot;;&quot; &quot;;&quot; &quot;\ "/>
    <numFmt numFmtId="178" formatCode="#,##0.000"/>
    <numFmt numFmtId="179" formatCode="#,##0.0000"/>
    <numFmt numFmtId="180" formatCode="#,##0&quot; 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&quot; &quot;"/>
    <numFmt numFmtId="185" formatCode="#,##0.00000"/>
  </numFmts>
  <fonts count="66">
    <font>
      <sz val="10"/>
      <name val="Arial CE"/>
      <family val="0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name val="Times New Roman CE"/>
      <family val="1"/>
    </font>
    <font>
      <sz val="8"/>
      <name val="Arial CE"/>
      <family val="2"/>
    </font>
    <font>
      <sz val="11"/>
      <name val="Arial CE"/>
      <family val="2"/>
    </font>
    <font>
      <sz val="40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6"/>
      <name val="Arial CE"/>
      <family val="2"/>
    </font>
    <font>
      <b/>
      <sz val="4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color indexed="8"/>
      <name val="Arial CE"/>
      <family val="2"/>
    </font>
    <font>
      <sz val="10"/>
      <color indexed="10"/>
      <name val="Arial CE"/>
      <family val="2"/>
    </font>
    <font>
      <sz val="9"/>
      <name val="Times New Roman CE"/>
      <family val="1"/>
    </font>
    <font>
      <b/>
      <i/>
      <sz val="10"/>
      <name val="Arial CE"/>
      <family val="2"/>
    </font>
    <font>
      <sz val="10"/>
      <name val="Arial"/>
      <family val="0"/>
    </font>
    <font>
      <i/>
      <sz val="11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vertAlign val="superscript"/>
      <sz val="8"/>
      <name val="Arial CE"/>
      <family val="2"/>
    </font>
    <font>
      <sz val="7"/>
      <name val="Arial CE"/>
      <family val="2"/>
    </font>
    <font>
      <sz val="8"/>
      <color indexed="11"/>
      <name val="Arial CE"/>
      <family val="2"/>
    </font>
    <font>
      <b/>
      <i/>
      <sz val="8"/>
      <name val="Arial CE"/>
      <family val="2"/>
    </font>
    <font>
      <b/>
      <sz val="8"/>
      <color indexed="11"/>
      <name val="Arial CE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48"/>
      <name val="Arial CE"/>
      <family val="2"/>
    </font>
    <font>
      <i/>
      <sz val="11"/>
      <color indexed="48"/>
      <name val="Arial CE"/>
      <family val="2"/>
    </font>
    <font>
      <sz val="14"/>
      <color indexed="48"/>
      <name val="Arial CE"/>
      <family val="2"/>
    </font>
    <font>
      <sz val="11"/>
      <name val="Times New Roman"/>
      <family val="1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14"/>
      <color indexed="8"/>
      <name val="Arial CE"/>
      <family val="2"/>
    </font>
    <font>
      <i/>
      <sz val="9"/>
      <name val="Arial CE"/>
      <family val="2"/>
    </font>
    <font>
      <i/>
      <sz val="8"/>
      <color indexed="8"/>
      <name val="Arial CE"/>
      <family val="2"/>
    </font>
    <font>
      <u val="single"/>
      <sz val="12"/>
      <color indexed="8"/>
      <name val="Arial CE"/>
      <family val="2"/>
    </font>
    <font>
      <u val="single"/>
      <sz val="8"/>
      <name val="Arial CE"/>
      <family val="2"/>
    </font>
    <font>
      <b/>
      <i/>
      <sz val="12"/>
      <name val="Arial CE"/>
      <family val="2"/>
    </font>
    <font>
      <vertAlign val="superscript"/>
      <sz val="10"/>
      <name val="Arial CE"/>
      <family val="2"/>
    </font>
    <font>
      <vertAlign val="superscript"/>
      <sz val="10"/>
      <color indexed="8"/>
      <name val="Arial CE"/>
      <family val="2"/>
    </font>
    <font>
      <vertAlign val="superscript"/>
      <sz val="9"/>
      <name val="Arial CE"/>
      <family val="2"/>
    </font>
    <font>
      <b/>
      <sz val="10"/>
      <color indexed="8"/>
      <name val="Arial CE"/>
      <family val="0"/>
    </font>
    <font>
      <u val="single"/>
      <sz val="9"/>
      <name val="Arial CE"/>
      <family val="2"/>
    </font>
    <font>
      <sz val="12"/>
      <name val="Arial"/>
      <family val="2"/>
    </font>
    <font>
      <b/>
      <sz val="13"/>
      <name val="Arial CE"/>
      <family val="0"/>
    </font>
    <font>
      <sz val="13"/>
      <name val="Arial CE"/>
      <family val="0"/>
    </font>
    <font>
      <i/>
      <vertAlign val="superscript"/>
      <sz val="11"/>
      <name val="Arial CE"/>
      <family val="2"/>
    </font>
    <font>
      <b/>
      <sz val="18"/>
      <name val="Arial CE"/>
      <family val="2"/>
    </font>
    <font>
      <b/>
      <sz val="18"/>
      <color indexed="10"/>
      <name val="Arial CE"/>
      <family val="2"/>
    </font>
    <font>
      <sz val="18"/>
      <color indexed="10"/>
      <name val="Arial CE"/>
      <family val="2"/>
    </font>
    <font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4" fontId="0" fillId="0" borderId="0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1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Continuous" wrapText="1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3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3" fontId="4" fillId="0" borderId="7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4" fontId="4" fillId="0" borderId="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4" fontId="18" fillId="0" borderId="24" xfId="0" applyNumberFormat="1" applyFont="1" applyBorder="1" applyAlignment="1">
      <alignment/>
    </xf>
    <xf numFmtId="4" fontId="18" fillId="0" borderId="32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0" fontId="21" fillId="0" borderId="0" xfId="0" applyFont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Fill="1" applyBorder="1" applyAlignment="1">
      <alignment/>
    </xf>
    <xf numFmtId="3" fontId="0" fillId="0" borderId="3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28" xfId="0" applyNumberFormat="1" applyBorder="1" applyAlignment="1">
      <alignment/>
    </xf>
    <xf numFmtId="4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11" fillId="0" borderId="23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right"/>
    </xf>
    <xf numFmtId="0" fontId="0" fillId="0" borderId="7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8" xfId="0" applyFont="1" applyBorder="1" applyAlignment="1">
      <alignment horizontal="left" indent="1"/>
    </xf>
    <xf numFmtId="4" fontId="3" fillId="0" borderId="3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left" vertical="center" indent="1"/>
    </xf>
    <xf numFmtId="4" fontId="4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23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25" fillId="0" borderId="0" xfId="0" applyFont="1" applyAlignment="1">
      <alignment/>
    </xf>
    <xf numFmtId="0" fontId="5" fillId="0" borderId="6" xfId="0" applyFont="1" applyBorder="1" applyAlignment="1">
      <alignment/>
    </xf>
    <xf numFmtId="4" fontId="5" fillId="0" borderId="8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10" fillId="0" borderId="0" xfId="0" applyFont="1" applyFill="1" applyAlignment="1">
      <alignment horizontal="centerContinuous" vertical="center"/>
    </xf>
    <xf numFmtId="0" fontId="0" fillId="0" borderId="34" xfId="0" applyFont="1" applyFill="1" applyBorder="1" applyAlignment="1">
      <alignment/>
    </xf>
    <xf numFmtId="0" fontId="26" fillId="0" borderId="28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7" fillId="0" borderId="38" xfId="0" applyFont="1" applyFill="1" applyBorder="1" applyAlignment="1" applyProtection="1">
      <alignment wrapText="1"/>
      <protection locked="0"/>
    </xf>
    <xf numFmtId="0" fontId="7" fillId="0" borderId="39" xfId="0" applyFont="1" applyFill="1" applyBorder="1" applyAlignment="1" applyProtection="1">
      <alignment vertical="center" wrapText="1"/>
      <protection locked="0"/>
    </xf>
    <xf numFmtId="0" fontId="10" fillId="0" borderId="38" xfId="0" applyFont="1" applyFill="1" applyBorder="1" applyAlignment="1">
      <alignment wrapText="1"/>
    </xf>
    <xf numFmtId="0" fontId="27" fillId="0" borderId="38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29" fillId="0" borderId="0" xfId="0" applyFont="1" applyFill="1" applyAlignment="1">
      <alignment wrapText="1"/>
    </xf>
    <xf numFmtId="174" fontId="0" fillId="0" borderId="0" xfId="0" applyNumberFormat="1" applyFont="1" applyFill="1" applyBorder="1" applyAlignment="1">
      <alignment horizontal="right" vertical="center"/>
    </xf>
    <xf numFmtId="174" fontId="0" fillId="0" borderId="10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2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wrapText="1"/>
      <protection locked="0"/>
    </xf>
    <xf numFmtId="174" fontId="0" fillId="0" borderId="40" xfId="0" applyNumberFormat="1" applyFont="1" applyFill="1" applyBorder="1" applyAlignment="1">
      <alignment horizontal="right"/>
    </xf>
    <xf numFmtId="174" fontId="0" fillId="0" borderId="41" xfId="0" applyNumberFormat="1" applyFont="1" applyFill="1" applyBorder="1" applyAlignment="1">
      <alignment horizontal="right"/>
    </xf>
    <xf numFmtId="174" fontId="6" fillId="0" borderId="40" xfId="0" applyNumberFormat="1" applyFont="1" applyFill="1" applyBorder="1" applyAlignment="1">
      <alignment horizontal="right"/>
    </xf>
    <xf numFmtId="174" fontId="6" fillId="0" borderId="41" xfId="0" applyNumberFormat="1" applyFont="1" applyFill="1" applyBorder="1" applyAlignment="1">
      <alignment horizontal="right"/>
    </xf>
    <xf numFmtId="0" fontId="19" fillId="0" borderId="38" xfId="0" applyFont="1" applyFill="1" applyBorder="1" applyAlignment="1" applyProtection="1">
      <alignment wrapText="1"/>
      <protection locked="0"/>
    </xf>
    <xf numFmtId="174" fontId="0" fillId="0" borderId="40" xfId="0" applyNumberFormat="1" applyFont="1" applyFill="1" applyBorder="1" applyAlignment="1">
      <alignment horizontal="right"/>
    </xf>
    <xf numFmtId="174" fontId="0" fillId="0" borderId="41" xfId="0" applyNumberFormat="1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vertical="center" wrapText="1"/>
      <protection locked="0"/>
    </xf>
    <xf numFmtId="174" fontId="6" fillId="0" borderId="42" xfId="0" applyNumberFormat="1" applyFont="1" applyFill="1" applyBorder="1" applyAlignment="1">
      <alignment horizontal="right" vertical="center"/>
    </xf>
    <xf numFmtId="174" fontId="6" fillId="0" borderId="43" xfId="0" applyNumberFormat="1" applyFont="1" applyFill="1" applyBorder="1" applyAlignment="1">
      <alignment horizontal="right" vertical="center"/>
    </xf>
    <xf numFmtId="174" fontId="6" fillId="0" borderId="44" xfId="0" applyNumberFormat="1" applyFont="1" applyFill="1" applyBorder="1" applyAlignment="1">
      <alignment horizontal="right"/>
    </xf>
    <xf numFmtId="174" fontId="6" fillId="0" borderId="45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4" fontId="6" fillId="0" borderId="0" xfId="0" applyNumberFormat="1" applyFont="1" applyFill="1" applyBorder="1" applyAlignment="1">
      <alignment horizontal="right" vertical="center"/>
    </xf>
    <xf numFmtId="0" fontId="0" fillId="0" borderId="39" xfId="0" applyFont="1" applyFill="1" applyBorder="1" applyAlignment="1">
      <alignment vertical="center" wrapText="1"/>
    </xf>
    <xf numFmtId="174" fontId="0" fillId="0" borderId="42" xfId="0" applyNumberFormat="1" applyFont="1" applyFill="1" applyBorder="1" applyAlignment="1">
      <alignment horizontal="right" vertical="center"/>
    </xf>
    <xf numFmtId="174" fontId="0" fillId="0" borderId="43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wrapText="1"/>
    </xf>
    <xf numFmtId="174" fontId="6" fillId="0" borderId="1" xfId="0" applyNumberFormat="1" applyFont="1" applyFill="1" applyBorder="1" applyAlignment="1">
      <alignment horizontal="right" vertical="center"/>
    </xf>
    <xf numFmtId="174" fontId="6" fillId="0" borderId="3" xfId="0" applyNumberFormat="1" applyFont="1" applyFill="1" applyBorder="1" applyAlignment="1">
      <alignment horizontal="right" vertical="center"/>
    </xf>
    <xf numFmtId="0" fontId="31" fillId="0" borderId="38" xfId="0" applyFont="1" applyFill="1" applyBorder="1" applyAlignment="1">
      <alignment wrapText="1"/>
    </xf>
    <xf numFmtId="0" fontId="10" fillId="0" borderId="38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wrapText="1"/>
    </xf>
    <xf numFmtId="174" fontId="0" fillId="0" borderId="47" xfId="0" applyNumberFormat="1" applyFont="1" applyFill="1" applyBorder="1" applyAlignment="1">
      <alignment horizontal="right"/>
    </xf>
    <xf numFmtId="174" fontId="0" fillId="0" borderId="48" xfId="0" applyNumberFormat="1" applyFont="1" applyFill="1" applyBorder="1" applyAlignment="1">
      <alignment horizontal="right"/>
    </xf>
    <xf numFmtId="174" fontId="6" fillId="0" borderId="49" xfId="0" applyNumberFormat="1" applyFont="1" applyFill="1" applyBorder="1" applyAlignment="1">
      <alignment horizontal="right"/>
    </xf>
    <xf numFmtId="174" fontId="6" fillId="0" borderId="50" xfId="0" applyNumberFormat="1" applyFont="1" applyFill="1" applyBorder="1" applyAlignment="1">
      <alignment horizontal="right"/>
    </xf>
    <xf numFmtId="0" fontId="27" fillId="0" borderId="46" xfId="0" applyFont="1" applyFill="1" applyBorder="1" applyAlignment="1">
      <alignment wrapText="1"/>
    </xf>
    <xf numFmtId="174" fontId="6" fillId="0" borderId="51" xfId="0" applyNumberFormat="1" applyFont="1" applyFill="1" applyBorder="1" applyAlignment="1">
      <alignment horizontal="right"/>
    </xf>
    <xf numFmtId="174" fontId="6" fillId="0" borderId="47" xfId="0" applyNumberFormat="1" applyFont="1" applyFill="1" applyBorder="1" applyAlignment="1">
      <alignment horizontal="right"/>
    </xf>
    <xf numFmtId="174" fontId="6" fillId="0" borderId="52" xfId="0" applyNumberFormat="1" applyFont="1" applyFill="1" applyBorder="1" applyAlignment="1">
      <alignment horizontal="right"/>
    </xf>
    <xf numFmtId="174" fontId="6" fillId="0" borderId="53" xfId="0" applyNumberFormat="1" applyFont="1" applyFill="1" applyBorder="1" applyAlignment="1">
      <alignment horizontal="right"/>
    </xf>
    <xf numFmtId="174" fontId="6" fillId="0" borderId="54" xfId="0" applyNumberFormat="1" applyFont="1" applyFill="1" applyBorder="1" applyAlignment="1">
      <alignment horizontal="right"/>
    </xf>
    <xf numFmtId="174" fontId="0" fillId="0" borderId="55" xfId="0" applyNumberFormat="1" applyFont="1" applyFill="1" applyBorder="1" applyAlignment="1">
      <alignment horizontal="right" vertical="center"/>
    </xf>
    <xf numFmtId="0" fontId="10" fillId="0" borderId="39" xfId="0" applyFont="1" applyFill="1" applyBorder="1" applyAlignment="1" applyProtection="1">
      <alignment vertical="center"/>
      <protection locked="0"/>
    </xf>
    <xf numFmtId="174" fontId="0" fillId="0" borderId="44" xfId="0" applyNumberFormat="1" applyFont="1" applyFill="1" applyBorder="1" applyAlignment="1">
      <alignment horizontal="right" vertical="center"/>
    </xf>
    <xf numFmtId="174" fontId="0" fillId="0" borderId="45" xfId="0" applyNumberFormat="1" applyFont="1" applyFill="1" applyBorder="1" applyAlignment="1">
      <alignment horizontal="right" vertical="center"/>
    </xf>
    <xf numFmtId="174" fontId="0" fillId="0" borderId="56" xfId="0" applyNumberFormat="1" applyFont="1" applyFill="1" applyBorder="1" applyAlignment="1">
      <alignment horizontal="right" vertical="center"/>
    </xf>
    <xf numFmtId="174" fontId="0" fillId="0" borderId="18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wrapText="1"/>
    </xf>
    <xf numFmtId="0" fontId="8" fillId="0" borderId="57" xfId="0" applyFont="1" applyFill="1" applyBorder="1" applyAlignment="1">
      <alignment wrapText="1"/>
    </xf>
    <xf numFmtId="0" fontId="27" fillId="0" borderId="58" xfId="0" applyFont="1" applyFill="1" applyBorder="1" applyAlignment="1">
      <alignment wrapText="1"/>
    </xf>
    <xf numFmtId="0" fontId="6" fillId="0" borderId="34" xfId="0" applyFont="1" applyFill="1" applyBorder="1" applyAlignment="1">
      <alignment vertical="center" wrapText="1"/>
    </xf>
    <xf numFmtId="0" fontId="7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left" vertical="top"/>
    </xf>
    <xf numFmtId="0" fontId="19" fillId="0" borderId="33" xfId="0" applyFont="1" applyFill="1" applyBorder="1" applyAlignment="1">
      <alignment horizontal="left"/>
    </xf>
    <xf numFmtId="0" fontId="19" fillId="0" borderId="59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Continuous"/>
    </xf>
    <xf numFmtId="0" fontId="19" fillId="0" borderId="13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19" fillId="0" borderId="60" xfId="0" applyNumberFormat="1" applyFont="1" applyFill="1" applyBorder="1" applyAlignment="1" quotePrefix="1">
      <alignment horizontal="center"/>
    </xf>
    <xf numFmtId="0" fontId="19" fillId="0" borderId="22" xfId="0" applyNumberFormat="1" applyFont="1" applyFill="1" applyBorder="1" applyAlignment="1" quotePrefix="1">
      <alignment horizontal="center"/>
    </xf>
    <xf numFmtId="0" fontId="18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0" fillId="0" borderId="61" xfId="0" applyFont="1" applyBorder="1" applyAlignment="1">
      <alignment/>
    </xf>
    <xf numFmtId="0" fontId="6" fillId="0" borderId="62" xfId="0" applyFont="1" applyFill="1" applyBorder="1" applyAlignment="1">
      <alignment horizontal="centerContinuous"/>
    </xf>
    <xf numFmtId="0" fontId="6" fillId="0" borderId="63" xfId="0" applyFont="1" applyFill="1" applyBorder="1" applyAlignment="1">
      <alignment horizontal="centerContinuous"/>
    </xf>
    <xf numFmtId="0" fontId="6" fillId="0" borderId="64" xfId="0" applyFont="1" applyFill="1" applyBorder="1" applyAlignment="1">
      <alignment horizontal="centerContinuous"/>
    </xf>
    <xf numFmtId="0" fontId="0" fillId="0" borderId="65" xfId="0" applyFont="1" applyBorder="1" applyAlignment="1">
      <alignment/>
    </xf>
    <xf numFmtId="3" fontId="7" fillId="0" borderId="6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3" fontId="7" fillId="0" borderId="69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6" fillId="0" borderId="70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18" fillId="0" borderId="71" xfId="0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0" borderId="66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67" xfId="0" applyNumberFormat="1" applyFont="1" applyBorder="1" applyAlignment="1">
      <alignment/>
    </xf>
    <xf numFmtId="0" fontId="6" fillId="0" borderId="72" xfId="0" applyFont="1" applyBorder="1" applyAlignment="1">
      <alignment horizontal="left"/>
    </xf>
    <xf numFmtId="4" fontId="18" fillId="0" borderId="60" xfId="0" applyNumberFormat="1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4" fontId="18" fillId="0" borderId="60" xfId="0" applyNumberFormat="1" applyFont="1" applyFill="1" applyBorder="1" applyAlignment="1">
      <alignment/>
    </xf>
    <xf numFmtId="4" fontId="18" fillId="0" borderId="73" xfId="0" applyNumberFormat="1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74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68" xfId="0" applyNumberFormat="1" applyFont="1" applyBorder="1" applyAlignment="1">
      <alignment/>
    </xf>
    <xf numFmtId="0" fontId="0" fillId="0" borderId="71" xfId="0" applyFont="1" applyBorder="1" applyAlignment="1">
      <alignment/>
    </xf>
    <xf numFmtId="4" fontId="0" fillId="2" borderId="14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3" borderId="75" xfId="0" applyFont="1" applyFill="1" applyBorder="1" applyAlignment="1">
      <alignment horizontal="left"/>
    </xf>
    <xf numFmtId="4" fontId="0" fillId="0" borderId="3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11" fillId="0" borderId="4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69" xfId="0" applyNumberFormat="1" applyFont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0" fontId="0" fillId="0" borderId="65" xfId="0" applyFont="1" applyBorder="1" applyAlignment="1">
      <alignment/>
    </xf>
    <xf numFmtId="0" fontId="18" fillId="0" borderId="72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76" xfId="0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77" xfId="0" applyNumberFormat="1" applyFon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67" xfId="0" applyNumberFormat="1" applyFont="1" applyBorder="1" applyAlignment="1">
      <alignment/>
    </xf>
    <xf numFmtId="3" fontId="0" fillId="0" borderId="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68" xfId="0" applyNumberFormat="1" applyFont="1" applyBorder="1" applyAlignment="1">
      <alignment/>
    </xf>
    <xf numFmtId="0" fontId="8" fillId="0" borderId="65" xfId="0" applyFont="1" applyBorder="1" applyAlignment="1">
      <alignment vertical="top"/>
    </xf>
    <xf numFmtId="0" fontId="0" fillId="0" borderId="78" xfId="0" applyFont="1" applyBorder="1" applyAlignment="1">
      <alignment horizontal="left" wrapText="1" shrinkToFit="1"/>
    </xf>
    <xf numFmtId="4" fontId="0" fillId="0" borderId="24" xfId="0" applyNumberFormat="1" applyFont="1" applyBorder="1" applyAlignment="1">
      <alignment/>
    </xf>
    <xf numFmtId="4" fontId="0" fillId="0" borderId="6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" fontId="0" fillId="2" borderId="60" xfId="0" applyNumberFormat="1" applyFont="1" applyFill="1" applyBorder="1" applyAlignment="1">
      <alignment/>
    </xf>
    <xf numFmtId="3" fontId="0" fillId="2" borderId="60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4" fontId="0" fillId="0" borderId="73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74" xfId="0" applyNumberFormat="1" applyFont="1" applyBorder="1" applyAlignment="1">
      <alignment/>
    </xf>
    <xf numFmtId="0" fontId="0" fillId="0" borderId="79" xfId="0" applyFont="1" applyBorder="1" applyAlignment="1">
      <alignment/>
    </xf>
    <xf numFmtId="4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2" borderId="80" xfId="0" applyNumberFormat="1" applyFont="1" applyFill="1" applyBorder="1" applyAlignment="1">
      <alignment/>
    </xf>
    <xf numFmtId="3" fontId="0" fillId="2" borderId="80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79" xfId="0" applyFont="1" applyBorder="1" applyAlignment="1">
      <alignment horizontal="left" wrapText="1" shrinkToFit="1"/>
    </xf>
    <xf numFmtId="0" fontId="0" fillId="0" borderId="82" xfId="0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84" xfId="0" applyNumberFormat="1" applyFont="1" applyFill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83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4" fontId="0" fillId="2" borderId="84" xfId="0" applyNumberFormat="1" applyFont="1" applyFill="1" applyBorder="1" applyAlignment="1">
      <alignment/>
    </xf>
    <xf numFmtId="3" fontId="0" fillId="2" borderId="84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3" borderId="72" xfId="0" applyFont="1" applyFill="1" applyBorder="1" applyAlignment="1">
      <alignment horizontal="left"/>
    </xf>
    <xf numFmtId="4" fontId="0" fillId="0" borderId="83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86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70" xfId="0" applyNumberFormat="1" applyFont="1" applyBorder="1" applyAlignment="1">
      <alignment/>
    </xf>
    <xf numFmtId="0" fontId="18" fillId="0" borderId="87" xfId="0" applyFont="1" applyBorder="1" applyAlignment="1">
      <alignment vertical="center"/>
    </xf>
    <xf numFmtId="4" fontId="18" fillId="0" borderId="39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4" fontId="18" fillId="0" borderId="88" xfId="0" applyNumberFormat="1" applyFont="1" applyBorder="1" applyAlignment="1">
      <alignment vertical="center"/>
    </xf>
    <xf numFmtId="0" fontId="0" fillId="0" borderId="89" xfId="0" applyFont="1" applyBorder="1" applyAlignment="1">
      <alignment/>
    </xf>
    <xf numFmtId="4" fontId="18" fillId="0" borderId="1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3" xfId="0" applyNumberFormat="1" applyFont="1" applyBorder="1" applyAlignment="1">
      <alignment/>
    </xf>
    <xf numFmtId="4" fontId="18" fillId="2" borderId="1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4" fontId="18" fillId="0" borderId="1" xfId="0" applyNumberFormat="1" applyFont="1" applyFill="1" applyBorder="1" applyAlignment="1">
      <alignment/>
    </xf>
    <xf numFmtId="4" fontId="18" fillId="0" borderId="66" xfId="0" applyNumberFormat="1" applyFont="1" applyBorder="1" applyAlignment="1">
      <alignment/>
    </xf>
    <xf numFmtId="4" fontId="18" fillId="0" borderId="32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68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0" fillId="0" borderId="65" xfId="0" applyBorder="1" applyAlignment="1">
      <alignment/>
    </xf>
    <xf numFmtId="0" fontId="8" fillId="0" borderId="90" xfId="0" applyFont="1" applyBorder="1" applyAlignment="1">
      <alignment/>
    </xf>
    <xf numFmtId="0" fontId="18" fillId="0" borderId="61" xfId="0" applyFont="1" applyBorder="1" applyAlignment="1">
      <alignment horizontal="center"/>
    </xf>
    <xf numFmtId="4" fontId="0" fillId="0" borderId="91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4" fontId="0" fillId="0" borderId="91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93" xfId="0" applyNumberFormat="1" applyFont="1" applyFill="1" applyBorder="1" applyAlignment="1">
      <alignment/>
    </xf>
    <xf numFmtId="4" fontId="0" fillId="0" borderId="94" xfId="0" applyNumberFormat="1" applyFont="1" applyBorder="1" applyAlignment="1">
      <alignment/>
    </xf>
    <xf numFmtId="0" fontId="18" fillId="0" borderId="65" xfId="0" applyFont="1" applyBorder="1" applyAlignment="1">
      <alignment horizontal="center"/>
    </xf>
    <xf numFmtId="0" fontId="0" fillId="0" borderId="95" xfId="0" applyFont="1" applyBorder="1" applyAlignment="1">
      <alignment/>
    </xf>
    <xf numFmtId="4" fontId="0" fillId="0" borderId="96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4" fontId="0" fillId="0" borderId="96" xfId="0" applyNumberFormat="1" applyFont="1" applyFill="1" applyBorder="1" applyAlignment="1">
      <alignment/>
    </xf>
    <xf numFmtId="4" fontId="0" fillId="0" borderId="98" xfId="0" applyNumberFormat="1" applyFont="1" applyBorder="1" applyAlignment="1">
      <alignment/>
    </xf>
    <xf numFmtId="4" fontId="0" fillId="0" borderId="99" xfId="0" applyNumberFormat="1" applyFont="1" applyFill="1" applyBorder="1" applyAlignment="1">
      <alignment/>
    </xf>
    <xf numFmtId="4" fontId="0" fillId="0" borderId="100" xfId="0" applyNumberFormat="1" applyFont="1" applyFill="1" applyBorder="1" applyAlignment="1">
      <alignment/>
    </xf>
    <xf numFmtId="4" fontId="0" fillId="0" borderId="101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61" xfId="0" applyFont="1" applyBorder="1" applyAlignment="1">
      <alignment horizontal="left"/>
    </xf>
    <xf numFmtId="4" fontId="0" fillId="0" borderId="94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64" xfId="0" applyNumberFormat="1" applyFont="1" applyFill="1" applyBorder="1" applyAlignment="1">
      <alignment/>
    </xf>
    <xf numFmtId="4" fontId="0" fillId="0" borderId="64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7" fillId="0" borderId="95" xfId="0" applyFont="1" applyBorder="1" applyAlignment="1">
      <alignment horizontal="left"/>
    </xf>
    <xf numFmtId="4" fontId="0" fillId="0" borderId="101" xfId="0" applyNumberFormat="1" applyFont="1" applyFill="1" applyBorder="1" applyAlignment="1">
      <alignment/>
    </xf>
    <xf numFmtId="4" fontId="0" fillId="0" borderId="98" xfId="0" applyNumberFormat="1" applyFont="1" applyBorder="1" applyAlignment="1">
      <alignment/>
    </xf>
    <xf numFmtId="4" fontId="0" fillId="0" borderId="97" xfId="0" applyNumberFormat="1" applyFont="1" applyFill="1" applyBorder="1" applyAlignment="1">
      <alignment/>
    </xf>
    <xf numFmtId="4" fontId="0" fillId="0" borderId="97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65" xfId="0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indent="1"/>
    </xf>
    <xf numFmtId="0" fontId="0" fillId="0" borderId="66" xfId="19" applyFont="1" applyBorder="1">
      <alignment/>
      <protection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6" xfId="0" applyFont="1" applyBorder="1" applyAlignment="1">
      <alignment/>
    </xf>
    <xf numFmtId="49" fontId="0" fillId="0" borderId="102" xfId="0" applyNumberFormat="1" applyFont="1" applyBorder="1" applyAlignment="1">
      <alignment horizontal="center"/>
    </xf>
    <xf numFmtId="0" fontId="23" fillId="0" borderId="66" xfId="0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9" fontId="36" fillId="0" borderId="102" xfId="0" applyNumberFormat="1" applyFont="1" applyBorder="1" applyAlignment="1">
      <alignment horizontal="center"/>
    </xf>
    <xf numFmtId="0" fontId="36" fillId="0" borderId="7" xfId="0" applyFont="1" applyBorder="1" applyAlignment="1">
      <alignment/>
    </xf>
    <xf numFmtId="0" fontId="36" fillId="0" borderId="3" xfId="0" applyFont="1" applyBorder="1" applyAlignment="1">
      <alignment/>
    </xf>
    <xf numFmtId="0" fontId="36" fillId="0" borderId="66" xfId="0" applyFont="1" applyBorder="1" applyAlignment="1">
      <alignment/>
    </xf>
    <xf numFmtId="4" fontId="36" fillId="0" borderId="1" xfId="0" applyNumberFormat="1" applyFont="1" applyBorder="1" applyAlignment="1">
      <alignment/>
    </xf>
    <xf numFmtId="0" fontId="6" fillId="0" borderId="66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49" fontId="1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77" xfId="0" applyFont="1" applyBorder="1" applyAlignment="1">
      <alignment horizontal="centerContinuous"/>
    </xf>
    <xf numFmtId="0" fontId="3" fillId="0" borderId="69" xfId="0" applyFont="1" applyBorder="1" applyAlignment="1">
      <alignment/>
    </xf>
    <xf numFmtId="0" fontId="0" fillId="0" borderId="77" xfId="0" applyBorder="1" applyAlignment="1">
      <alignment/>
    </xf>
    <xf numFmtId="4" fontId="0" fillId="0" borderId="33" xfId="0" applyNumberFormat="1" applyBorder="1" applyAlignment="1">
      <alignment/>
    </xf>
    <xf numFmtId="49" fontId="0" fillId="0" borderId="103" xfId="0" applyNumberFormat="1" applyFont="1" applyBorder="1" applyAlignment="1">
      <alignment horizontal="center"/>
    </xf>
    <xf numFmtId="0" fontId="0" fillId="0" borderId="9" xfId="0" applyBorder="1" applyAlignment="1">
      <alignment horizontal="left" indent="1"/>
    </xf>
    <xf numFmtId="0" fontId="24" fillId="0" borderId="66" xfId="20" applyFont="1" applyBorder="1">
      <alignment/>
      <protection/>
    </xf>
    <xf numFmtId="4" fontId="24" fillId="0" borderId="104" xfId="20" applyNumberFormat="1" applyFont="1" applyBorder="1">
      <alignment/>
      <protection/>
    </xf>
    <xf numFmtId="0" fontId="0" fillId="0" borderId="7" xfId="0" applyFont="1" applyBorder="1" applyAlignment="1">
      <alignment horizontal="left"/>
    </xf>
    <xf numFmtId="4" fontId="24" fillId="0" borderId="14" xfId="20" applyNumberFormat="1" applyFont="1" applyBorder="1">
      <alignment/>
      <protection/>
    </xf>
    <xf numFmtId="0" fontId="36" fillId="0" borderId="7" xfId="0" applyFont="1" applyBorder="1" applyAlignment="1">
      <alignment horizontal="left" indent="1"/>
    </xf>
    <xf numFmtId="0" fontId="36" fillId="0" borderId="0" xfId="0" applyFont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3" xfId="0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9" fontId="0" fillId="0" borderId="105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6" fillId="0" borderId="22" xfId="0" applyFont="1" applyBorder="1" applyAlignment="1">
      <alignment/>
    </xf>
    <xf numFmtId="49" fontId="6" fillId="0" borderId="102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4" fontId="23" fillId="0" borderId="0" xfId="0" applyNumberFormat="1" applyFont="1" applyBorder="1" applyAlignment="1">
      <alignment/>
    </xf>
    <xf numFmtId="0" fontId="6" fillId="0" borderId="7" xfId="0" applyFont="1" applyBorder="1" applyAlignment="1">
      <alignment/>
    </xf>
    <xf numFmtId="49" fontId="6" fillId="0" borderId="105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 indent="1"/>
    </xf>
    <xf numFmtId="3" fontId="6" fillId="0" borderId="29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7" xfId="0" applyFont="1" applyFill="1" applyBorder="1" applyAlignment="1">
      <alignment horizontal="left"/>
    </xf>
    <xf numFmtId="4" fontId="24" fillId="0" borderId="106" xfId="20" applyNumberFormat="1" applyFont="1" applyBorder="1">
      <alignment/>
      <protection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6" fillId="0" borderId="66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3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7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0" fillId="0" borderId="3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5" fillId="0" borderId="69" xfId="0" applyFont="1" applyBorder="1" applyAlignment="1">
      <alignment/>
    </xf>
    <xf numFmtId="4" fontId="5" fillId="0" borderId="5" xfId="0" applyNumberFormat="1" applyFont="1" applyBorder="1" applyAlignment="1">
      <alignment/>
    </xf>
    <xf numFmtId="49" fontId="5" fillId="0" borderId="10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3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NumberFormat="1" applyFont="1" applyAlignment="1">
      <alignment horizontal="centerContinuous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0" fontId="43" fillId="0" borderId="0" xfId="0" applyNumberFormat="1" applyFont="1" applyAlignment="1">
      <alignment horizontal="centerContinuous"/>
    </xf>
    <xf numFmtId="0" fontId="11" fillId="0" borderId="0" xfId="0" applyFont="1" applyFill="1" applyAlignment="1">
      <alignment horizontal="left" vertical="top"/>
    </xf>
    <xf numFmtId="180" fontId="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18" fillId="0" borderId="9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49" fillId="0" borderId="6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0" fillId="0" borderId="108" xfId="0" applyNumberFormat="1" applyFont="1" applyBorder="1" applyAlignment="1">
      <alignment horizontal="left" wrapText="1"/>
    </xf>
    <xf numFmtId="49" fontId="8" fillId="0" borderId="109" xfId="0" applyNumberFormat="1" applyFont="1" applyFill="1" applyBorder="1" applyAlignment="1">
      <alignment horizontal="center"/>
    </xf>
    <xf numFmtId="180" fontId="0" fillId="0" borderId="109" xfId="0" applyNumberFormat="1" applyFont="1" applyBorder="1" applyAlignment="1">
      <alignment horizontal="right"/>
    </xf>
    <xf numFmtId="172" fontId="0" fillId="0" borderId="108" xfId="0" applyNumberFormat="1" applyFont="1" applyFill="1" applyBorder="1" applyAlignment="1">
      <alignment horizontal="right"/>
    </xf>
    <xf numFmtId="172" fontId="0" fillId="0" borderId="41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173" fontId="20" fillId="0" borderId="60" xfId="0" applyNumberFormat="1" applyFont="1" applyBorder="1" applyAlignment="1">
      <alignment/>
    </xf>
    <xf numFmtId="49" fontId="8" fillId="0" borderId="60" xfId="0" applyNumberFormat="1" applyFont="1" applyFill="1" applyBorder="1" applyAlignment="1">
      <alignment horizontal="center"/>
    </xf>
    <xf numFmtId="180" fontId="0" fillId="0" borderId="60" xfId="0" applyNumberFormat="1" applyFont="1" applyBorder="1" applyAlignment="1">
      <alignment horizontal="right"/>
    </xf>
    <xf numFmtId="172" fontId="0" fillId="0" borderId="27" xfId="0" applyNumberFormat="1" applyFont="1" applyFill="1" applyBorder="1" applyAlignment="1">
      <alignment horizontal="right"/>
    </xf>
    <xf numFmtId="172" fontId="0" fillId="0" borderId="22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43" fillId="0" borderId="36" xfId="0" applyFont="1" applyBorder="1" applyAlignment="1">
      <alignment/>
    </xf>
    <xf numFmtId="49" fontId="8" fillId="0" borderId="36" xfId="0" applyNumberFormat="1" applyFont="1" applyFill="1" applyBorder="1" applyAlignment="1">
      <alignment horizontal="center"/>
    </xf>
    <xf numFmtId="180" fontId="0" fillId="0" borderId="36" xfId="0" applyNumberFormat="1" applyFont="1" applyBorder="1" applyAlignment="1">
      <alignment horizontal="right"/>
    </xf>
    <xf numFmtId="172" fontId="0" fillId="0" borderId="36" xfId="0" applyNumberFormat="1" applyFont="1" applyBorder="1" applyAlignment="1">
      <alignment horizontal="right"/>
    </xf>
    <xf numFmtId="0" fontId="52" fillId="0" borderId="7" xfId="0" applyFont="1" applyBorder="1" applyAlignment="1">
      <alignment/>
    </xf>
    <xf numFmtId="173" fontId="43" fillId="0" borderId="108" xfId="0" applyNumberFormat="1" applyFont="1" applyBorder="1" applyAlignment="1">
      <alignment horizontal="left" wrapText="1"/>
    </xf>
    <xf numFmtId="49" fontId="8" fillId="0" borderId="108" xfId="0" applyNumberFormat="1" applyFont="1" applyFill="1" applyBorder="1" applyAlignment="1">
      <alignment horizontal="center"/>
    </xf>
    <xf numFmtId="180" fontId="0" fillId="0" borderId="47" xfId="19" applyNumberFormat="1" applyFont="1" applyFill="1" applyBorder="1" applyAlignment="1">
      <alignment horizontal="right"/>
      <protection/>
    </xf>
    <xf numFmtId="172" fontId="0" fillId="0" borderId="108" xfId="0" applyNumberFormat="1" applyFont="1" applyBorder="1" applyAlignment="1">
      <alignment horizontal="right"/>
    </xf>
    <xf numFmtId="172" fontId="0" fillId="0" borderId="110" xfId="0" applyNumberFormat="1" applyFont="1" applyBorder="1" applyAlignment="1">
      <alignment horizontal="right"/>
    </xf>
    <xf numFmtId="0" fontId="52" fillId="0" borderId="32" xfId="0" applyFont="1" applyBorder="1" applyAlignment="1">
      <alignment/>
    </xf>
    <xf numFmtId="0" fontId="8" fillId="0" borderId="47" xfId="0" applyFont="1" applyBorder="1" applyAlignment="1">
      <alignment wrapText="1"/>
    </xf>
    <xf numFmtId="49" fontId="8" fillId="0" borderId="47" xfId="0" applyNumberFormat="1" applyFont="1" applyFill="1" applyBorder="1" applyAlignment="1">
      <alignment horizontal="center"/>
    </xf>
    <xf numFmtId="172" fontId="0" fillId="0" borderId="47" xfId="0" applyNumberFormat="1" applyFont="1" applyFill="1" applyBorder="1" applyAlignment="1">
      <alignment horizontal="right"/>
    </xf>
    <xf numFmtId="172" fontId="0" fillId="0" borderId="48" xfId="0" applyNumberFormat="1" applyFont="1" applyBorder="1" applyAlignment="1">
      <alignment horizontal="right"/>
    </xf>
    <xf numFmtId="0" fontId="43" fillId="0" borderId="47" xfId="0" applyNumberFormat="1" applyFont="1" applyBorder="1" applyAlignment="1">
      <alignment horizontal="left" wrapText="1"/>
    </xf>
    <xf numFmtId="172" fontId="0" fillId="0" borderId="47" xfId="0" applyNumberFormat="1" applyFont="1" applyBorder="1" applyAlignment="1">
      <alignment horizontal="right"/>
    </xf>
    <xf numFmtId="173" fontId="43" fillId="0" borderId="47" xfId="0" applyNumberFormat="1" applyFont="1" applyBorder="1" applyAlignment="1">
      <alignment horizontal="left" wrapText="1"/>
    </xf>
    <xf numFmtId="0" fontId="52" fillId="0" borderId="7" xfId="0" applyFont="1" applyFill="1" applyBorder="1" applyAlignment="1">
      <alignment/>
    </xf>
    <xf numFmtId="173" fontId="43" fillId="0" borderId="111" xfId="0" applyNumberFormat="1" applyFont="1" applyBorder="1" applyAlignment="1">
      <alignment wrapText="1"/>
    </xf>
    <xf numFmtId="49" fontId="8" fillId="0" borderId="27" xfId="0" applyNumberFormat="1" applyFont="1" applyFill="1" applyBorder="1" applyAlignment="1">
      <alignment horizontal="center"/>
    </xf>
    <xf numFmtId="180" fontId="0" fillId="0" borderId="111" xfId="19" applyNumberFormat="1" applyFont="1" applyFill="1" applyBorder="1" applyAlignment="1">
      <alignment horizontal="right"/>
      <protection/>
    </xf>
    <xf numFmtId="172" fontId="0" fillId="0" borderId="111" xfId="0" applyNumberFormat="1" applyFont="1" applyBorder="1" applyAlignment="1">
      <alignment horizontal="right"/>
    </xf>
    <xf numFmtId="172" fontId="0" fillId="0" borderId="112" xfId="0" applyNumberFormat="1" applyFont="1" applyBorder="1" applyAlignment="1">
      <alignment horizontal="right"/>
    </xf>
    <xf numFmtId="0" fontId="0" fillId="0" borderId="32" xfId="0" applyFont="1" applyFill="1" applyBorder="1" applyAlignment="1">
      <alignment/>
    </xf>
    <xf numFmtId="173" fontId="43" fillId="0" borderId="108" xfId="0" applyNumberFormat="1" applyFont="1" applyBorder="1" applyAlignment="1">
      <alignment wrapText="1"/>
    </xf>
    <xf numFmtId="49" fontId="8" fillId="0" borderId="29" xfId="0" applyNumberFormat="1" applyFont="1" applyFill="1" applyBorder="1" applyAlignment="1">
      <alignment horizontal="center"/>
    </xf>
    <xf numFmtId="180" fontId="0" fillId="0" borderId="108" xfId="0" applyNumberFormat="1" applyFont="1" applyFill="1" applyBorder="1" applyAlignment="1">
      <alignment horizontal="right"/>
    </xf>
    <xf numFmtId="173" fontId="43" fillId="0" borderId="47" xfId="0" applyNumberFormat="1" applyFont="1" applyBorder="1" applyAlignment="1">
      <alignment wrapText="1"/>
    </xf>
    <xf numFmtId="180" fontId="0" fillId="0" borderId="47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9" fontId="8" fillId="0" borderId="111" xfId="0" applyNumberFormat="1" applyFont="1" applyFill="1" applyBorder="1" applyAlignment="1">
      <alignment horizontal="center"/>
    </xf>
    <xf numFmtId="180" fontId="0" fillId="0" borderId="111" xfId="0" applyNumberFormat="1" applyFont="1" applyFill="1" applyBorder="1" applyAlignment="1">
      <alignment horizontal="right"/>
    </xf>
    <xf numFmtId="173" fontId="43" fillId="0" borderId="108" xfId="0" applyNumberFormat="1" applyFont="1" applyFill="1" applyBorder="1" applyAlignment="1">
      <alignment wrapText="1"/>
    </xf>
    <xf numFmtId="49" fontId="8" fillId="0" borderId="40" xfId="0" applyNumberFormat="1" applyFont="1" applyFill="1" applyBorder="1" applyAlignment="1">
      <alignment horizontal="center"/>
    </xf>
    <xf numFmtId="180" fontId="0" fillId="0" borderId="40" xfId="0" applyNumberFormat="1" applyFont="1" applyFill="1" applyBorder="1" applyAlignment="1">
      <alignment horizontal="right"/>
    </xf>
    <xf numFmtId="172" fontId="0" fillId="0" borderId="40" xfId="0" applyNumberFormat="1" applyFont="1" applyFill="1" applyBorder="1" applyAlignment="1">
      <alignment horizontal="right"/>
    </xf>
    <xf numFmtId="173" fontId="43" fillId="0" borderId="47" xfId="0" applyNumberFormat="1" applyFont="1" applyBorder="1" applyAlignment="1">
      <alignment/>
    </xf>
    <xf numFmtId="0" fontId="0" fillId="0" borderId="47" xfId="0" applyBorder="1" applyAlignment="1">
      <alignment wrapText="1"/>
    </xf>
    <xf numFmtId="0" fontId="0" fillId="0" borderId="47" xfId="0" applyFont="1" applyBorder="1" applyAlignment="1">
      <alignment wrapText="1"/>
    </xf>
    <xf numFmtId="180" fontId="0" fillId="0" borderId="51" xfId="19" applyNumberFormat="1" applyFont="1" applyFill="1" applyBorder="1" applyAlignment="1">
      <alignment horizontal="right"/>
      <protection/>
    </xf>
    <xf numFmtId="172" fontId="0" fillId="0" borderId="40" xfId="0" applyNumberFormat="1" applyFont="1" applyBorder="1" applyAlignment="1">
      <alignment horizontal="right"/>
    </xf>
    <xf numFmtId="0" fontId="0" fillId="0" borderId="49" xfId="0" applyFont="1" applyFill="1" applyBorder="1" applyAlignment="1">
      <alignment wrapText="1"/>
    </xf>
    <xf numFmtId="0" fontId="0" fillId="0" borderId="40" xfId="0" applyFont="1" applyBorder="1" applyAlignment="1">
      <alignment wrapText="1"/>
    </xf>
    <xf numFmtId="172" fontId="0" fillId="0" borderId="49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43" fillId="0" borderId="47" xfId="0" applyFont="1" applyFill="1" applyBorder="1" applyAlignment="1">
      <alignment wrapText="1"/>
    </xf>
    <xf numFmtId="0" fontId="43" fillId="0" borderId="40" xfId="0" applyFont="1" applyFill="1" applyBorder="1" applyAlignment="1">
      <alignment wrapText="1"/>
    </xf>
    <xf numFmtId="173" fontId="43" fillId="0" borderId="40" xfId="0" applyNumberFormat="1" applyFont="1" applyFill="1" applyBorder="1" applyAlignment="1">
      <alignment wrapText="1"/>
    </xf>
    <xf numFmtId="172" fontId="0" fillId="0" borderId="41" xfId="0" applyNumberFormat="1" applyFont="1" applyFill="1" applyBorder="1" applyAlignment="1">
      <alignment horizontal="right"/>
    </xf>
    <xf numFmtId="173" fontId="43" fillId="0" borderId="111" xfId="0" applyNumberFormat="1" applyFont="1" applyFill="1" applyBorder="1" applyAlignment="1">
      <alignment wrapText="1"/>
    </xf>
    <xf numFmtId="180" fontId="0" fillId="0" borderId="113" xfId="19" applyNumberFormat="1" applyFont="1" applyFill="1" applyBorder="1" applyAlignment="1">
      <alignment horizontal="right"/>
      <protection/>
    </xf>
    <xf numFmtId="172" fontId="0" fillId="0" borderId="60" xfId="0" applyNumberFormat="1" applyFont="1" applyFill="1" applyBorder="1" applyAlignment="1">
      <alignment horizontal="right"/>
    </xf>
    <xf numFmtId="172" fontId="0" fillId="0" borderId="22" xfId="0" applyNumberFormat="1" applyFont="1" applyFill="1" applyBorder="1" applyAlignment="1">
      <alignment horizontal="right"/>
    </xf>
    <xf numFmtId="0" fontId="43" fillId="0" borderId="49" xfId="0" applyFont="1" applyFill="1" applyBorder="1" applyAlignment="1">
      <alignment wrapText="1"/>
    </xf>
    <xf numFmtId="180" fontId="0" fillId="0" borderId="40" xfId="19" applyNumberFormat="1" applyFont="1" applyFill="1" applyBorder="1" applyAlignment="1">
      <alignment horizontal="right"/>
      <protection/>
    </xf>
    <xf numFmtId="172" fontId="0" fillId="0" borderId="51" xfId="0" applyNumberFormat="1" applyFont="1" applyBorder="1" applyAlignment="1">
      <alignment horizontal="right"/>
    </xf>
    <xf numFmtId="172" fontId="0" fillId="0" borderId="52" xfId="0" applyNumberFormat="1" applyFont="1" applyBorder="1" applyAlignment="1">
      <alignment horizontal="right"/>
    </xf>
    <xf numFmtId="173" fontId="43" fillId="0" borderId="47" xfId="0" applyNumberFormat="1" applyFont="1" applyFill="1" applyBorder="1" applyAlignment="1">
      <alignment wrapText="1"/>
    </xf>
    <xf numFmtId="173" fontId="43" fillId="0" borderId="114" xfId="0" applyNumberFormat="1" applyFont="1" applyFill="1" applyBorder="1" applyAlignment="1">
      <alignment wrapText="1"/>
    </xf>
    <xf numFmtId="49" fontId="8" fillId="0" borderId="114" xfId="0" applyNumberFormat="1" applyFont="1" applyFill="1" applyBorder="1" applyAlignment="1">
      <alignment horizontal="center"/>
    </xf>
    <xf numFmtId="180" fontId="0" fillId="0" borderId="114" xfId="19" applyNumberFormat="1" applyFont="1" applyFill="1" applyBorder="1" applyAlignment="1">
      <alignment horizontal="right"/>
      <protection/>
    </xf>
    <xf numFmtId="172" fontId="0" fillId="0" borderId="114" xfId="0" applyNumberFormat="1" applyFont="1" applyBorder="1" applyAlignment="1">
      <alignment horizontal="right"/>
    </xf>
    <xf numFmtId="172" fontId="0" fillId="0" borderId="115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8" xfId="0" applyBorder="1" applyAlignment="1">
      <alignment/>
    </xf>
    <xf numFmtId="0" fontId="10" fillId="0" borderId="28" xfId="0" applyFont="1" applyBorder="1" applyAlignment="1">
      <alignment/>
    </xf>
    <xf numFmtId="180" fontId="0" fillId="0" borderId="28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172" fontId="0" fillId="0" borderId="6" xfId="0" applyNumberFormat="1" applyFont="1" applyBorder="1" applyAlignment="1">
      <alignment horizontal="right"/>
    </xf>
    <xf numFmtId="18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55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NumberFormat="1" applyFont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5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6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7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0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1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8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80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0" fillId="0" borderId="81" xfId="0" applyFont="1" applyBorder="1" applyAlignment="1">
      <alignment horizontal="center"/>
    </xf>
    <xf numFmtId="3" fontId="0" fillId="0" borderId="117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0" fontId="0" fillId="0" borderId="118" xfId="0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3" fontId="0" fillId="0" borderId="119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54" xfId="0" applyNumberFormat="1" applyFont="1" applyBorder="1" applyAlignment="1">
      <alignment horizontal="right"/>
    </xf>
    <xf numFmtId="4" fontId="0" fillId="0" borderId="12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3" fontId="0" fillId="0" borderId="11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121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3" fontId="0" fillId="0" borderId="55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4" fontId="0" fillId="0" borderId="43" xfId="0" applyNumberFormat="1" applyFont="1" applyBorder="1" applyAlignment="1">
      <alignment horizontal="right"/>
    </xf>
    <xf numFmtId="4" fontId="0" fillId="0" borderId="3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0" borderId="122" xfId="0" applyFont="1" applyBorder="1" applyAlignment="1">
      <alignment horizontal="center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3" fontId="43" fillId="0" borderId="11" xfId="0" applyNumberFormat="1" applyFont="1" applyBorder="1" applyAlignment="1">
      <alignment/>
    </xf>
    <xf numFmtId="3" fontId="43" fillId="0" borderId="2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4" fontId="43" fillId="0" borderId="12" xfId="0" applyNumberFormat="1" applyFont="1" applyBorder="1" applyAlignment="1">
      <alignment horizontal="right"/>
    </xf>
    <xf numFmtId="4" fontId="43" fillId="0" borderId="25" xfId="0" applyNumberFormat="1" applyFont="1" applyBorder="1" applyAlignment="1">
      <alignment horizontal="right"/>
    </xf>
    <xf numFmtId="4" fontId="43" fillId="0" borderId="16" xfId="0" applyNumberFormat="1" applyFont="1" applyBorder="1" applyAlignment="1">
      <alignment horizontal="right"/>
    </xf>
    <xf numFmtId="4" fontId="0" fillId="0" borderId="116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6" fontId="0" fillId="0" borderId="73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16" fontId="0" fillId="0" borderId="118" xfId="0" applyNumberFormat="1" applyFont="1" applyBorder="1" applyAlignment="1">
      <alignment horizontal="center" vertical="center" wrapText="1"/>
    </xf>
    <xf numFmtId="3" fontId="0" fillId="0" borderId="119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4" xfId="0" applyNumberFormat="1" applyFont="1" applyBorder="1" applyAlignment="1">
      <alignment horizontal="right"/>
    </xf>
    <xf numFmtId="4" fontId="0" fillId="0" borderId="119" xfId="0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17" xfId="0" applyFont="1" applyBorder="1" applyAlignment="1">
      <alignment horizontal="left"/>
    </xf>
    <xf numFmtId="0" fontId="0" fillId="0" borderId="30" xfId="0" applyFont="1" applyBorder="1" applyAlignment="1">
      <alignment horizontal="centerContinuous"/>
    </xf>
    <xf numFmtId="3" fontId="0" fillId="0" borderId="84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8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3" fontId="0" fillId="0" borderId="84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117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54" xfId="0" applyFont="1" applyBorder="1" applyAlignment="1">
      <alignment horizontal="center"/>
    </xf>
    <xf numFmtId="3" fontId="0" fillId="0" borderId="53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54" xfId="0" applyNumberFormat="1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19" fillId="0" borderId="36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9" xfId="0" applyFont="1" applyBorder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66" xfId="0" applyNumberFormat="1" applyFill="1" applyBorder="1" applyAlignment="1">
      <alignment/>
    </xf>
    <xf numFmtId="0" fontId="0" fillId="0" borderId="7" xfId="0" applyFont="1" applyBorder="1" applyAlignment="1">
      <alignment wrapText="1" shrinkToFit="1"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 indent="1" shrinkToFit="1"/>
    </xf>
    <xf numFmtId="4" fontId="0" fillId="0" borderId="32" xfId="0" applyNumberFormat="1" applyFill="1" applyBorder="1" applyAlignment="1">
      <alignment/>
    </xf>
    <xf numFmtId="0" fontId="20" fillId="0" borderId="0" xfId="0" applyFont="1" applyBorder="1" applyAlignment="1">
      <alignment horizontal="left" wrapText="1" indent="1" shrinkToFit="1"/>
    </xf>
    <xf numFmtId="0" fontId="20" fillId="0" borderId="0" xfId="0" applyFont="1" applyBorder="1" applyAlignment="1">
      <alignment horizontal="left" indent="1"/>
    </xf>
    <xf numFmtId="0" fontId="0" fillId="0" borderId="123" xfId="0" applyFont="1" applyBorder="1" applyAlignment="1">
      <alignment horizontal="left" indent="1"/>
    </xf>
    <xf numFmtId="0" fontId="11" fillId="0" borderId="124" xfId="0" applyFont="1" applyBorder="1" applyAlignment="1">
      <alignment horizontal="left" vertical="top" indent="1"/>
    </xf>
    <xf numFmtId="0" fontId="0" fillId="0" borderId="69" xfId="0" applyFont="1" applyBorder="1" applyAlignment="1">
      <alignment/>
    </xf>
    <xf numFmtId="0" fontId="0" fillId="0" borderId="5" xfId="0" applyFont="1" applyBorder="1" applyAlignment="1">
      <alignment horizontal="left" indent="1"/>
    </xf>
    <xf numFmtId="4" fontId="11" fillId="0" borderId="15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7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4" fontId="11" fillId="0" borderId="66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4" fontId="11" fillId="0" borderId="4" xfId="0" applyNumberFormat="1" applyFont="1" applyFill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69" xfId="0" applyNumberFormat="1" applyFill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185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5" xfId="0" applyBorder="1" applyAlignment="1">
      <alignment/>
    </xf>
    <xf numFmtId="0" fontId="0" fillId="0" borderId="56" xfId="0" applyBorder="1" applyAlignment="1">
      <alignment/>
    </xf>
    <xf numFmtId="0" fontId="0" fillId="0" borderId="80" xfId="0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7" xfId="0" applyNumberFormat="1" applyBorder="1" applyAlignment="1">
      <alignment horizontal="right"/>
    </xf>
    <xf numFmtId="0" fontId="0" fillId="0" borderId="83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58" fillId="0" borderId="0" xfId="0" applyFont="1" applyFill="1" applyAlignment="1" applyProtection="1">
      <alignment/>
      <protection locked="0"/>
    </xf>
    <xf numFmtId="0" fontId="58" fillId="0" borderId="0" xfId="21" applyFont="1" applyFill="1" applyProtection="1">
      <alignment/>
      <protection locked="0"/>
    </xf>
    <xf numFmtId="0" fontId="24" fillId="0" borderId="0" xfId="0" applyFont="1" applyAlignment="1">
      <alignment/>
    </xf>
    <xf numFmtId="3" fontId="18" fillId="0" borderId="44" xfId="0" applyNumberFormat="1" applyFont="1" applyBorder="1" applyAlignment="1">
      <alignment/>
    </xf>
    <xf numFmtId="10" fontId="18" fillId="0" borderId="44" xfId="0" applyNumberFormat="1" applyFont="1" applyBorder="1" applyAlignment="1">
      <alignment/>
    </xf>
    <xf numFmtId="10" fontId="18" fillId="0" borderId="45" xfId="0" applyNumberFormat="1" applyFont="1" applyBorder="1" applyAlignment="1">
      <alignment/>
    </xf>
    <xf numFmtId="4" fontId="0" fillId="0" borderId="69" xfId="0" applyNumberFormat="1" applyFont="1" applyFill="1" applyBorder="1" applyAlignment="1">
      <alignment/>
    </xf>
    <xf numFmtId="0" fontId="3" fillId="0" borderId="4" xfId="0" applyFont="1" applyBorder="1" applyAlignment="1">
      <alignment horizontal="left" vertical="top" indent="1"/>
    </xf>
    <xf numFmtId="0" fontId="6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26" xfId="0" applyFont="1" applyBorder="1" applyAlignment="1">
      <alignment horizontal="centerContinuous"/>
    </xf>
    <xf numFmtId="0" fontId="6" fillId="0" borderId="127" xfId="0" applyFont="1" applyBorder="1" applyAlignment="1">
      <alignment horizontal="centerContinuous"/>
    </xf>
    <xf numFmtId="0" fontId="6" fillId="0" borderId="128" xfId="0" applyFont="1" applyBorder="1" applyAlignment="1">
      <alignment horizontal="centerContinuous"/>
    </xf>
    <xf numFmtId="0" fontId="6" fillId="0" borderId="129" xfId="0" applyFont="1" applyFill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107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/>
    </xf>
    <xf numFmtId="3" fontId="7" fillId="0" borderId="32" xfId="0" applyNumberFormat="1" applyFont="1" applyFill="1" applyBorder="1" applyAlignment="1">
      <alignment horizontal="center"/>
    </xf>
    <xf numFmtId="3" fontId="7" fillId="0" borderId="74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/>
    </xf>
    <xf numFmtId="0" fontId="6" fillId="0" borderId="130" xfId="0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68" xfId="0" applyNumberFormat="1" applyFont="1" applyFill="1" applyBorder="1" applyAlignment="1">
      <alignment horizontal="center"/>
    </xf>
    <xf numFmtId="0" fontId="0" fillId="0" borderId="90" xfId="0" applyFont="1" applyBorder="1" applyAlignment="1">
      <alignment/>
    </xf>
    <xf numFmtId="3" fontId="7" fillId="0" borderId="3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3" fontId="7" fillId="0" borderId="70" xfId="0" applyNumberFormat="1" applyFont="1" applyFill="1" applyBorder="1" applyAlignment="1">
      <alignment horizontal="center"/>
    </xf>
    <xf numFmtId="0" fontId="6" fillId="0" borderId="131" xfId="0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131" xfId="0" applyFont="1" applyFill="1" applyBorder="1" applyAlignment="1">
      <alignment horizontal="center"/>
    </xf>
    <xf numFmtId="4" fontId="0" fillId="0" borderId="132" xfId="0" applyNumberFormat="1" applyFont="1" applyBorder="1" applyAlignment="1">
      <alignment/>
    </xf>
    <xf numFmtId="4" fontId="18" fillId="0" borderId="133" xfId="0" applyNumberFormat="1" applyFont="1" applyBorder="1" applyAlignment="1">
      <alignment/>
    </xf>
    <xf numFmtId="4" fontId="0" fillId="0" borderId="130" xfId="0" applyNumberFormat="1" applyFont="1" applyBorder="1" applyAlignment="1">
      <alignment/>
    </xf>
    <xf numFmtId="4" fontId="0" fillId="0" borderId="131" xfId="0" applyNumberFormat="1" applyFont="1" applyBorder="1" applyAlignment="1">
      <alignment/>
    </xf>
    <xf numFmtId="4" fontId="0" fillId="0" borderId="132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4" fontId="0" fillId="0" borderId="133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4" fontId="0" fillId="0" borderId="134" xfId="0" applyNumberFormat="1" applyFont="1" applyBorder="1" applyAlignment="1">
      <alignment/>
    </xf>
    <xf numFmtId="4" fontId="0" fillId="0" borderId="135" xfId="0" applyNumberFormat="1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74" xfId="0" applyNumberFormat="1" applyFont="1" applyBorder="1" applyAlignment="1">
      <alignment/>
    </xf>
    <xf numFmtId="4" fontId="0" fillId="0" borderId="130" xfId="0" applyNumberFormat="1" applyFont="1" applyFill="1" applyBorder="1" applyAlignment="1">
      <alignment/>
    </xf>
    <xf numFmtId="4" fontId="18" fillId="0" borderId="42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4" fontId="18" fillId="0" borderId="42" xfId="0" applyNumberFormat="1" applyFont="1" applyFill="1" applyBorder="1" applyAlignment="1">
      <alignment vertical="center"/>
    </xf>
    <xf numFmtId="4" fontId="18" fillId="0" borderId="39" xfId="0" applyNumberFormat="1" applyFont="1" applyFill="1" applyBorder="1" applyAlignment="1">
      <alignment vertical="center"/>
    </xf>
    <xf numFmtId="4" fontId="18" fillId="0" borderId="44" xfId="0" applyNumberFormat="1" applyFont="1" applyFill="1" applyBorder="1" applyAlignment="1">
      <alignment vertical="center"/>
    </xf>
    <xf numFmtId="4" fontId="18" fillId="0" borderId="45" xfId="0" applyNumberFormat="1" applyFont="1" applyBorder="1" applyAlignment="1">
      <alignment vertical="center"/>
    </xf>
    <xf numFmtId="4" fontId="18" fillId="0" borderId="136" xfId="0" applyNumberFormat="1" applyFont="1" applyBorder="1" applyAlignment="1">
      <alignment vertical="center"/>
    </xf>
    <xf numFmtId="4" fontId="18" fillId="0" borderId="130" xfId="0" applyNumberFormat="1" applyFont="1" applyBorder="1" applyAlignment="1">
      <alignment/>
    </xf>
    <xf numFmtId="4" fontId="0" fillId="0" borderId="129" xfId="0" applyNumberFormat="1" applyFont="1" applyBorder="1" applyAlignment="1">
      <alignment/>
    </xf>
    <xf numFmtId="4" fontId="0" fillId="0" borderId="137" xfId="0" applyNumberFormat="1" applyFont="1" applyBorder="1" applyAlignment="1">
      <alignment/>
    </xf>
    <xf numFmtId="0" fontId="7" fillId="0" borderId="65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1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1" fillId="0" borderId="0" xfId="0" applyFont="1" applyAlignment="1">
      <alignment/>
    </xf>
    <xf numFmtId="0" fontId="1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8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125" xfId="0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/>
    </xf>
    <xf numFmtId="0" fontId="0" fillId="0" borderId="83" xfId="0" applyBorder="1" applyAlignment="1">
      <alignment horizontal="center" wrapText="1" shrinkToFit="1"/>
    </xf>
    <xf numFmtId="0" fontId="0" fillId="0" borderId="29" xfId="0" applyBorder="1" applyAlignment="1">
      <alignment horizontal="center" wrapText="1" shrinkToFit="1"/>
    </xf>
    <xf numFmtId="0" fontId="0" fillId="0" borderId="117" xfId="0" applyBorder="1" applyAlignment="1">
      <alignment horizontal="center" wrapText="1" shrinkToFit="1"/>
    </xf>
    <xf numFmtId="0" fontId="0" fillId="0" borderId="85" xfId="0" applyBorder="1" applyAlignment="1">
      <alignment horizontal="center" wrapText="1" shrinkToFit="1"/>
    </xf>
    <xf numFmtId="0" fontId="0" fillId="0" borderId="85" xfId="0" applyFill="1" applyBorder="1" applyAlignment="1">
      <alignment horizontal="center" wrapText="1" shrinkToFit="1"/>
    </xf>
    <xf numFmtId="0" fontId="0" fillId="0" borderId="0" xfId="0" applyFill="1" applyBorder="1" applyAlignment="1">
      <alignment horizontal="center" wrapText="1" shrinkToFit="1"/>
    </xf>
    <xf numFmtId="4" fontId="0" fillId="0" borderId="10" xfId="0" applyNumberFormat="1" applyBorder="1" applyAlignment="1">
      <alignment/>
    </xf>
    <xf numFmtId="4" fontId="0" fillId="0" borderId="77" xfId="0" applyNumberFormat="1" applyFill="1" applyBorder="1" applyAlignment="1">
      <alignment/>
    </xf>
    <xf numFmtId="18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185" fontId="0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/>
    </xf>
    <xf numFmtId="0" fontId="1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2" fillId="0" borderId="0" xfId="0" applyFont="1" applyAlignment="1">
      <alignment horizontal="centerContinuous"/>
    </xf>
    <xf numFmtId="0" fontId="62" fillId="0" borderId="0" xfId="0" applyFont="1" applyFill="1" applyAlignment="1">
      <alignment horizontal="centerContinuous"/>
    </xf>
    <xf numFmtId="0" fontId="7" fillId="0" borderId="95" xfId="0" applyFont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/>
    </xf>
    <xf numFmtId="4" fontId="0" fillId="2" borderId="130" xfId="0" applyNumberFormat="1" applyFont="1" applyFill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textRotation="20"/>
    </xf>
    <xf numFmtId="0" fontId="0" fillId="0" borderId="18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42" fillId="0" borderId="0" xfId="0" applyFont="1" applyAlignment="1">
      <alignment horizontal="left" wrapText="1"/>
    </xf>
    <xf numFmtId="0" fontId="6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0" fillId="0" borderId="23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4" fontId="0" fillId="0" borderId="5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6" fillId="0" borderId="126" xfId="0" applyFont="1" applyFill="1" applyBorder="1" applyAlignment="1">
      <alignment horizontal="center"/>
    </xf>
    <xf numFmtId="0" fontId="6" fillId="0" borderId="128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54" xfId="0" applyFont="1" applyBorder="1" applyAlignment="1">
      <alignment horizontal="left" wrapText="1"/>
    </xf>
    <xf numFmtId="0" fontId="0" fillId="0" borderId="121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37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 applyAlignment="1">
      <alignment horizontal="center" vertical="center" textRotation="20"/>
    </xf>
    <xf numFmtId="0" fontId="12" fillId="0" borderId="10" xfId="0" applyFont="1" applyBorder="1" applyAlignment="1">
      <alignment horizontal="center" vertical="center" textRotation="20"/>
    </xf>
    <xf numFmtId="0" fontId="12" fillId="0" borderId="2" xfId="0" applyFont="1" applyBorder="1" applyAlignment="1">
      <alignment horizontal="center" vertical="center" textRotation="20"/>
    </xf>
    <xf numFmtId="0" fontId="12" fillId="0" borderId="7" xfId="0" applyFont="1" applyBorder="1" applyAlignment="1">
      <alignment horizontal="center" vertical="center" textRotation="20"/>
    </xf>
    <xf numFmtId="0" fontId="12" fillId="0" borderId="0" xfId="0" applyFont="1" applyBorder="1" applyAlignment="1">
      <alignment horizontal="center" vertical="center" textRotation="20"/>
    </xf>
    <xf numFmtId="0" fontId="12" fillId="0" borderId="3" xfId="0" applyFont="1" applyBorder="1" applyAlignment="1">
      <alignment horizontal="center" vertical="center" textRotation="20"/>
    </xf>
    <xf numFmtId="0" fontId="12" fillId="0" borderId="8" xfId="0" applyFont="1" applyBorder="1" applyAlignment="1">
      <alignment horizontal="center" vertical="center" textRotation="20"/>
    </xf>
    <xf numFmtId="0" fontId="12" fillId="0" borderId="5" xfId="0" applyFont="1" applyBorder="1" applyAlignment="1">
      <alignment horizontal="center" vertical="center" textRotation="20"/>
    </xf>
    <xf numFmtId="0" fontId="12" fillId="0" borderId="6" xfId="0" applyFont="1" applyBorder="1" applyAlignment="1">
      <alignment horizontal="center" vertical="center" textRotation="20"/>
    </xf>
    <xf numFmtId="0" fontId="0" fillId="0" borderId="10" xfId="0" applyBorder="1" applyAlignment="1">
      <alignment horizontal="center" vertical="center" textRotation="20"/>
    </xf>
    <xf numFmtId="0" fontId="0" fillId="0" borderId="2" xfId="0" applyBorder="1" applyAlignment="1">
      <alignment horizontal="center" vertical="center" textRotation="20"/>
    </xf>
    <xf numFmtId="0" fontId="0" fillId="0" borderId="7" xfId="0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3" xfId="0" applyBorder="1" applyAlignment="1">
      <alignment horizontal="center" vertical="center" textRotation="20"/>
    </xf>
    <xf numFmtId="0" fontId="0" fillId="0" borderId="8" xfId="0" applyBorder="1" applyAlignment="1">
      <alignment horizontal="center" vertical="center" textRotation="20"/>
    </xf>
    <xf numFmtId="0" fontId="0" fillId="0" borderId="5" xfId="0" applyBorder="1" applyAlignment="1">
      <alignment horizontal="center" vertical="center" textRotation="20"/>
    </xf>
    <xf numFmtId="0" fontId="0" fillId="0" borderId="6" xfId="0" applyBorder="1" applyAlignment="1">
      <alignment horizontal="center" vertical="center" textRotation="20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5" fillId="0" borderId="10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25" xfId="0" applyBorder="1" applyAlignment="1">
      <alignment/>
    </xf>
    <xf numFmtId="0" fontId="0" fillId="0" borderId="56" xfId="0" applyBorder="1" applyAlignment="1">
      <alignment/>
    </xf>
    <xf numFmtId="0" fontId="0" fillId="0" borderId="80" xfId="0" applyBorder="1" applyAlignment="1">
      <alignment/>
    </xf>
    <xf numFmtId="0" fontId="18" fillId="0" borderId="121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42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2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80" xfId="0" applyBorder="1" applyAlignment="1">
      <alignment wrapText="1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8" fillId="0" borderId="29" xfId="0" applyFont="1" applyBorder="1" applyAlignment="1">
      <alignment horizontal="center" vertical="center"/>
    </xf>
    <xf numFmtId="0" fontId="59" fillId="0" borderId="105" xfId="0" applyFont="1" applyBorder="1" applyAlignment="1">
      <alignment horizontal="left" vertical="center"/>
    </xf>
    <xf numFmtId="0" fontId="59" fillId="0" borderId="36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/>
    </xf>
    <xf numFmtId="0" fontId="11" fillId="0" borderId="8" xfId="0" applyFont="1" applyBorder="1" applyAlignment="1">
      <alignment horizontal="left" vertical="top" indent="1"/>
    </xf>
    <xf numFmtId="0" fontId="0" fillId="0" borderId="5" xfId="0" applyFont="1" applyBorder="1" applyAlignment="1">
      <alignment horizontal="left" vertical="top" indent="1"/>
    </xf>
    <xf numFmtId="0" fontId="0" fillId="0" borderId="122" xfId="0" applyBorder="1" applyAlignment="1">
      <alignment horizontal="center" vertical="center" wrapText="1" shrinkToFit="1"/>
    </xf>
    <xf numFmtId="0" fontId="0" fillId="0" borderId="81" xfId="0" applyBorder="1" applyAlignment="1">
      <alignment horizontal="center" vertical="center"/>
    </xf>
    <xf numFmtId="0" fontId="11" fillId="0" borderId="7" xfId="0" applyFont="1" applyBorder="1" applyAlignment="1">
      <alignment horizontal="left" wrapText="1" indent="1" shrinkToFit="1"/>
    </xf>
    <xf numFmtId="0" fontId="0" fillId="0" borderId="0" xfId="0" applyFont="1" applyBorder="1" applyAlignment="1">
      <alignment horizontal="left" indent="1"/>
    </xf>
    <xf numFmtId="0" fontId="11" fillId="0" borderId="9" xfId="0" applyFont="1" applyBorder="1" applyAlignment="1">
      <alignment horizontal="left" wrapText="1" indent="1" shrinkToFit="1"/>
    </xf>
    <xf numFmtId="0" fontId="0" fillId="0" borderId="10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0" fillId="0" borderId="122" xfId="0" applyFill="1" applyBorder="1" applyAlignment="1">
      <alignment horizontal="center" vertical="center" wrapText="1" shrinkToFit="1"/>
    </xf>
    <xf numFmtId="0" fontId="0" fillId="0" borderId="81" xfId="0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obce" xfId="20"/>
    <cellStyle name="normální_tab 3 (adres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ndsingerova\Local%20Settings\Temporary%20Internet%20Files\OLKC\Pro%20Masa&#345;&#237;k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MF"/>
      <sheetName val="Tabulka upravená pro MF"/>
    </sheetNames>
    <sheetDataSet>
      <sheetData sheetId="1">
        <row r="26">
          <cell r="D26">
            <v>17347563</v>
          </cell>
          <cell r="G26">
            <v>17099799</v>
          </cell>
          <cell r="J26">
            <v>16990540.97</v>
          </cell>
          <cell r="U26">
            <v>0</v>
          </cell>
          <cell r="V26">
            <v>0</v>
          </cell>
        </row>
        <row r="28">
          <cell r="D28">
            <v>3580123</v>
          </cell>
          <cell r="G28">
            <v>3682312</v>
          </cell>
          <cell r="J28">
            <v>3711814.91</v>
          </cell>
          <cell r="U28">
            <v>15618.31</v>
          </cell>
          <cell r="V28">
            <v>14010.03</v>
          </cell>
        </row>
        <row r="37">
          <cell r="C37">
            <v>24717</v>
          </cell>
          <cell r="D37">
            <v>784977</v>
          </cell>
          <cell r="F37">
            <v>35089</v>
          </cell>
          <cell r="G37">
            <v>810071</v>
          </cell>
          <cell r="I37">
            <v>39577.72</v>
          </cell>
          <cell r="J37">
            <v>800118.59</v>
          </cell>
          <cell r="U37">
            <v>5321</v>
          </cell>
          <cell r="V37">
            <v>0</v>
          </cell>
        </row>
        <row r="39">
          <cell r="C39">
            <v>12427</v>
          </cell>
          <cell r="D39">
            <v>382882</v>
          </cell>
          <cell r="F39">
            <v>17277</v>
          </cell>
          <cell r="G39">
            <v>454622</v>
          </cell>
          <cell r="I39">
            <v>15314.8</v>
          </cell>
          <cell r="J39">
            <v>454861.81</v>
          </cell>
          <cell r="U39">
            <v>672.03</v>
          </cell>
          <cell r="V39">
            <v>0</v>
          </cell>
        </row>
        <row r="41">
          <cell r="C41">
            <v>407697</v>
          </cell>
          <cell r="D41">
            <v>19878530</v>
          </cell>
          <cell r="F41">
            <v>400413</v>
          </cell>
          <cell r="G41">
            <v>19625484</v>
          </cell>
          <cell r="I41">
            <v>400429.11</v>
          </cell>
          <cell r="J41">
            <v>19516225.94</v>
          </cell>
          <cell r="U41">
            <v>93.5</v>
          </cell>
          <cell r="V41">
            <v>0</v>
          </cell>
        </row>
        <row r="43">
          <cell r="C43">
            <v>113300</v>
          </cell>
          <cell r="D43">
            <v>3755480</v>
          </cell>
          <cell r="F43">
            <v>115244</v>
          </cell>
          <cell r="G43">
            <v>3857669</v>
          </cell>
          <cell r="I43">
            <v>115286.01</v>
          </cell>
          <cell r="J43">
            <v>3887171.91</v>
          </cell>
          <cell r="U43">
            <v>15618.31</v>
          </cell>
          <cell r="V43">
            <v>14010.03</v>
          </cell>
        </row>
        <row r="45">
          <cell r="C45">
            <v>14956</v>
          </cell>
          <cell r="D45">
            <v>443873</v>
          </cell>
          <cell r="F45">
            <v>11988</v>
          </cell>
          <cell r="G45">
            <v>435067</v>
          </cell>
          <cell r="I45">
            <v>10434.32</v>
          </cell>
          <cell r="J45">
            <v>437740.63</v>
          </cell>
          <cell r="U45">
            <v>2886.56</v>
          </cell>
          <cell r="V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6"/>
  <sheetViews>
    <sheetView workbookViewId="0" topLeftCell="A1">
      <selection activeCell="G21" sqref="G21"/>
    </sheetView>
  </sheetViews>
  <sheetFormatPr defaultColWidth="9.00390625" defaultRowHeight="12.75"/>
  <cols>
    <col min="3" max="3" width="8.625" style="0" customWidth="1"/>
  </cols>
  <sheetData>
    <row r="7" spans="3:9" ht="20.25">
      <c r="C7" s="4"/>
      <c r="D7" s="5"/>
      <c r="E7" s="5"/>
      <c r="F7" s="5"/>
      <c r="G7" s="5"/>
      <c r="H7" s="5"/>
      <c r="I7" s="5"/>
    </row>
    <row r="8" spans="1:9" ht="15.75">
      <c r="A8" s="1063" t="s">
        <v>559</v>
      </c>
      <c r="B8" s="1063"/>
      <c r="C8" s="1063"/>
      <c r="D8" s="1063"/>
      <c r="E8" s="1063"/>
      <c r="F8" s="1063"/>
      <c r="G8" s="1063"/>
      <c r="H8" s="1063"/>
      <c r="I8" s="1063"/>
    </row>
    <row r="9" spans="1:9" ht="15">
      <c r="A9" s="86"/>
      <c r="B9" s="86"/>
      <c r="C9" s="86"/>
      <c r="D9" s="86"/>
      <c r="E9" s="86"/>
      <c r="F9" s="86"/>
      <c r="G9" s="86"/>
      <c r="H9" s="86"/>
      <c r="I9" s="86"/>
    </row>
    <row r="10" spans="1:9" ht="15.75">
      <c r="A10" s="1063" t="s">
        <v>597</v>
      </c>
      <c r="B10" s="1063"/>
      <c r="C10" s="1063"/>
      <c r="D10" s="1063"/>
      <c r="E10" s="1063"/>
      <c r="F10" s="1063"/>
      <c r="G10" s="1063"/>
      <c r="H10" s="1063"/>
      <c r="I10" s="1063"/>
    </row>
    <row r="11" spans="1:9" ht="15">
      <c r="A11" s="86"/>
      <c r="B11" s="86"/>
      <c r="C11" s="86"/>
      <c r="D11" s="86"/>
      <c r="E11" s="86"/>
      <c r="F11" s="86"/>
      <c r="G11" s="86"/>
      <c r="H11" s="86"/>
      <c r="I11" s="86"/>
    </row>
    <row r="12" spans="1:9" ht="15.75">
      <c r="A12" s="1063" t="s">
        <v>630</v>
      </c>
      <c r="B12" s="1063"/>
      <c r="C12" s="1063"/>
      <c r="D12" s="1063"/>
      <c r="E12" s="1063"/>
      <c r="F12" s="1063"/>
      <c r="G12" s="1063"/>
      <c r="H12" s="1063"/>
      <c r="I12" s="1063"/>
    </row>
    <row r="13" spans="1:9" ht="15.75">
      <c r="A13" s="86"/>
      <c r="B13" s="86"/>
      <c r="C13" s="86"/>
      <c r="D13" s="1"/>
      <c r="E13" s="86"/>
      <c r="F13" s="86"/>
      <c r="G13" s="86"/>
      <c r="H13" s="86"/>
      <c r="I13" s="86"/>
    </row>
    <row r="14" spans="1:9" ht="15">
      <c r="A14" s="86"/>
      <c r="B14" s="86"/>
      <c r="C14" s="86"/>
      <c r="D14" s="86"/>
      <c r="E14" s="86"/>
      <c r="F14" s="86"/>
      <c r="G14" s="86"/>
      <c r="H14" s="86"/>
      <c r="I14" s="86"/>
    </row>
    <row r="15" spans="1:9" ht="15">
      <c r="A15" s="86"/>
      <c r="B15" s="86"/>
      <c r="C15" s="86"/>
      <c r="D15" s="86"/>
      <c r="E15" s="86"/>
      <c r="F15" s="86"/>
      <c r="G15" s="86"/>
      <c r="H15" s="86"/>
      <c r="I15" s="86"/>
    </row>
    <row r="16" spans="1:9" ht="15.75">
      <c r="A16" s="1063" t="s">
        <v>542</v>
      </c>
      <c r="B16" s="1063"/>
      <c r="C16" s="1063"/>
      <c r="D16" s="1063"/>
      <c r="E16" s="1063"/>
      <c r="F16" s="1063"/>
      <c r="G16" s="1063"/>
      <c r="H16" s="1063"/>
      <c r="I16" s="1063"/>
    </row>
  </sheetData>
  <mergeCells count="4">
    <mergeCell ref="A16:I16"/>
    <mergeCell ref="A10:I10"/>
    <mergeCell ref="A8:I8"/>
    <mergeCell ref="A12:I12"/>
  </mergeCells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4"/>
  <sheetViews>
    <sheetView zoomScale="85" zoomScaleNormal="85" workbookViewId="0" topLeftCell="A1">
      <selection activeCell="A32" sqref="A32:IV32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34" customFormat="1" ht="18" customHeight="1">
      <c r="A2" s="34" t="s">
        <v>619</v>
      </c>
      <c r="J2" s="98" t="s">
        <v>622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.75" customHeight="1">
      <c r="A4" s="1054" t="s">
        <v>540</v>
      </c>
      <c r="B4" s="1054"/>
      <c r="C4" s="1054"/>
      <c r="D4" s="1054"/>
      <c r="E4" s="1054"/>
      <c r="F4" s="1054"/>
      <c r="G4" s="1054"/>
      <c r="H4" s="1054"/>
      <c r="I4" s="1054"/>
      <c r="J4" s="1054"/>
    </row>
    <row r="5" spans="1:10" ht="12.75">
      <c r="A5" s="1043" t="s">
        <v>598</v>
      </c>
      <c r="B5" s="1043"/>
      <c r="C5" s="1043"/>
      <c r="D5" s="1043"/>
      <c r="E5" s="1043"/>
      <c r="F5" s="1043"/>
      <c r="G5" s="1043"/>
      <c r="H5" s="1043"/>
      <c r="I5" s="1043"/>
      <c r="J5" s="1043"/>
    </row>
    <row r="6" spans="1:10" ht="13.5" thickBo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44" t="s">
        <v>620</v>
      </c>
      <c r="B9" s="1089"/>
      <c r="C9" s="1089"/>
      <c r="D9" s="1089"/>
      <c r="E9" s="1089"/>
      <c r="F9" s="1089"/>
      <c r="G9" s="1089"/>
      <c r="H9" s="1089"/>
      <c r="I9" s="1089"/>
      <c r="J9" s="1090"/>
    </row>
    <row r="10" spans="1:10" ht="12.75">
      <c r="A10" s="1091"/>
      <c r="B10" s="1092"/>
      <c r="C10" s="1092"/>
      <c r="D10" s="1092"/>
      <c r="E10" s="1092"/>
      <c r="F10" s="1092"/>
      <c r="G10" s="1092"/>
      <c r="H10" s="1092"/>
      <c r="I10" s="1092"/>
      <c r="J10" s="1093"/>
    </row>
    <row r="11" spans="1:10" ht="12.75">
      <c r="A11" s="1091"/>
      <c r="B11" s="1092"/>
      <c r="C11" s="1092"/>
      <c r="D11" s="1092"/>
      <c r="E11" s="1092"/>
      <c r="F11" s="1092"/>
      <c r="G11" s="1092"/>
      <c r="H11" s="1092"/>
      <c r="I11" s="1092"/>
      <c r="J11" s="1093"/>
    </row>
    <row r="12" spans="1:10" ht="12.75">
      <c r="A12" s="1091"/>
      <c r="B12" s="1092"/>
      <c r="C12" s="1092"/>
      <c r="D12" s="1092"/>
      <c r="E12" s="1092"/>
      <c r="F12" s="1092"/>
      <c r="G12" s="1092"/>
      <c r="H12" s="1092"/>
      <c r="I12" s="1092"/>
      <c r="J12" s="1093"/>
    </row>
    <row r="13" spans="1:10" ht="12.75">
      <c r="A13" s="1091"/>
      <c r="B13" s="1092"/>
      <c r="C13" s="1092"/>
      <c r="D13" s="1092"/>
      <c r="E13" s="1092"/>
      <c r="F13" s="1092"/>
      <c r="G13" s="1092"/>
      <c r="H13" s="1092"/>
      <c r="I13" s="1092"/>
      <c r="J13" s="1093"/>
    </row>
    <row r="14" spans="1:10" ht="12.75">
      <c r="A14" s="1091"/>
      <c r="B14" s="1092"/>
      <c r="C14" s="1092"/>
      <c r="D14" s="1092"/>
      <c r="E14" s="1092"/>
      <c r="F14" s="1092"/>
      <c r="G14" s="1092"/>
      <c r="H14" s="1092"/>
      <c r="I14" s="1092"/>
      <c r="J14" s="1093"/>
    </row>
    <row r="15" spans="1:10" ht="12.75">
      <c r="A15" s="1091"/>
      <c r="B15" s="1092"/>
      <c r="C15" s="1092"/>
      <c r="D15" s="1092"/>
      <c r="E15" s="1092"/>
      <c r="F15" s="1092"/>
      <c r="G15" s="1092"/>
      <c r="H15" s="1092"/>
      <c r="I15" s="1092"/>
      <c r="J15" s="1093"/>
    </row>
    <row r="16" spans="1:10" ht="12.75">
      <c r="A16" s="1091"/>
      <c r="B16" s="1092"/>
      <c r="C16" s="1092"/>
      <c r="D16" s="1092"/>
      <c r="E16" s="1092"/>
      <c r="F16" s="1092"/>
      <c r="G16" s="1092"/>
      <c r="H16" s="1092"/>
      <c r="I16" s="1092"/>
      <c r="J16" s="1093"/>
    </row>
    <row r="17" spans="1:10" ht="12.75">
      <c r="A17" s="1091"/>
      <c r="B17" s="1092"/>
      <c r="C17" s="1092"/>
      <c r="D17" s="1092"/>
      <c r="E17" s="1092"/>
      <c r="F17" s="1092"/>
      <c r="G17" s="1092"/>
      <c r="H17" s="1092"/>
      <c r="I17" s="1092"/>
      <c r="J17" s="1093"/>
    </row>
    <row r="18" spans="1:10" ht="12.75">
      <c r="A18" s="1091"/>
      <c r="B18" s="1092"/>
      <c r="C18" s="1092"/>
      <c r="D18" s="1092"/>
      <c r="E18" s="1092"/>
      <c r="F18" s="1092"/>
      <c r="G18" s="1092"/>
      <c r="H18" s="1092"/>
      <c r="I18" s="1092"/>
      <c r="J18" s="1093"/>
    </row>
    <row r="19" spans="1:10" ht="12.75">
      <c r="A19" s="1091"/>
      <c r="B19" s="1092"/>
      <c r="C19" s="1092"/>
      <c r="D19" s="1092"/>
      <c r="E19" s="1092"/>
      <c r="F19" s="1092"/>
      <c r="G19" s="1092"/>
      <c r="H19" s="1092"/>
      <c r="I19" s="1092"/>
      <c r="J19" s="1093"/>
    </row>
    <row r="20" spans="1:10" ht="12.75">
      <c r="A20" s="1091"/>
      <c r="B20" s="1092"/>
      <c r="C20" s="1092"/>
      <c r="D20" s="1092"/>
      <c r="E20" s="1092"/>
      <c r="F20" s="1092"/>
      <c r="G20" s="1092"/>
      <c r="H20" s="1092"/>
      <c r="I20" s="1092"/>
      <c r="J20" s="1093"/>
    </row>
    <row r="21" spans="1:10" ht="12.75">
      <c r="A21" s="1091"/>
      <c r="B21" s="1092"/>
      <c r="C21" s="1092"/>
      <c r="D21" s="1092"/>
      <c r="E21" s="1092"/>
      <c r="F21" s="1092"/>
      <c r="G21" s="1092"/>
      <c r="H21" s="1092"/>
      <c r="I21" s="1092"/>
      <c r="J21" s="1093"/>
    </row>
    <row r="22" spans="1:10" ht="12.75">
      <c r="A22" s="1091"/>
      <c r="B22" s="1092"/>
      <c r="C22" s="1092"/>
      <c r="D22" s="1092"/>
      <c r="E22" s="1092"/>
      <c r="F22" s="1092"/>
      <c r="G22" s="1092"/>
      <c r="H22" s="1092"/>
      <c r="I22" s="1092"/>
      <c r="J22" s="1093"/>
    </row>
    <row r="23" spans="1:10" ht="12.75">
      <c r="A23" s="1091"/>
      <c r="B23" s="1092"/>
      <c r="C23" s="1092"/>
      <c r="D23" s="1092"/>
      <c r="E23" s="1092"/>
      <c r="F23" s="1092"/>
      <c r="G23" s="1092"/>
      <c r="H23" s="1092"/>
      <c r="I23" s="1092"/>
      <c r="J23" s="1093"/>
    </row>
    <row r="24" spans="1:10" ht="12.75">
      <c r="A24" s="1091"/>
      <c r="B24" s="1092"/>
      <c r="C24" s="1092"/>
      <c r="D24" s="1092"/>
      <c r="E24" s="1092"/>
      <c r="F24" s="1092"/>
      <c r="G24" s="1092"/>
      <c r="H24" s="1092"/>
      <c r="I24" s="1092"/>
      <c r="J24" s="1093"/>
    </row>
    <row r="25" spans="1:10" ht="12.75">
      <c r="A25" s="1091"/>
      <c r="B25" s="1092"/>
      <c r="C25" s="1092"/>
      <c r="D25" s="1092"/>
      <c r="E25" s="1092"/>
      <c r="F25" s="1092"/>
      <c r="G25" s="1092"/>
      <c r="H25" s="1092"/>
      <c r="I25" s="1092"/>
      <c r="J25" s="1093"/>
    </row>
    <row r="26" spans="1:10" ht="12.75">
      <c r="A26" s="1091"/>
      <c r="B26" s="1092"/>
      <c r="C26" s="1092"/>
      <c r="D26" s="1092"/>
      <c r="E26" s="1092"/>
      <c r="F26" s="1092"/>
      <c r="G26" s="1092"/>
      <c r="H26" s="1092"/>
      <c r="I26" s="1092"/>
      <c r="J26" s="1093"/>
    </row>
    <row r="27" spans="1:10" ht="12.75">
      <c r="A27" s="1091"/>
      <c r="B27" s="1092"/>
      <c r="C27" s="1092"/>
      <c r="D27" s="1092"/>
      <c r="E27" s="1092"/>
      <c r="F27" s="1092"/>
      <c r="G27" s="1092"/>
      <c r="H27" s="1092"/>
      <c r="I27" s="1092"/>
      <c r="J27" s="1093"/>
    </row>
    <row r="28" spans="1:10" ht="13.5" thickBot="1">
      <c r="A28" s="1094"/>
      <c r="B28" s="1095"/>
      <c r="C28" s="1095"/>
      <c r="D28" s="1095"/>
      <c r="E28" s="1095"/>
      <c r="F28" s="1095"/>
      <c r="G28" s="1095"/>
      <c r="H28" s="1095"/>
      <c r="I28" s="1095"/>
      <c r="J28" s="1096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2"/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4">
    <mergeCell ref="A4:J4"/>
    <mergeCell ref="A9:J28"/>
    <mergeCell ref="G32:I32"/>
    <mergeCell ref="A5:J5"/>
  </mergeCells>
  <printOptions/>
  <pageMargins left="0.7874015748031497" right="0.7874015748031497" top="0.984251968503937" bottom="0.7874015748031497" header="0.7086614173228347" footer="0.5118110236220472"/>
  <pageSetup horizontalDpi="600" verticalDpi="600" orientation="landscape" paperSize="9" scale="90" r:id="rId1"/>
  <headerFooter alignWithMargins="0">
    <oddFooter>&amp;C&amp;P+70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workbookViewId="0" topLeftCell="A7">
      <selection activeCell="A32" sqref="A32:IV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34" customFormat="1" ht="17.25" customHeight="1">
      <c r="A2" s="34" t="s">
        <v>619</v>
      </c>
      <c r="J2" s="98" t="s">
        <v>623</v>
      </c>
    </row>
    <row r="3" spans="2:10" ht="19.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.75" customHeight="1">
      <c r="A4" s="1087" t="s">
        <v>624</v>
      </c>
      <c r="B4" s="1087"/>
      <c r="C4" s="1087"/>
      <c r="D4" s="1087"/>
      <c r="E4" s="1087"/>
      <c r="F4" s="1087"/>
      <c r="G4" s="1087"/>
      <c r="H4" s="1087"/>
      <c r="I4" s="1087"/>
      <c r="J4" s="1087"/>
    </row>
    <row r="5" spans="1:10" ht="12.75">
      <c r="A5" s="15" t="s">
        <v>598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 thickBot="1">
      <c r="A6" s="15"/>
      <c r="B6" s="33"/>
      <c r="C6" s="33"/>
      <c r="D6" s="33"/>
      <c r="E6" s="33"/>
      <c r="F6" s="33"/>
      <c r="G6" s="33"/>
      <c r="H6" s="33"/>
      <c r="I6" s="33"/>
      <c r="J6" s="33"/>
    </row>
    <row r="7" spans="1:10" ht="18.75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.75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 customHeight="1">
      <c r="A9" s="1044" t="s">
        <v>620</v>
      </c>
      <c r="B9" s="1089"/>
      <c r="C9" s="1089"/>
      <c r="D9" s="1089"/>
      <c r="E9" s="1089"/>
      <c r="F9" s="1089"/>
      <c r="G9" s="1089"/>
      <c r="H9" s="1089"/>
      <c r="I9" s="1089"/>
      <c r="J9" s="1090"/>
    </row>
    <row r="10" spans="1:10" ht="12.75">
      <c r="A10" s="1091"/>
      <c r="B10" s="1092"/>
      <c r="C10" s="1092"/>
      <c r="D10" s="1092"/>
      <c r="E10" s="1092"/>
      <c r="F10" s="1092"/>
      <c r="G10" s="1092"/>
      <c r="H10" s="1092"/>
      <c r="I10" s="1092"/>
      <c r="J10" s="1093"/>
    </row>
    <row r="11" spans="1:10" ht="12.75">
      <c r="A11" s="1091"/>
      <c r="B11" s="1092"/>
      <c r="C11" s="1092"/>
      <c r="D11" s="1092"/>
      <c r="E11" s="1092"/>
      <c r="F11" s="1092"/>
      <c r="G11" s="1092"/>
      <c r="H11" s="1092"/>
      <c r="I11" s="1092"/>
      <c r="J11" s="1093"/>
    </row>
    <row r="12" spans="1:10" ht="12.75">
      <c r="A12" s="1091"/>
      <c r="B12" s="1092"/>
      <c r="C12" s="1092"/>
      <c r="D12" s="1092"/>
      <c r="E12" s="1092"/>
      <c r="F12" s="1092"/>
      <c r="G12" s="1092"/>
      <c r="H12" s="1092"/>
      <c r="I12" s="1092"/>
      <c r="J12" s="1093"/>
    </row>
    <row r="13" spans="1:10" ht="12.75">
      <c r="A13" s="1091"/>
      <c r="B13" s="1092"/>
      <c r="C13" s="1092"/>
      <c r="D13" s="1092"/>
      <c r="E13" s="1092"/>
      <c r="F13" s="1092"/>
      <c r="G13" s="1092"/>
      <c r="H13" s="1092"/>
      <c r="I13" s="1092"/>
      <c r="J13" s="1093"/>
    </row>
    <row r="14" spans="1:10" ht="12.75">
      <c r="A14" s="1091"/>
      <c r="B14" s="1092"/>
      <c r="C14" s="1092"/>
      <c r="D14" s="1092"/>
      <c r="E14" s="1092"/>
      <c r="F14" s="1092"/>
      <c r="G14" s="1092"/>
      <c r="H14" s="1092"/>
      <c r="I14" s="1092"/>
      <c r="J14" s="1093"/>
    </row>
    <row r="15" spans="1:10" ht="12.75">
      <c r="A15" s="1091"/>
      <c r="B15" s="1092"/>
      <c r="C15" s="1092"/>
      <c r="D15" s="1092"/>
      <c r="E15" s="1092"/>
      <c r="F15" s="1092"/>
      <c r="G15" s="1092"/>
      <c r="H15" s="1092"/>
      <c r="I15" s="1092"/>
      <c r="J15" s="1093"/>
    </row>
    <row r="16" spans="1:10" ht="12.75">
      <c r="A16" s="1091"/>
      <c r="B16" s="1092"/>
      <c r="C16" s="1092"/>
      <c r="D16" s="1092"/>
      <c r="E16" s="1092"/>
      <c r="F16" s="1092"/>
      <c r="G16" s="1092"/>
      <c r="H16" s="1092"/>
      <c r="I16" s="1092"/>
      <c r="J16" s="1093"/>
    </row>
    <row r="17" spans="1:10" ht="12.75">
      <c r="A17" s="1091"/>
      <c r="B17" s="1092"/>
      <c r="C17" s="1092"/>
      <c r="D17" s="1092"/>
      <c r="E17" s="1092"/>
      <c r="F17" s="1092"/>
      <c r="G17" s="1092"/>
      <c r="H17" s="1092"/>
      <c r="I17" s="1092"/>
      <c r="J17" s="1093"/>
    </row>
    <row r="18" spans="1:10" ht="12.75">
      <c r="A18" s="1091"/>
      <c r="B18" s="1092"/>
      <c r="C18" s="1092"/>
      <c r="D18" s="1092"/>
      <c r="E18" s="1092"/>
      <c r="F18" s="1092"/>
      <c r="G18" s="1092"/>
      <c r="H18" s="1092"/>
      <c r="I18" s="1092"/>
      <c r="J18" s="1093"/>
    </row>
    <row r="19" spans="1:10" ht="12.75">
      <c r="A19" s="1091"/>
      <c r="B19" s="1092"/>
      <c r="C19" s="1092"/>
      <c r="D19" s="1092"/>
      <c r="E19" s="1092"/>
      <c r="F19" s="1092"/>
      <c r="G19" s="1092"/>
      <c r="H19" s="1092"/>
      <c r="I19" s="1092"/>
      <c r="J19" s="1093"/>
    </row>
    <row r="20" spans="1:10" ht="12.75">
      <c r="A20" s="1091"/>
      <c r="B20" s="1092"/>
      <c r="C20" s="1092"/>
      <c r="D20" s="1092"/>
      <c r="E20" s="1092"/>
      <c r="F20" s="1092"/>
      <c r="G20" s="1092"/>
      <c r="H20" s="1092"/>
      <c r="I20" s="1092"/>
      <c r="J20" s="1093"/>
    </row>
    <row r="21" spans="1:10" ht="12.75">
      <c r="A21" s="1091"/>
      <c r="B21" s="1092"/>
      <c r="C21" s="1092"/>
      <c r="D21" s="1092"/>
      <c r="E21" s="1092"/>
      <c r="F21" s="1092"/>
      <c r="G21" s="1092"/>
      <c r="H21" s="1092"/>
      <c r="I21" s="1092"/>
      <c r="J21" s="1093"/>
    </row>
    <row r="22" spans="1:10" ht="12.75">
      <c r="A22" s="1091"/>
      <c r="B22" s="1092"/>
      <c r="C22" s="1092"/>
      <c r="D22" s="1092"/>
      <c r="E22" s="1092"/>
      <c r="F22" s="1092"/>
      <c r="G22" s="1092"/>
      <c r="H22" s="1092"/>
      <c r="I22" s="1092"/>
      <c r="J22" s="1093"/>
    </row>
    <row r="23" spans="1:10" ht="12.75">
      <c r="A23" s="1091"/>
      <c r="B23" s="1092"/>
      <c r="C23" s="1092"/>
      <c r="D23" s="1092"/>
      <c r="E23" s="1092"/>
      <c r="F23" s="1092"/>
      <c r="G23" s="1092"/>
      <c r="H23" s="1092"/>
      <c r="I23" s="1092"/>
      <c r="J23" s="1093"/>
    </row>
    <row r="24" spans="1:10" ht="12.75">
      <c r="A24" s="1091"/>
      <c r="B24" s="1092"/>
      <c r="C24" s="1092"/>
      <c r="D24" s="1092"/>
      <c r="E24" s="1092"/>
      <c r="F24" s="1092"/>
      <c r="G24" s="1092"/>
      <c r="H24" s="1092"/>
      <c r="I24" s="1092"/>
      <c r="J24" s="1093"/>
    </row>
    <row r="25" spans="1:10" ht="12.75">
      <c r="A25" s="1091"/>
      <c r="B25" s="1092"/>
      <c r="C25" s="1092"/>
      <c r="D25" s="1092"/>
      <c r="E25" s="1092"/>
      <c r="F25" s="1092"/>
      <c r="G25" s="1092"/>
      <c r="H25" s="1092"/>
      <c r="I25" s="1092"/>
      <c r="J25" s="1093"/>
    </row>
    <row r="26" spans="1:10" ht="12.75">
      <c r="A26" s="1091"/>
      <c r="B26" s="1092"/>
      <c r="C26" s="1092"/>
      <c r="D26" s="1092"/>
      <c r="E26" s="1092"/>
      <c r="F26" s="1092"/>
      <c r="G26" s="1092"/>
      <c r="H26" s="1092"/>
      <c r="I26" s="1092"/>
      <c r="J26" s="1093"/>
    </row>
    <row r="27" spans="1:10" ht="12.75">
      <c r="A27" s="1091"/>
      <c r="B27" s="1092"/>
      <c r="C27" s="1092"/>
      <c r="D27" s="1092"/>
      <c r="E27" s="1092"/>
      <c r="F27" s="1092"/>
      <c r="G27" s="1092"/>
      <c r="H27" s="1092"/>
      <c r="I27" s="1092"/>
      <c r="J27" s="1093"/>
    </row>
    <row r="28" spans="1:10" ht="13.5" thickBot="1">
      <c r="A28" s="1094"/>
      <c r="B28" s="1095"/>
      <c r="C28" s="1095"/>
      <c r="D28" s="1095"/>
      <c r="E28" s="1095"/>
      <c r="F28" s="1095"/>
      <c r="G28" s="1095"/>
      <c r="H28" s="1095"/>
      <c r="I28" s="1095"/>
      <c r="J28" s="1096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12.75">
      <c r="A34" s="22"/>
      <c r="B34" s="11"/>
      <c r="C34" s="11"/>
      <c r="D34" s="11"/>
      <c r="E34" s="11"/>
      <c r="F34" s="11"/>
      <c r="G34" s="11"/>
      <c r="H34" s="11"/>
      <c r="I34" s="22"/>
      <c r="J34" s="22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</sheetData>
  <mergeCells count="3">
    <mergeCell ref="A9:J28"/>
    <mergeCell ref="G32:I32"/>
    <mergeCell ref="A4:J4"/>
  </mergeCells>
  <printOptions/>
  <pageMargins left="0.984251968503937" right="0.984251968503937" top="0.984251968503937" bottom="0.984251968503937" header="0.7086614173228347" footer="0.5118110236220472"/>
  <pageSetup fitToHeight="1" fitToWidth="1" horizontalDpi="600" verticalDpi="600" orientation="landscape" paperSize="9" scale="90" r:id="rId1"/>
  <headerFooter alignWithMargins="0">
    <oddFooter>&amp;C72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33"/>
  <sheetViews>
    <sheetView zoomScale="85" zoomScaleNormal="85" workbookViewId="0" topLeftCell="A1">
      <selection activeCell="A32" sqref="A32:IV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00390625" style="0" customWidth="1"/>
  </cols>
  <sheetData>
    <row r="1" ht="18" customHeight="1"/>
    <row r="2" spans="1:10" s="34" customFormat="1" ht="18" customHeight="1">
      <c r="A2" s="34" t="s">
        <v>619</v>
      </c>
      <c r="J2" s="98" t="s">
        <v>625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" customHeight="1">
      <c r="A4" s="14" t="s">
        <v>626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15" t="s">
        <v>598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 thickBot="1">
      <c r="A6" s="15"/>
      <c r="B6" s="33"/>
      <c r="C6" s="33"/>
      <c r="D6" s="33"/>
      <c r="E6" s="33"/>
      <c r="F6" s="33"/>
      <c r="G6" s="33"/>
      <c r="H6" s="33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 customHeight="1">
      <c r="A9" s="1099" t="s">
        <v>620</v>
      </c>
      <c r="B9" s="1100"/>
      <c r="C9" s="1100"/>
      <c r="D9" s="1100"/>
      <c r="E9" s="1100"/>
      <c r="F9" s="1100"/>
      <c r="G9" s="1100"/>
      <c r="H9" s="1100"/>
      <c r="I9" s="1100"/>
      <c r="J9" s="1101"/>
    </row>
    <row r="10" spans="1:10" ht="12.75">
      <c r="A10" s="1102"/>
      <c r="B10" s="1103"/>
      <c r="C10" s="1103"/>
      <c r="D10" s="1103"/>
      <c r="E10" s="1103"/>
      <c r="F10" s="1103"/>
      <c r="G10" s="1103"/>
      <c r="H10" s="1103"/>
      <c r="I10" s="1103"/>
      <c r="J10" s="1104"/>
    </row>
    <row r="11" spans="1:10" ht="12.75">
      <c r="A11" s="1102"/>
      <c r="B11" s="1103"/>
      <c r="C11" s="1103"/>
      <c r="D11" s="1103"/>
      <c r="E11" s="1103"/>
      <c r="F11" s="1103"/>
      <c r="G11" s="1103"/>
      <c r="H11" s="1103"/>
      <c r="I11" s="1103"/>
      <c r="J11" s="1104"/>
    </row>
    <row r="12" spans="1:10" ht="12.75">
      <c r="A12" s="1102"/>
      <c r="B12" s="1103"/>
      <c r="C12" s="1103"/>
      <c r="D12" s="1103"/>
      <c r="E12" s="1103"/>
      <c r="F12" s="1103"/>
      <c r="G12" s="1103"/>
      <c r="H12" s="1103"/>
      <c r="I12" s="1103"/>
      <c r="J12" s="1104"/>
    </row>
    <row r="13" spans="1:10" ht="12.75">
      <c r="A13" s="1102"/>
      <c r="B13" s="1103"/>
      <c r="C13" s="1103"/>
      <c r="D13" s="1103"/>
      <c r="E13" s="1103"/>
      <c r="F13" s="1103"/>
      <c r="G13" s="1103"/>
      <c r="H13" s="1103"/>
      <c r="I13" s="1103"/>
      <c r="J13" s="1104"/>
    </row>
    <row r="14" spans="1:10" ht="12.75">
      <c r="A14" s="1102"/>
      <c r="B14" s="1103"/>
      <c r="C14" s="1103"/>
      <c r="D14" s="1103"/>
      <c r="E14" s="1103"/>
      <c r="F14" s="1103"/>
      <c r="G14" s="1103"/>
      <c r="H14" s="1103"/>
      <c r="I14" s="1103"/>
      <c r="J14" s="1104"/>
    </row>
    <row r="15" spans="1:10" ht="12.75">
      <c r="A15" s="1102"/>
      <c r="B15" s="1103"/>
      <c r="C15" s="1103"/>
      <c r="D15" s="1103"/>
      <c r="E15" s="1103"/>
      <c r="F15" s="1103"/>
      <c r="G15" s="1103"/>
      <c r="H15" s="1103"/>
      <c r="I15" s="1103"/>
      <c r="J15" s="1104"/>
    </row>
    <row r="16" spans="1:10" ht="12.75">
      <c r="A16" s="1102"/>
      <c r="B16" s="1103"/>
      <c r="C16" s="1103"/>
      <c r="D16" s="1103"/>
      <c r="E16" s="1103"/>
      <c r="F16" s="1103"/>
      <c r="G16" s="1103"/>
      <c r="H16" s="1103"/>
      <c r="I16" s="1103"/>
      <c r="J16" s="1104"/>
    </row>
    <row r="17" spans="1:10" ht="12.75">
      <c r="A17" s="1102"/>
      <c r="B17" s="1103"/>
      <c r="C17" s="1103"/>
      <c r="D17" s="1103"/>
      <c r="E17" s="1103"/>
      <c r="F17" s="1103"/>
      <c r="G17" s="1103"/>
      <c r="H17" s="1103"/>
      <c r="I17" s="1103"/>
      <c r="J17" s="1104"/>
    </row>
    <row r="18" spans="1:10" ht="12.75">
      <c r="A18" s="1102"/>
      <c r="B18" s="1103"/>
      <c r="C18" s="1103"/>
      <c r="D18" s="1103"/>
      <c r="E18" s="1103"/>
      <c r="F18" s="1103"/>
      <c r="G18" s="1103"/>
      <c r="H18" s="1103"/>
      <c r="I18" s="1103"/>
      <c r="J18" s="1104"/>
    </row>
    <row r="19" spans="1:10" ht="12.75">
      <c r="A19" s="1102"/>
      <c r="B19" s="1103"/>
      <c r="C19" s="1103"/>
      <c r="D19" s="1103"/>
      <c r="E19" s="1103"/>
      <c r="F19" s="1103"/>
      <c r="G19" s="1103"/>
      <c r="H19" s="1103"/>
      <c r="I19" s="1103"/>
      <c r="J19" s="1104"/>
    </row>
    <row r="20" spans="1:10" ht="12.75">
      <c r="A20" s="1102"/>
      <c r="B20" s="1103"/>
      <c r="C20" s="1103"/>
      <c r="D20" s="1103"/>
      <c r="E20" s="1103"/>
      <c r="F20" s="1103"/>
      <c r="G20" s="1103"/>
      <c r="H20" s="1103"/>
      <c r="I20" s="1103"/>
      <c r="J20" s="1104"/>
    </row>
    <row r="21" spans="1:10" ht="12.75">
      <c r="A21" s="1102"/>
      <c r="B21" s="1103"/>
      <c r="C21" s="1103"/>
      <c r="D21" s="1103"/>
      <c r="E21" s="1103"/>
      <c r="F21" s="1103"/>
      <c r="G21" s="1103"/>
      <c r="H21" s="1103"/>
      <c r="I21" s="1103"/>
      <c r="J21" s="1104"/>
    </row>
    <row r="22" spans="1:10" ht="12.75">
      <c r="A22" s="1102"/>
      <c r="B22" s="1103"/>
      <c r="C22" s="1103"/>
      <c r="D22" s="1103"/>
      <c r="E22" s="1103"/>
      <c r="F22" s="1103"/>
      <c r="G22" s="1103"/>
      <c r="H22" s="1103"/>
      <c r="I22" s="1103"/>
      <c r="J22" s="1104"/>
    </row>
    <row r="23" spans="1:10" ht="12.75">
      <c r="A23" s="1102"/>
      <c r="B23" s="1103"/>
      <c r="C23" s="1103"/>
      <c r="D23" s="1103"/>
      <c r="E23" s="1103"/>
      <c r="F23" s="1103"/>
      <c r="G23" s="1103"/>
      <c r="H23" s="1103"/>
      <c r="I23" s="1103"/>
      <c r="J23" s="1104"/>
    </row>
    <row r="24" spans="1:10" ht="12.75">
      <c r="A24" s="1102"/>
      <c r="B24" s="1103"/>
      <c r="C24" s="1103"/>
      <c r="D24" s="1103"/>
      <c r="E24" s="1103"/>
      <c r="F24" s="1103"/>
      <c r="G24" s="1103"/>
      <c r="H24" s="1103"/>
      <c r="I24" s="1103"/>
      <c r="J24" s="1104"/>
    </row>
    <row r="25" spans="1:10" ht="12.75">
      <c r="A25" s="1102"/>
      <c r="B25" s="1103"/>
      <c r="C25" s="1103"/>
      <c r="D25" s="1103"/>
      <c r="E25" s="1103"/>
      <c r="F25" s="1103"/>
      <c r="G25" s="1103"/>
      <c r="H25" s="1103"/>
      <c r="I25" s="1103"/>
      <c r="J25" s="1104"/>
    </row>
    <row r="26" spans="1:10" ht="12.75">
      <c r="A26" s="1102"/>
      <c r="B26" s="1103"/>
      <c r="C26" s="1103"/>
      <c r="D26" s="1103"/>
      <c r="E26" s="1103"/>
      <c r="F26" s="1103"/>
      <c r="G26" s="1103"/>
      <c r="H26" s="1103"/>
      <c r="I26" s="1103"/>
      <c r="J26" s="1104"/>
    </row>
    <row r="27" spans="1:10" ht="12.75">
      <c r="A27" s="1102"/>
      <c r="B27" s="1103"/>
      <c r="C27" s="1103"/>
      <c r="D27" s="1103"/>
      <c r="E27" s="1103"/>
      <c r="F27" s="1103"/>
      <c r="G27" s="1103"/>
      <c r="H27" s="1103"/>
      <c r="I27" s="1103"/>
      <c r="J27" s="1104"/>
    </row>
    <row r="28" spans="1:10" ht="13.5" thickBot="1">
      <c r="A28" s="1105"/>
      <c r="B28" s="1106"/>
      <c r="C28" s="1106"/>
      <c r="D28" s="1106"/>
      <c r="E28" s="1106"/>
      <c r="F28" s="1106"/>
      <c r="G28" s="1106"/>
      <c r="H28" s="1106"/>
      <c r="I28" s="1106"/>
      <c r="J28" s="1107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&amp;C73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3"/>
  <sheetViews>
    <sheetView zoomScale="85" zoomScaleNormal="85" workbookViewId="0" topLeftCell="A1">
      <selection activeCell="A32" sqref="A32:IV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25390625" style="0" customWidth="1"/>
  </cols>
  <sheetData>
    <row r="1" ht="18" customHeight="1"/>
    <row r="2" spans="1:10" s="34" customFormat="1" ht="18" customHeight="1">
      <c r="A2" s="34" t="s">
        <v>619</v>
      </c>
      <c r="J2" s="98" t="s">
        <v>627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" customHeight="1">
      <c r="A4" s="14" t="s">
        <v>628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15" t="s">
        <v>598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 thickBot="1">
      <c r="A6" s="15"/>
      <c r="B6" s="33"/>
      <c r="C6" s="33"/>
      <c r="D6" s="33"/>
      <c r="E6" s="33"/>
      <c r="F6" s="33"/>
      <c r="G6" s="33"/>
      <c r="H6" s="33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2.75">
      <c r="A27" s="1110"/>
      <c r="B27" s="1111"/>
      <c r="C27" s="1111"/>
      <c r="D27" s="1111"/>
      <c r="E27" s="1111"/>
      <c r="F27" s="1111"/>
      <c r="G27" s="1111"/>
      <c r="H27" s="1111"/>
      <c r="I27" s="1111"/>
      <c r="J27" s="1112"/>
    </row>
    <row r="28" spans="1:10" ht="13.5" thickBot="1">
      <c r="A28" s="1113"/>
      <c r="B28" s="1114"/>
      <c r="C28" s="1114"/>
      <c r="D28" s="1114"/>
      <c r="E28" s="1114"/>
      <c r="F28" s="1114"/>
      <c r="G28" s="1114"/>
      <c r="H28" s="1114"/>
      <c r="I28" s="1114"/>
      <c r="J28" s="1115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7">
      <selection activeCell="A32" sqref="A32:IV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8" customHeight="1"/>
    <row r="2" spans="1:10" s="34" customFormat="1" ht="16.5" customHeight="1">
      <c r="A2" s="34" t="s">
        <v>619</v>
      </c>
      <c r="J2" s="98" t="s">
        <v>629</v>
      </c>
    </row>
    <row r="3" spans="2:10" ht="19.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30" customHeight="1">
      <c r="A4" s="84" t="s">
        <v>635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15" t="s">
        <v>598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 thickBot="1">
      <c r="A6" s="15"/>
      <c r="B6" s="33"/>
      <c r="C6" s="33"/>
      <c r="D6" s="33"/>
      <c r="E6" s="33"/>
      <c r="F6" s="33"/>
      <c r="G6" s="33"/>
      <c r="H6" s="33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2.75">
      <c r="A27" s="1110"/>
      <c r="B27" s="1111"/>
      <c r="C27" s="1111"/>
      <c r="D27" s="1111"/>
      <c r="E27" s="1111"/>
      <c r="F27" s="1111"/>
      <c r="G27" s="1111"/>
      <c r="H27" s="1111"/>
      <c r="I27" s="1111"/>
      <c r="J27" s="1112"/>
    </row>
    <row r="28" spans="1:10" ht="13.5" thickBot="1">
      <c r="A28" s="1113"/>
      <c r="B28" s="1114"/>
      <c r="C28" s="1114"/>
      <c r="D28" s="1114"/>
      <c r="E28" s="1114"/>
      <c r="F28" s="1114"/>
      <c r="G28" s="1114"/>
      <c r="H28" s="1114"/>
      <c r="I28" s="1114"/>
      <c r="J28" s="1115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&amp;C75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7">
      <selection activeCell="A32" sqref="A32:IV32"/>
    </sheetView>
  </sheetViews>
  <sheetFormatPr defaultColWidth="9.00390625" defaultRowHeight="12.75"/>
  <cols>
    <col min="5" max="6" width="11.75390625" style="0" customWidth="1"/>
    <col min="7" max="7" width="13.00390625" style="0" customWidth="1"/>
    <col min="8" max="8" width="16.375" style="0" customWidth="1"/>
    <col min="9" max="9" width="15.625" style="0" customWidth="1"/>
    <col min="10" max="10" width="34.875" style="0" customWidth="1"/>
  </cols>
  <sheetData>
    <row r="1" ht="17.25" customHeight="1"/>
    <row r="2" spans="1:10" s="34" customFormat="1" ht="15" customHeight="1">
      <c r="A2" s="34" t="s">
        <v>619</v>
      </c>
      <c r="J2" s="98" t="s">
        <v>636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30" customHeight="1">
      <c r="A4" s="84" t="s">
        <v>637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15" t="s">
        <v>598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3.5" thickBot="1">
      <c r="A6" s="15"/>
      <c r="B6" s="33"/>
      <c r="C6" s="33"/>
      <c r="D6" s="33"/>
      <c r="E6" s="33"/>
      <c r="F6" s="33"/>
      <c r="G6" s="33"/>
      <c r="H6" s="33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2.75">
      <c r="A27" s="1110"/>
      <c r="B27" s="1111"/>
      <c r="C27" s="1111"/>
      <c r="D27" s="1111"/>
      <c r="E27" s="1111"/>
      <c r="F27" s="1111"/>
      <c r="G27" s="1111"/>
      <c r="H27" s="1111"/>
      <c r="I27" s="1111"/>
      <c r="J27" s="1112"/>
    </row>
    <row r="28" spans="1:10" ht="13.5" thickBot="1">
      <c r="A28" s="1113"/>
      <c r="B28" s="1114"/>
      <c r="C28" s="1114"/>
      <c r="D28" s="1114"/>
      <c r="E28" s="1114"/>
      <c r="F28" s="1114"/>
      <c r="G28" s="1114"/>
      <c r="H28" s="1114"/>
      <c r="I28" s="1114"/>
      <c r="J28" s="1115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2">
    <mergeCell ref="A9:J28"/>
    <mergeCell ref="G32:I32"/>
  </mergeCells>
  <printOptions/>
  <pageMargins left="0.984251968503937" right="0.984251968503937" top="0.984251968503937" bottom="0.984251968503937" header="0.7086614173228347" footer="0.5118110236220472"/>
  <pageSetup horizontalDpi="600" verticalDpi="600" orientation="landscape" paperSize="9" scale="90" r:id="rId1"/>
  <headerFooter alignWithMargins="0">
    <oddFooter>&amp;C76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="75" zoomScaleNormal="75" workbookViewId="0" topLeftCell="A25">
      <selection activeCell="B38" sqref="B38:H38"/>
    </sheetView>
  </sheetViews>
  <sheetFormatPr defaultColWidth="9.00390625" defaultRowHeight="12.75"/>
  <cols>
    <col min="1" max="1" width="0.875" style="0" customWidth="1"/>
    <col min="2" max="2" width="7.125" style="0" customWidth="1"/>
    <col min="3" max="3" width="16.75390625" style="0" customWidth="1"/>
    <col min="4" max="4" width="37.75390625" style="0" customWidth="1"/>
    <col min="5" max="5" width="12.75390625" style="0" customWidth="1"/>
    <col min="6" max="8" width="20.75390625" style="0" customWidth="1"/>
    <col min="9" max="9" width="8.375" style="0" customWidth="1"/>
  </cols>
  <sheetData>
    <row r="2" spans="2:8" s="2" customFormat="1" ht="21" customHeight="1">
      <c r="B2" s="2" t="s">
        <v>619</v>
      </c>
      <c r="H2" s="87" t="s">
        <v>541</v>
      </c>
    </row>
    <row r="3" ht="12.75">
      <c r="H3" s="23"/>
    </row>
    <row r="4" ht="12.75">
      <c r="H4" s="23"/>
    </row>
    <row r="5" ht="12.75">
      <c r="H5" s="23"/>
    </row>
    <row r="6" spans="2:8" s="151" customFormat="1" ht="21" customHeight="1">
      <c r="B6" s="1116" t="s">
        <v>605</v>
      </c>
      <c r="C6" s="1116"/>
      <c r="D6" s="1116"/>
      <c r="E6" s="1116"/>
      <c r="F6" s="1116"/>
      <c r="G6" s="1116"/>
      <c r="H6" s="1116"/>
    </row>
    <row r="7" spans="2:8" ht="12.75">
      <c r="B7" s="7" t="s">
        <v>598</v>
      </c>
      <c r="C7" s="6"/>
      <c r="D7" s="6"/>
      <c r="E7" s="6"/>
      <c r="F7" s="6"/>
      <c r="G7" s="6"/>
      <c r="H7" s="6"/>
    </row>
    <row r="8" spans="2:8" ht="12.75">
      <c r="B8" s="7"/>
      <c r="C8" s="6"/>
      <c r="D8" s="6"/>
      <c r="E8" s="6"/>
      <c r="F8" s="6"/>
      <c r="G8" s="6"/>
      <c r="H8" s="6"/>
    </row>
    <row r="9" spans="2:8" ht="13.5" thickBot="1">
      <c r="B9" s="7"/>
      <c r="C9" s="6"/>
      <c r="D9" s="6"/>
      <c r="E9" s="6"/>
      <c r="F9" s="6"/>
      <c r="G9" s="6"/>
      <c r="H9" s="6"/>
    </row>
    <row r="10" spans="2:8" s="2" customFormat="1" ht="24.75" customHeight="1">
      <c r="B10" s="99"/>
      <c r="C10" s="100"/>
      <c r="D10" s="100"/>
      <c r="E10" s="101"/>
      <c r="F10" s="102" t="s">
        <v>631</v>
      </c>
      <c r="G10" s="103"/>
      <c r="H10" s="104" t="s">
        <v>595</v>
      </c>
    </row>
    <row r="11" spans="2:8" s="2" customFormat="1" ht="24.75" customHeight="1" thickBot="1">
      <c r="B11" s="93"/>
      <c r="C11" s="91"/>
      <c r="D11" s="91"/>
      <c r="E11" s="96"/>
      <c r="F11" s="105" t="s">
        <v>599</v>
      </c>
      <c r="G11" s="106" t="s">
        <v>602</v>
      </c>
      <c r="H11" s="107" t="s">
        <v>634</v>
      </c>
    </row>
    <row r="12" spans="2:8" ht="21.75" customHeight="1">
      <c r="B12" s="26"/>
      <c r="C12" s="22"/>
      <c r="D12" s="10"/>
      <c r="E12" s="27"/>
      <c r="F12" s="49"/>
      <c r="G12" s="51"/>
      <c r="H12" s="50"/>
    </row>
    <row r="13" spans="2:8" s="47" customFormat="1" ht="29.25" customHeight="1">
      <c r="B13" s="89" t="s">
        <v>606</v>
      </c>
      <c r="C13" s="46"/>
      <c r="D13" s="46"/>
      <c r="E13" s="90"/>
      <c r="F13" s="108">
        <v>0</v>
      </c>
      <c r="G13" s="109">
        <v>0</v>
      </c>
      <c r="H13" s="110">
        <v>0</v>
      </c>
    </row>
    <row r="14" spans="2:8" s="47" customFormat="1" ht="29.25" customHeight="1">
      <c r="B14" s="89" t="s">
        <v>603</v>
      </c>
      <c r="C14" s="46" t="s">
        <v>604</v>
      </c>
      <c r="D14" s="46"/>
      <c r="E14" s="90"/>
      <c r="F14" s="108">
        <v>0</v>
      </c>
      <c r="G14" s="109">
        <v>0</v>
      </c>
      <c r="H14" s="110">
        <v>0</v>
      </c>
    </row>
    <row r="15" spans="2:8" s="47" customFormat="1" ht="29.25" customHeight="1">
      <c r="B15" s="89"/>
      <c r="C15" s="46"/>
      <c r="D15" s="46"/>
      <c r="E15" s="90"/>
      <c r="F15" s="108"/>
      <c r="G15" s="109"/>
      <c r="H15" s="110"/>
    </row>
    <row r="16" spans="2:8" s="47" customFormat="1" ht="29.25" customHeight="1">
      <c r="B16" s="89" t="s">
        <v>607</v>
      </c>
      <c r="C16" s="46"/>
      <c r="D16" s="46"/>
      <c r="E16" s="90"/>
      <c r="F16" s="108">
        <v>0</v>
      </c>
      <c r="G16" s="109">
        <v>0</v>
      </c>
      <c r="H16" s="110">
        <v>0</v>
      </c>
    </row>
    <row r="17" spans="2:8" s="47" customFormat="1" ht="29.25" customHeight="1">
      <c r="B17" s="89" t="s">
        <v>603</v>
      </c>
      <c r="C17" s="46" t="s">
        <v>604</v>
      </c>
      <c r="D17" s="46"/>
      <c r="E17" s="90"/>
      <c r="F17" s="108">
        <v>0</v>
      </c>
      <c r="G17" s="109">
        <v>0</v>
      </c>
      <c r="H17" s="110">
        <v>0</v>
      </c>
    </row>
    <row r="18" spans="2:8" s="47" customFormat="1" ht="29.25" customHeight="1">
      <c r="B18" s="89"/>
      <c r="C18" s="46"/>
      <c r="D18" s="46"/>
      <c r="E18" s="90"/>
      <c r="F18" s="108"/>
      <c r="G18" s="109"/>
      <c r="H18" s="110"/>
    </row>
    <row r="19" spans="2:8" s="47" customFormat="1" ht="29.25" customHeight="1">
      <c r="B19" s="89" t="s">
        <v>608</v>
      </c>
      <c r="C19" s="46"/>
      <c r="D19" s="46"/>
      <c r="E19" s="90"/>
      <c r="F19" s="108">
        <v>0</v>
      </c>
      <c r="G19" s="109">
        <v>0</v>
      </c>
      <c r="H19" s="110">
        <v>0</v>
      </c>
    </row>
    <row r="20" spans="2:8" s="47" customFormat="1" ht="29.25" customHeight="1">
      <c r="B20" s="89" t="s">
        <v>603</v>
      </c>
      <c r="C20" s="46" t="s">
        <v>604</v>
      </c>
      <c r="D20" s="46"/>
      <c r="E20" s="90"/>
      <c r="F20" s="108">
        <v>0</v>
      </c>
      <c r="G20" s="109">
        <v>0</v>
      </c>
      <c r="H20" s="110">
        <v>0</v>
      </c>
    </row>
    <row r="21" spans="2:8" s="47" customFormat="1" ht="29.25" customHeight="1">
      <c r="B21" s="89"/>
      <c r="C21" s="46"/>
      <c r="D21" s="46"/>
      <c r="E21" s="90"/>
      <c r="F21" s="108"/>
      <c r="G21" s="109"/>
      <c r="H21" s="110"/>
    </row>
    <row r="22" spans="2:8" s="47" customFormat="1" ht="29.25" customHeight="1">
      <c r="B22" s="89" t="s">
        <v>609</v>
      </c>
      <c r="C22" s="46"/>
      <c r="D22" s="46"/>
      <c r="E22" s="90"/>
      <c r="F22" s="108">
        <v>0</v>
      </c>
      <c r="G22" s="109">
        <v>0</v>
      </c>
      <c r="H22" s="110">
        <v>0</v>
      </c>
    </row>
    <row r="23" spans="2:8" s="47" customFormat="1" ht="29.25" customHeight="1">
      <c r="B23" s="89" t="s">
        <v>603</v>
      </c>
      <c r="C23" s="46" t="s">
        <v>604</v>
      </c>
      <c r="D23" s="46"/>
      <c r="E23" s="90"/>
      <c r="F23" s="108">
        <v>0</v>
      </c>
      <c r="G23" s="109">
        <v>0</v>
      </c>
      <c r="H23" s="110">
        <v>0</v>
      </c>
    </row>
    <row r="24" spans="2:8" s="47" customFormat="1" ht="29.25" customHeight="1">
      <c r="B24" s="89"/>
      <c r="C24" s="46"/>
      <c r="D24" s="46"/>
      <c r="E24" s="90"/>
      <c r="F24" s="108"/>
      <c r="G24" s="109"/>
      <c r="H24" s="110"/>
    </row>
    <row r="25" spans="2:8" s="47" customFormat="1" ht="29.25" customHeight="1">
      <c r="B25" s="89" t="s">
        <v>610</v>
      </c>
      <c r="C25" s="46"/>
      <c r="D25" s="46"/>
      <c r="E25" s="90"/>
      <c r="F25" s="108">
        <v>5000</v>
      </c>
      <c r="G25" s="109">
        <v>20909.56</v>
      </c>
      <c r="H25" s="110">
        <v>41743.93</v>
      </c>
    </row>
    <row r="26" spans="2:8" s="47" customFormat="1" ht="29.25" customHeight="1">
      <c r="B26" s="89" t="s">
        <v>603</v>
      </c>
      <c r="C26" s="46" t="s">
        <v>604</v>
      </c>
      <c r="D26" s="46"/>
      <c r="E26" s="90"/>
      <c r="F26" s="108">
        <v>0</v>
      </c>
      <c r="G26" s="109">
        <v>0</v>
      </c>
      <c r="H26" s="110">
        <v>0</v>
      </c>
    </row>
    <row r="27" spans="2:8" s="47" customFormat="1" ht="29.25" customHeight="1">
      <c r="B27" s="89"/>
      <c r="C27" s="46"/>
      <c r="D27" s="46"/>
      <c r="E27" s="90"/>
      <c r="F27" s="108"/>
      <c r="G27" s="109"/>
      <c r="H27" s="110"/>
    </row>
    <row r="28" spans="2:8" s="47" customFormat="1" ht="29.25" customHeight="1">
      <c r="B28" s="89" t="s">
        <v>213</v>
      </c>
      <c r="C28" s="46"/>
      <c r="D28" s="46"/>
      <c r="E28" s="90"/>
      <c r="F28" s="108">
        <v>215500</v>
      </c>
      <c r="G28" s="109">
        <v>254423</v>
      </c>
      <c r="H28" s="110">
        <v>255123.18</v>
      </c>
    </row>
    <row r="29" spans="2:8" s="47" customFormat="1" ht="29.25" customHeight="1">
      <c r="B29" s="89" t="s">
        <v>603</v>
      </c>
      <c r="C29" s="46" t="s">
        <v>604</v>
      </c>
      <c r="D29" s="46"/>
      <c r="E29" s="90"/>
      <c r="F29" s="108">
        <v>0</v>
      </c>
      <c r="G29" s="109">
        <v>0</v>
      </c>
      <c r="H29" s="110">
        <v>0</v>
      </c>
    </row>
    <row r="30" spans="2:8" s="47" customFormat="1" ht="29.25" customHeight="1">
      <c r="B30" s="89"/>
      <c r="C30" s="46"/>
      <c r="D30" s="46"/>
      <c r="E30" s="90"/>
      <c r="F30" s="111"/>
      <c r="G30" s="112"/>
      <c r="H30" s="110"/>
    </row>
    <row r="31" spans="2:8" s="47" customFormat="1" ht="29.25" customHeight="1">
      <c r="B31" s="89" t="s">
        <v>612</v>
      </c>
      <c r="C31" s="46"/>
      <c r="D31" s="46"/>
      <c r="E31" s="90"/>
      <c r="F31" s="108">
        <v>0</v>
      </c>
      <c r="G31" s="109">
        <v>0</v>
      </c>
      <c r="H31" s="110">
        <v>0</v>
      </c>
    </row>
    <row r="32" spans="2:8" s="47" customFormat="1" ht="29.25" customHeight="1">
      <c r="B32" s="89" t="s">
        <v>603</v>
      </c>
      <c r="C32" s="46" t="s">
        <v>604</v>
      </c>
      <c r="D32" s="46"/>
      <c r="E32" s="90"/>
      <c r="F32" s="108">
        <v>0</v>
      </c>
      <c r="G32" s="109">
        <v>0</v>
      </c>
      <c r="H32" s="110">
        <v>0</v>
      </c>
    </row>
    <row r="33" spans="2:8" s="47" customFormat="1" ht="29.25" customHeight="1">
      <c r="B33" s="89"/>
      <c r="C33" s="46"/>
      <c r="D33" s="46"/>
      <c r="E33" s="90"/>
      <c r="F33" s="111"/>
      <c r="G33" s="112"/>
      <c r="H33" s="110"/>
    </row>
    <row r="34" spans="2:8" s="47" customFormat="1" ht="29.25" customHeight="1">
      <c r="B34" s="89" t="s">
        <v>613</v>
      </c>
      <c r="C34" s="46"/>
      <c r="D34" s="46"/>
      <c r="E34" s="90"/>
      <c r="F34" s="108">
        <v>0</v>
      </c>
      <c r="G34" s="109">
        <v>0</v>
      </c>
      <c r="H34" s="110">
        <v>0</v>
      </c>
    </row>
    <row r="35" spans="2:8" s="47" customFormat="1" ht="29.25" customHeight="1">
      <c r="B35" s="89" t="s">
        <v>603</v>
      </c>
      <c r="C35" s="46" t="s">
        <v>604</v>
      </c>
      <c r="D35" s="46"/>
      <c r="E35" s="90"/>
      <c r="F35" s="108">
        <v>0</v>
      </c>
      <c r="G35" s="109">
        <v>0</v>
      </c>
      <c r="H35" s="110">
        <v>0</v>
      </c>
    </row>
    <row r="36" spans="2:8" s="47" customFormat="1" ht="29.25" customHeight="1" thickBot="1">
      <c r="B36" s="113"/>
      <c r="C36" s="95"/>
      <c r="D36" s="95"/>
      <c r="E36" s="94"/>
      <c r="F36" s="114"/>
      <c r="G36" s="115"/>
      <c r="H36" s="116"/>
    </row>
    <row r="37" spans="2:8" ht="18" customHeight="1">
      <c r="B37" s="10"/>
      <c r="C37" s="10"/>
      <c r="D37" s="10"/>
      <c r="E37" s="10"/>
      <c r="F37" s="10"/>
      <c r="G37" s="10"/>
      <c r="H37" s="10"/>
    </row>
    <row r="38" spans="2:8" ht="50.25" customHeight="1">
      <c r="B38" s="1051" t="s">
        <v>233</v>
      </c>
      <c r="C38" s="1051"/>
      <c r="D38" s="1051"/>
      <c r="E38" s="1051"/>
      <c r="F38" s="1051"/>
      <c r="G38" s="1051"/>
      <c r="H38" s="1051"/>
    </row>
    <row r="39" spans="2:8" ht="18" customHeight="1">
      <c r="B39" s="593"/>
      <c r="C39" s="10"/>
      <c r="D39" s="10"/>
      <c r="E39" s="10"/>
      <c r="F39" s="10"/>
      <c r="G39" s="10"/>
      <c r="H39" s="10"/>
    </row>
    <row r="40" spans="2:8" ht="18" customHeight="1">
      <c r="B40" s="10"/>
      <c r="C40" s="10"/>
      <c r="D40" s="10"/>
      <c r="E40" s="10"/>
      <c r="F40" s="10"/>
      <c r="G40" s="10"/>
      <c r="H40" s="10"/>
    </row>
    <row r="41" spans="2:8" s="47" customFormat="1" ht="18" customHeight="1">
      <c r="B41" s="46" t="s">
        <v>187</v>
      </c>
      <c r="E41" s="92" t="s">
        <v>188</v>
      </c>
      <c r="H41" s="162" t="s">
        <v>267</v>
      </c>
    </row>
    <row r="42" s="11" customFormat="1" ht="18" customHeight="1">
      <c r="B42" s="28"/>
    </row>
    <row r="43" spans="1:8" ht="12.75">
      <c r="A43" s="11"/>
      <c r="B43" s="22"/>
      <c r="C43" s="11"/>
      <c r="D43" s="11"/>
      <c r="E43" s="11"/>
      <c r="F43" s="11"/>
      <c r="H43" s="11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</sheetData>
  <mergeCells count="2">
    <mergeCell ref="B6:H6"/>
    <mergeCell ref="B38:H38"/>
  </mergeCells>
  <printOptions horizontalCentered="1"/>
  <pageMargins left="0.984251968503937" right="0.7874015748031497" top="0.984251968503937" bottom="0.7874015748031497" header="0.7086614173228347" footer="0.5118110236220472"/>
  <pageSetup fitToHeight="1" fitToWidth="1" horizontalDpi="600" verticalDpi="600" orientation="portrait" paperSize="9" scale="61" r:id="rId1"/>
  <headerFooter alignWithMargins="0">
    <oddFooter>&amp;C&amp;14 77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7">
      <selection activeCell="A30" sqref="A30:IV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6.5" customHeight="1"/>
    <row r="2" spans="1:10" s="34" customFormat="1" ht="20.25" customHeight="1">
      <c r="A2" s="43" t="s">
        <v>619</v>
      </c>
      <c r="J2" s="98" t="s">
        <v>638</v>
      </c>
    </row>
    <row r="3" spans="2:10" ht="12.75">
      <c r="B3" s="44"/>
      <c r="C3" s="44"/>
      <c r="D3" s="44"/>
      <c r="E3" s="44"/>
      <c r="F3" s="44"/>
      <c r="G3" s="44"/>
      <c r="H3" s="44"/>
      <c r="I3" s="44"/>
      <c r="J3" s="32"/>
    </row>
    <row r="4" spans="1:10" ht="18" customHeight="1">
      <c r="A4" s="14" t="s">
        <v>639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2.75" customHeight="1">
      <c r="A5" s="34"/>
      <c r="B5" s="11"/>
      <c r="C5" s="11"/>
      <c r="D5" s="11"/>
      <c r="E5" s="11"/>
      <c r="G5" s="15" t="s">
        <v>598</v>
      </c>
      <c r="H5" s="11"/>
      <c r="I5" s="33"/>
      <c r="J5" s="33"/>
    </row>
    <row r="6" spans="1:10" ht="12.75" customHeight="1" thickBot="1">
      <c r="A6" s="34"/>
      <c r="B6" s="11"/>
      <c r="C6" s="11"/>
      <c r="D6" s="11"/>
      <c r="E6" s="11"/>
      <c r="G6" s="15"/>
      <c r="H6" s="11"/>
      <c r="I6" s="33"/>
      <c r="J6" s="33"/>
    </row>
    <row r="7" spans="1:10" ht="15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5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&amp;C&amp;P+77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workbookViewId="0" topLeftCell="A10">
      <selection activeCell="A30" sqref="A30:IV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6.5" customHeight="1"/>
    <row r="2" spans="1:10" s="34" customFormat="1" ht="20.25" customHeight="1">
      <c r="A2" s="43" t="s">
        <v>619</v>
      </c>
      <c r="J2" s="98" t="s">
        <v>640</v>
      </c>
    </row>
    <row r="3" spans="2:10" ht="12.75">
      <c r="B3" s="44"/>
      <c r="C3" s="44"/>
      <c r="D3" s="44"/>
      <c r="E3" s="44"/>
      <c r="F3" s="44"/>
      <c r="G3" s="44"/>
      <c r="H3" s="44"/>
      <c r="I3" s="44"/>
      <c r="J3" s="32"/>
    </row>
    <row r="4" spans="1:10" ht="18" customHeight="1">
      <c r="A4" s="14" t="s">
        <v>641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2.75" customHeight="1">
      <c r="A5" s="34"/>
      <c r="B5" s="11"/>
      <c r="C5" s="11"/>
      <c r="D5" s="11"/>
      <c r="E5" s="11"/>
      <c r="G5" s="15" t="s">
        <v>598</v>
      </c>
      <c r="H5" s="11"/>
      <c r="I5" s="33"/>
      <c r="J5" s="33"/>
    </row>
    <row r="6" spans="1:10" ht="12.75" customHeight="1" thickBot="1">
      <c r="A6" s="34"/>
      <c r="B6" s="11"/>
      <c r="C6" s="11"/>
      <c r="D6" s="11"/>
      <c r="E6" s="11"/>
      <c r="G6" s="15"/>
      <c r="H6" s="11"/>
      <c r="I6" s="33"/>
      <c r="J6" s="33"/>
    </row>
    <row r="7" spans="1:10" ht="15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5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Footer>&amp;C79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4">
      <selection activeCell="A30" sqref="A30:IV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7.25" customHeight="1"/>
    <row r="2" spans="1:10" s="34" customFormat="1" ht="18" customHeight="1">
      <c r="A2" s="43" t="s">
        <v>619</v>
      </c>
      <c r="B2" s="43"/>
      <c r="C2" s="43"/>
      <c r="D2" s="43"/>
      <c r="E2" s="43"/>
      <c r="F2" s="43"/>
      <c r="G2" s="43"/>
      <c r="H2" s="43"/>
      <c r="I2" s="43"/>
      <c r="J2" s="98" t="s">
        <v>642</v>
      </c>
    </row>
    <row r="3" spans="1:10" ht="18.75" customHeight="1">
      <c r="A3" s="13"/>
      <c r="B3" s="44"/>
      <c r="C3" s="44"/>
      <c r="D3" s="44"/>
      <c r="E3" s="44"/>
      <c r="F3" s="44"/>
      <c r="G3" s="44"/>
      <c r="H3" s="44"/>
      <c r="I3" s="44"/>
      <c r="J3" s="32"/>
    </row>
    <row r="4" spans="1:10" ht="18.75" customHeight="1">
      <c r="A4" s="14" t="s">
        <v>643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2.75">
      <c r="A5" s="34"/>
      <c r="B5" s="11"/>
      <c r="C5" s="11"/>
      <c r="D5" s="11"/>
      <c r="E5" s="11"/>
      <c r="F5" s="15"/>
      <c r="G5" s="15" t="s">
        <v>598</v>
      </c>
      <c r="H5" s="11"/>
      <c r="I5" s="33"/>
      <c r="J5" s="33"/>
    </row>
    <row r="6" spans="1:10" ht="13.5" thickBot="1">
      <c r="A6" s="34"/>
      <c r="B6" s="11"/>
      <c r="C6" s="11"/>
      <c r="D6" s="11"/>
      <c r="E6" s="11"/>
      <c r="F6" s="15"/>
      <c r="G6" s="15"/>
      <c r="H6" s="11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workbookViewId="0" topLeftCell="A56">
      <selection activeCell="B72" sqref="B72"/>
    </sheetView>
  </sheetViews>
  <sheetFormatPr defaultColWidth="9.00390625" defaultRowHeight="12.75"/>
  <cols>
    <col min="1" max="1" width="14.75390625" style="0" customWidth="1"/>
    <col min="2" max="2" width="86.625" style="0" customWidth="1"/>
    <col min="3" max="3" width="11.25390625" style="0" customWidth="1"/>
  </cols>
  <sheetData>
    <row r="1" ht="16.5" customHeight="1">
      <c r="B1" s="53" t="s">
        <v>543</v>
      </c>
    </row>
    <row r="2" ht="16.5" customHeight="1"/>
    <row r="3" ht="16.5" customHeight="1"/>
    <row r="4" ht="16.5" customHeight="1"/>
    <row r="5" ht="16.5" customHeight="1">
      <c r="A5" s="2" t="s">
        <v>560</v>
      </c>
    </row>
    <row r="6" spans="1:3" ht="16.5" customHeight="1" thickBot="1">
      <c r="A6" s="2"/>
      <c r="C6" s="52" t="s">
        <v>544</v>
      </c>
    </row>
    <row r="7" spans="1:3" ht="29.25" customHeight="1">
      <c r="A7" s="54" t="s">
        <v>561</v>
      </c>
      <c r="B7" s="68" t="s">
        <v>568</v>
      </c>
      <c r="C7" s="55">
        <v>1</v>
      </c>
    </row>
    <row r="8" spans="1:3" ht="29.25" customHeight="1">
      <c r="A8" s="56" t="s">
        <v>562</v>
      </c>
      <c r="B8" s="69" t="s">
        <v>594</v>
      </c>
      <c r="C8" s="57">
        <v>3</v>
      </c>
    </row>
    <row r="9" spans="1:3" ht="20.25" customHeight="1">
      <c r="A9" s="56" t="s">
        <v>563</v>
      </c>
      <c r="B9" s="70" t="s">
        <v>569</v>
      </c>
      <c r="C9" s="57">
        <v>39</v>
      </c>
    </row>
    <row r="10" spans="1:3" ht="20.25" customHeight="1">
      <c r="A10" s="56" t="s">
        <v>564</v>
      </c>
      <c r="B10" s="71" t="s">
        <v>570</v>
      </c>
      <c r="C10" s="62">
        <v>44</v>
      </c>
    </row>
    <row r="11" spans="1:3" ht="20.25" customHeight="1">
      <c r="A11" s="66" t="s">
        <v>565</v>
      </c>
      <c r="B11" s="71" t="s">
        <v>571</v>
      </c>
      <c r="C11" s="62">
        <v>49</v>
      </c>
    </row>
    <row r="12" spans="1:3" ht="20.25" customHeight="1">
      <c r="A12" s="60" t="s">
        <v>566</v>
      </c>
      <c r="B12" s="71" t="s">
        <v>572</v>
      </c>
      <c r="C12" s="62">
        <v>51</v>
      </c>
    </row>
    <row r="13" spans="1:3" ht="20.25" customHeight="1">
      <c r="A13" s="60" t="s">
        <v>567</v>
      </c>
      <c r="B13" s="71" t="s">
        <v>573</v>
      </c>
      <c r="C13" s="62">
        <v>53</v>
      </c>
    </row>
    <row r="14" spans="1:3" ht="20.25" customHeight="1" thickBot="1">
      <c r="A14" s="67" t="s">
        <v>574</v>
      </c>
      <c r="B14" s="72" t="s">
        <v>575</v>
      </c>
      <c r="C14" s="73">
        <v>55</v>
      </c>
    </row>
    <row r="15" ht="16.5" customHeight="1">
      <c r="C15" s="3"/>
    </row>
    <row r="16" ht="16.5" customHeight="1">
      <c r="C16" s="3"/>
    </row>
    <row r="17" spans="1:3" ht="16.5" customHeight="1">
      <c r="A17" s="2" t="s">
        <v>576</v>
      </c>
      <c r="C17" s="3"/>
    </row>
    <row r="18" spans="1:3" ht="16.5" customHeight="1" thickBot="1">
      <c r="A18" s="2"/>
      <c r="C18" s="3"/>
    </row>
    <row r="19" spans="1:3" ht="20.25" customHeight="1">
      <c r="A19" s="157" t="s">
        <v>545</v>
      </c>
      <c r="B19" s="74" t="s">
        <v>577</v>
      </c>
      <c r="C19" s="55">
        <v>57</v>
      </c>
    </row>
    <row r="20" spans="1:3" ht="20.25" customHeight="1">
      <c r="A20" s="158" t="s">
        <v>546</v>
      </c>
      <c r="B20" s="71" t="s">
        <v>578</v>
      </c>
      <c r="C20" s="62">
        <v>63</v>
      </c>
    </row>
    <row r="21" spans="1:3" ht="20.25" customHeight="1">
      <c r="A21" s="159" t="s">
        <v>547</v>
      </c>
      <c r="B21" s="75" t="s">
        <v>579</v>
      </c>
      <c r="C21" s="63">
        <v>65</v>
      </c>
    </row>
    <row r="22" spans="1:3" ht="20.25" customHeight="1">
      <c r="A22" s="160" t="s">
        <v>548</v>
      </c>
      <c r="B22" s="76" t="s">
        <v>580</v>
      </c>
      <c r="C22" s="77">
        <v>66</v>
      </c>
    </row>
    <row r="23" spans="1:3" ht="45" customHeight="1">
      <c r="A23" s="161" t="s">
        <v>549</v>
      </c>
      <c r="B23" s="69" t="s">
        <v>581</v>
      </c>
      <c r="C23" s="59">
        <v>68</v>
      </c>
    </row>
    <row r="24" spans="1:3" ht="20.25" customHeight="1">
      <c r="A24" s="60" t="s">
        <v>650</v>
      </c>
      <c r="B24" s="78" t="s">
        <v>618</v>
      </c>
      <c r="C24" s="59">
        <v>69</v>
      </c>
    </row>
    <row r="25" spans="1:3" ht="20.25" customHeight="1">
      <c r="A25" s="60" t="s">
        <v>651</v>
      </c>
      <c r="B25" s="79" t="s">
        <v>621</v>
      </c>
      <c r="C25" s="59">
        <v>70</v>
      </c>
    </row>
    <row r="26" spans="1:9" ht="30" customHeight="1">
      <c r="A26" s="60" t="s">
        <v>652</v>
      </c>
      <c r="B26" s="80" t="s">
        <v>656</v>
      </c>
      <c r="C26" s="59">
        <v>71</v>
      </c>
      <c r="D26" s="5"/>
      <c r="E26" s="5"/>
      <c r="F26" s="5"/>
      <c r="G26" s="5"/>
      <c r="H26" s="5"/>
      <c r="I26" s="5"/>
    </row>
    <row r="27" spans="1:3" ht="20.25" customHeight="1">
      <c r="A27" s="60" t="s">
        <v>653</v>
      </c>
      <c r="B27" s="78" t="s">
        <v>624</v>
      </c>
      <c r="C27" s="59">
        <v>72</v>
      </c>
    </row>
    <row r="28" spans="1:3" ht="30" customHeight="1">
      <c r="A28" s="60" t="s">
        <v>654</v>
      </c>
      <c r="B28" s="80" t="s">
        <v>626</v>
      </c>
      <c r="C28" s="59">
        <v>73</v>
      </c>
    </row>
    <row r="29" spans="1:3" ht="30" customHeight="1">
      <c r="A29" s="60" t="s">
        <v>655</v>
      </c>
      <c r="B29" s="80" t="s">
        <v>628</v>
      </c>
      <c r="C29" s="59">
        <v>74</v>
      </c>
    </row>
    <row r="30" spans="1:3" ht="30" customHeight="1">
      <c r="A30" s="60" t="s">
        <v>657</v>
      </c>
      <c r="B30" s="80" t="s">
        <v>635</v>
      </c>
      <c r="C30" s="59">
        <v>75</v>
      </c>
    </row>
    <row r="31" spans="1:3" ht="30" customHeight="1">
      <c r="A31" s="60" t="s">
        <v>658</v>
      </c>
      <c r="B31" s="80" t="s">
        <v>637</v>
      </c>
      <c r="C31" s="59">
        <v>76</v>
      </c>
    </row>
    <row r="32" spans="1:3" ht="20.25" customHeight="1">
      <c r="A32" s="158" t="s">
        <v>550</v>
      </c>
      <c r="B32" s="71" t="s">
        <v>582</v>
      </c>
      <c r="C32" s="59">
        <v>77</v>
      </c>
    </row>
    <row r="33" spans="1:3" ht="20.25" customHeight="1">
      <c r="A33" s="60" t="s">
        <v>638</v>
      </c>
      <c r="B33" s="71" t="s">
        <v>639</v>
      </c>
      <c r="C33" s="57">
        <v>78</v>
      </c>
    </row>
    <row r="34" spans="1:3" ht="20.25" customHeight="1">
      <c r="A34" s="60" t="s">
        <v>640</v>
      </c>
      <c r="B34" s="71" t="s">
        <v>641</v>
      </c>
      <c r="C34" s="57">
        <v>79</v>
      </c>
    </row>
    <row r="35" spans="1:3" ht="20.25" customHeight="1">
      <c r="A35" s="60" t="s">
        <v>642</v>
      </c>
      <c r="B35" s="71" t="s">
        <v>643</v>
      </c>
      <c r="C35" s="57">
        <v>80</v>
      </c>
    </row>
    <row r="36" spans="1:3" ht="20.25" customHeight="1">
      <c r="A36" s="60" t="s">
        <v>644</v>
      </c>
      <c r="B36" s="71" t="s">
        <v>645</v>
      </c>
      <c r="C36" s="57">
        <v>81</v>
      </c>
    </row>
    <row r="37" spans="1:3" ht="20.25" customHeight="1">
      <c r="A37" s="58" t="s">
        <v>583</v>
      </c>
      <c r="B37" s="70" t="s">
        <v>584</v>
      </c>
      <c r="C37" s="57">
        <v>82</v>
      </c>
    </row>
    <row r="38" spans="1:3" ht="20.25" customHeight="1">
      <c r="A38" s="58" t="s">
        <v>585</v>
      </c>
      <c r="B38" s="70" t="s">
        <v>586</v>
      </c>
      <c r="C38" s="57">
        <v>84</v>
      </c>
    </row>
    <row r="39" spans="1:3" ht="20.25" customHeight="1">
      <c r="A39" s="61" t="s">
        <v>646</v>
      </c>
      <c r="B39" s="71" t="s">
        <v>647</v>
      </c>
      <c r="C39" s="62">
        <v>89</v>
      </c>
    </row>
    <row r="40" spans="1:3" ht="20.25" customHeight="1">
      <c r="A40" s="56" t="s">
        <v>648</v>
      </c>
      <c r="B40" s="71" t="s">
        <v>649</v>
      </c>
      <c r="C40" s="62">
        <v>90</v>
      </c>
    </row>
    <row r="41" spans="1:3" ht="30" customHeight="1">
      <c r="A41" s="56" t="s">
        <v>551</v>
      </c>
      <c r="B41" s="81" t="s">
        <v>588</v>
      </c>
      <c r="C41" s="62">
        <v>91</v>
      </c>
    </row>
    <row r="42" spans="1:3" ht="20.25" customHeight="1" thickBot="1">
      <c r="A42" s="220" t="s">
        <v>552</v>
      </c>
      <c r="B42" s="82" t="s">
        <v>589</v>
      </c>
      <c r="C42" s="73">
        <v>92</v>
      </c>
    </row>
    <row r="46" ht="12.75">
      <c r="B46" s="221"/>
    </row>
    <row r="52" ht="15.75">
      <c r="A52" s="2" t="s">
        <v>590</v>
      </c>
    </row>
    <row r="53" spans="1:3" ht="16.5" thickBot="1">
      <c r="A53" s="2"/>
      <c r="C53" s="64" t="s">
        <v>592</v>
      </c>
    </row>
    <row r="54" spans="1:3" ht="20.25" customHeight="1">
      <c r="A54" s="65" t="s">
        <v>553</v>
      </c>
      <c r="B54" s="74" t="s">
        <v>11</v>
      </c>
      <c r="C54" s="55">
        <v>93</v>
      </c>
    </row>
    <row r="55" spans="1:3" ht="20.25" customHeight="1">
      <c r="A55" s="60" t="s">
        <v>537</v>
      </c>
      <c r="B55" s="71" t="s">
        <v>12</v>
      </c>
      <c r="C55" s="62">
        <v>94</v>
      </c>
    </row>
    <row r="56" spans="1:3" ht="20.25" customHeight="1">
      <c r="A56" s="159" t="s">
        <v>554</v>
      </c>
      <c r="B56" s="83" t="s">
        <v>690</v>
      </c>
      <c r="C56" s="63">
        <v>95</v>
      </c>
    </row>
    <row r="57" spans="1:3" ht="20.25" customHeight="1">
      <c r="A57" s="58" t="s">
        <v>659</v>
      </c>
      <c r="B57" s="70" t="s">
        <v>691</v>
      </c>
      <c r="C57" s="57">
        <v>96</v>
      </c>
    </row>
    <row r="58" spans="1:3" ht="30" customHeight="1">
      <c r="A58" s="61" t="s">
        <v>555</v>
      </c>
      <c r="B58" s="83" t="s">
        <v>692</v>
      </c>
      <c r="C58" s="63">
        <v>97</v>
      </c>
    </row>
    <row r="59" spans="1:3" ht="30" customHeight="1">
      <c r="A59" s="58" t="s">
        <v>556</v>
      </c>
      <c r="B59" s="69" t="s">
        <v>693</v>
      </c>
      <c r="C59" s="57">
        <v>98</v>
      </c>
    </row>
    <row r="60" spans="1:3" ht="30" customHeight="1">
      <c r="A60" s="58" t="s">
        <v>660</v>
      </c>
      <c r="B60" s="69" t="s">
        <v>538</v>
      </c>
      <c r="C60" s="57">
        <v>99</v>
      </c>
    </row>
    <row r="61" spans="1:3" ht="20.25" customHeight="1">
      <c r="A61" s="161" t="s">
        <v>661</v>
      </c>
      <c r="B61" s="69" t="s">
        <v>539</v>
      </c>
      <c r="C61" s="57">
        <v>101</v>
      </c>
    </row>
    <row r="62" spans="1:3" ht="20.25" customHeight="1">
      <c r="A62" s="58" t="s">
        <v>557</v>
      </c>
      <c r="B62" s="69" t="s">
        <v>249</v>
      </c>
      <c r="C62" s="57">
        <v>153</v>
      </c>
    </row>
    <row r="63" spans="1:3" ht="20.25" customHeight="1">
      <c r="A63" s="58" t="s">
        <v>591</v>
      </c>
      <c r="B63" s="69" t="s">
        <v>788</v>
      </c>
      <c r="C63" s="57">
        <v>154</v>
      </c>
    </row>
    <row r="64" spans="1:3" ht="30.75" customHeight="1">
      <c r="A64" s="58" t="s">
        <v>813</v>
      </c>
      <c r="B64" s="69" t="s">
        <v>814</v>
      </c>
      <c r="C64" s="57">
        <v>155</v>
      </c>
    </row>
    <row r="65" spans="1:3" ht="20.25" customHeight="1">
      <c r="A65" s="161" t="s">
        <v>611</v>
      </c>
      <c r="B65" s="69" t="s">
        <v>694</v>
      </c>
      <c r="C65" s="57">
        <v>156</v>
      </c>
    </row>
    <row r="66" spans="1:3" ht="20.25" customHeight="1">
      <c r="A66" s="161" t="s">
        <v>662</v>
      </c>
      <c r="B66" s="83" t="s">
        <v>265</v>
      </c>
      <c r="C66" s="57">
        <v>157</v>
      </c>
    </row>
    <row r="67" spans="1:3" ht="20.25" customHeight="1">
      <c r="A67" s="58" t="s">
        <v>697</v>
      </c>
      <c r="B67" s="69" t="s">
        <v>695</v>
      </c>
      <c r="C67" s="62">
        <v>158</v>
      </c>
    </row>
    <row r="68" spans="1:3" ht="20.25" customHeight="1">
      <c r="A68" s="58" t="s">
        <v>593</v>
      </c>
      <c r="B68" s="69" t="s">
        <v>698</v>
      </c>
      <c r="C68" s="57">
        <v>159</v>
      </c>
    </row>
    <row r="69" spans="1:3" ht="20.25" customHeight="1" thickBot="1">
      <c r="A69" s="219" t="s">
        <v>558</v>
      </c>
      <c r="B69" s="72" t="s">
        <v>696</v>
      </c>
      <c r="C69" s="73">
        <v>160</v>
      </c>
    </row>
  </sheetData>
  <printOptions horizontalCentered="1"/>
  <pageMargins left="1.1811023622047245" right="0.7874015748031497" top="1.1811023622047245" bottom="1.1811023622047245" header="0.5118110236220472" footer="0.5118110236220472"/>
  <pageSetup fitToHeight="2" fitToWidth="1" horizontalDpi="300" verticalDpi="3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7">
      <selection activeCell="A30" sqref="A30:IV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875" style="0" customWidth="1"/>
  </cols>
  <sheetData>
    <row r="1" ht="15.75" customHeight="1"/>
    <row r="2" spans="1:10" s="34" customFormat="1" ht="18.75" customHeight="1">
      <c r="A2" s="43" t="s">
        <v>619</v>
      </c>
      <c r="J2" s="98" t="s">
        <v>644</v>
      </c>
    </row>
    <row r="3" spans="2:10" ht="12.75">
      <c r="B3" s="44"/>
      <c r="C3" s="44"/>
      <c r="D3" s="44"/>
      <c r="E3" s="44"/>
      <c r="F3" s="44"/>
      <c r="G3" s="44"/>
      <c r="H3" s="44"/>
      <c r="I3" s="44"/>
      <c r="J3" s="32"/>
    </row>
    <row r="4" spans="1:10" ht="18" customHeight="1">
      <c r="A4" s="14" t="s">
        <v>645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2.75" customHeight="1">
      <c r="A5" s="34"/>
      <c r="B5" s="11"/>
      <c r="C5" s="11"/>
      <c r="D5" s="11"/>
      <c r="E5" s="11"/>
      <c r="G5" s="15" t="s">
        <v>598</v>
      </c>
      <c r="H5" s="11"/>
      <c r="I5" s="33"/>
      <c r="J5" s="33"/>
    </row>
    <row r="6" spans="1:10" ht="12.75" customHeight="1" thickBot="1">
      <c r="A6" s="34"/>
      <c r="B6" s="11"/>
      <c r="C6" s="11"/>
      <c r="D6" s="11"/>
      <c r="E6" s="11"/>
      <c r="G6" s="15"/>
      <c r="H6" s="11"/>
      <c r="I6" s="33"/>
      <c r="J6" s="33"/>
    </row>
    <row r="7" spans="1:10" ht="15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5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&amp;C&amp;P+80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="80" zoomScaleNormal="80" workbookViewId="0" topLeftCell="A97">
      <selection activeCell="A131" sqref="A131"/>
    </sheetView>
  </sheetViews>
  <sheetFormatPr defaultColWidth="9.00390625" defaultRowHeight="12.75"/>
  <cols>
    <col min="1" max="1" width="28.875" style="11" customWidth="1"/>
    <col min="2" max="2" width="15.375" style="11" customWidth="1"/>
    <col min="3" max="4" width="16.375" style="11" customWidth="1"/>
    <col min="5" max="5" width="25.625" style="532" customWidth="1"/>
    <col min="6" max="6" width="18.375" style="155" customWidth="1"/>
    <col min="7" max="7" width="33.625" style="11" customWidth="1"/>
    <col min="8" max="16384" width="9.125" style="11" customWidth="1"/>
  </cols>
  <sheetData>
    <row r="1" spans="1:7" s="45" customFormat="1" ht="18">
      <c r="A1" s="156" t="s">
        <v>619</v>
      </c>
      <c r="E1" s="530"/>
      <c r="F1" s="200"/>
      <c r="G1" s="163"/>
    </row>
    <row r="2" spans="2:7" s="47" customFormat="1" ht="15">
      <c r="B2" s="25"/>
      <c r="C2" s="25"/>
      <c r="D2" s="25"/>
      <c r="E2" s="531"/>
      <c r="F2" s="201"/>
      <c r="G2" s="202"/>
    </row>
    <row r="3" spans="2:7" s="47" customFormat="1" ht="15">
      <c r="B3" s="25"/>
      <c r="C3" s="25"/>
      <c r="D3" s="25"/>
      <c r="E3" s="531"/>
      <c r="F3" s="201"/>
      <c r="G3" s="202"/>
    </row>
    <row r="4" spans="1:7" s="85" customFormat="1" ht="20.25">
      <c r="A4" s="1117" t="s">
        <v>584</v>
      </c>
      <c r="B4" s="1117"/>
      <c r="C4" s="1117"/>
      <c r="D4" s="1117"/>
      <c r="E4" s="1117"/>
      <c r="F4" s="1117"/>
      <c r="G4" s="1117"/>
    </row>
    <row r="5" spans="1:7" s="47" customFormat="1" ht="15">
      <c r="A5" s="1118" t="s">
        <v>598</v>
      </c>
      <c r="B5" s="1118"/>
      <c r="C5" s="1118"/>
      <c r="D5" s="1118"/>
      <c r="E5" s="1118"/>
      <c r="F5" s="1118"/>
      <c r="G5" s="1118"/>
    </row>
    <row r="6" spans="1:7" ht="18.75" customHeight="1" thickBot="1">
      <c r="A6" s="34"/>
      <c r="D6" s="15"/>
      <c r="F6" s="152"/>
      <c r="G6" s="33"/>
    </row>
    <row r="7" spans="1:7" s="2" customFormat="1" ht="24" customHeight="1">
      <c r="A7" s="533" t="s">
        <v>614</v>
      </c>
      <c r="B7" s="203" t="s">
        <v>631</v>
      </c>
      <c r="C7" s="204"/>
      <c r="D7" s="205" t="s">
        <v>595</v>
      </c>
      <c r="E7" s="206" t="s">
        <v>615</v>
      </c>
      <c r="F7" s="207"/>
      <c r="G7" s="208"/>
    </row>
    <row r="8" spans="1:7" s="2" customFormat="1" ht="24" customHeight="1" thickBot="1">
      <c r="A8" s="534"/>
      <c r="B8" s="209" t="s">
        <v>599</v>
      </c>
      <c r="C8" s="210" t="s">
        <v>602</v>
      </c>
      <c r="D8" s="211" t="s">
        <v>633</v>
      </c>
      <c r="E8" s="212" t="s">
        <v>616</v>
      </c>
      <c r="F8" s="153" t="s">
        <v>617</v>
      </c>
      <c r="G8" s="213"/>
    </row>
    <row r="9" spans="1:7" ht="18" customHeight="1">
      <c r="A9" s="535"/>
      <c r="B9" s="173"/>
      <c r="C9" s="536"/>
      <c r="D9" s="8"/>
      <c r="E9" s="537"/>
      <c r="F9" s="538"/>
      <c r="G9" s="16"/>
    </row>
    <row r="10" spans="1:7" ht="18" customHeight="1">
      <c r="A10" s="539" t="s">
        <v>288</v>
      </c>
      <c r="B10" s="9"/>
      <c r="C10" s="540">
        <v>54</v>
      </c>
      <c r="D10" s="540">
        <v>54</v>
      </c>
      <c r="E10" s="97" t="s">
        <v>289</v>
      </c>
      <c r="F10" s="541" t="s">
        <v>290</v>
      </c>
      <c r="G10" s="18"/>
    </row>
    <row r="11" spans="1:7" s="123" customFormat="1" ht="18" customHeight="1">
      <c r="A11" s="539" t="s">
        <v>291</v>
      </c>
      <c r="B11" s="9"/>
      <c r="C11" s="540">
        <v>300</v>
      </c>
      <c r="D11" s="540">
        <v>300</v>
      </c>
      <c r="E11" s="97" t="s">
        <v>289</v>
      </c>
      <c r="F11" s="541" t="s">
        <v>290</v>
      </c>
      <c r="G11" s="168"/>
    </row>
    <row r="12" spans="1:7" s="123" customFormat="1" ht="18" customHeight="1">
      <c r="A12" s="539" t="s">
        <v>292</v>
      </c>
      <c r="B12" s="9"/>
      <c r="C12" s="540">
        <v>300</v>
      </c>
      <c r="D12" s="540">
        <v>300</v>
      </c>
      <c r="E12" s="97" t="s">
        <v>289</v>
      </c>
      <c r="F12" s="541" t="s">
        <v>290</v>
      </c>
      <c r="G12" s="168"/>
    </row>
    <row r="13" spans="1:7" s="123" customFormat="1" ht="18" customHeight="1">
      <c r="A13" s="539" t="s">
        <v>293</v>
      </c>
      <c r="B13" s="9"/>
      <c r="C13" s="540">
        <v>480</v>
      </c>
      <c r="D13" s="540">
        <v>480</v>
      </c>
      <c r="E13" s="97" t="s">
        <v>289</v>
      </c>
      <c r="F13" s="541" t="s">
        <v>290</v>
      </c>
      <c r="G13" s="168"/>
    </row>
    <row r="14" spans="1:7" s="123" customFormat="1" ht="18" customHeight="1">
      <c r="A14" s="539" t="s">
        <v>294</v>
      </c>
      <c r="B14" s="9"/>
      <c r="C14" s="540">
        <v>1020</v>
      </c>
      <c r="D14" s="540">
        <v>1020</v>
      </c>
      <c r="E14" s="97" t="s">
        <v>289</v>
      </c>
      <c r="F14" s="541" t="s">
        <v>290</v>
      </c>
      <c r="G14" s="168"/>
    </row>
    <row r="15" spans="1:7" ht="18" customHeight="1">
      <c r="A15" s="539" t="s">
        <v>295</v>
      </c>
      <c r="B15" s="9"/>
      <c r="C15" s="540">
        <v>960</v>
      </c>
      <c r="D15" s="540">
        <v>960</v>
      </c>
      <c r="E15" s="97" t="s">
        <v>289</v>
      </c>
      <c r="F15" s="541" t="s">
        <v>290</v>
      </c>
      <c r="G15" s="18"/>
    </row>
    <row r="16" spans="1:7" ht="18" customHeight="1">
      <c r="A16" s="539" t="s">
        <v>296</v>
      </c>
      <c r="B16" s="9"/>
      <c r="C16" s="540">
        <v>78</v>
      </c>
      <c r="D16" s="540">
        <v>78</v>
      </c>
      <c r="E16" s="97" t="s">
        <v>289</v>
      </c>
      <c r="F16" s="541" t="s">
        <v>290</v>
      </c>
      <c r="G16" s="168"/>
    </row>
    <row r="17" spans="1:7" ht="18" customHeight="1">
      <c r="A17" s="539" t="s">
        <v>297</v>
      </c>
      <c r="B17" s="9"/>
      <c r="C17" s="540">
        <v>78</v>
      </c>
      <c r="D17" s="540">
        <v>78</v>
      </c>
      <c r="E17" s="97" t="s">
        <v>289</v>
      </c>
      <c r="F17" s="541" t="s">
        <v>290</v>
      </c>
      <c r="G17" s="168"/>
    </row>
    <row r="18" spans="1:7" ht="18" customHeight="1">
      <c r="A18" s="539" t="s">
        <v>298</v>
      </c>
      <c r="B18" s="9"/>
      <c r="C18" s="540">
        <v>54</v>
      </c>
      <c r="D18" s="540">
        <v>54</v>
      </c>
      <c r="E18" s="97" t="s">
        <v>289</v>
      </c>
      <c r="F18" s="541" t="s">
        <v>290</v>
      </c>
      <c r="G18" s="168"/>
    </row>
    <row r="19" spans="1:7" ht="18" customHeight="1">
      <c r="A19" s="539" t="s">
        <v>299</v>
      </c>
      <c r="B19" s="9"/>
      <c r="C19" s="540">
        <v>360</v>
      </c>
      <c r="D19" s="540">
        <v>360</v>
      </c>
      <c r="E19" s="97" t="s">
        <v>289</v>
      </c>
      <c r="F19" s="541" t="s">
        <v>290</v>
      </c>
      <c r="G19" s="168"/>
    </row>
    <row r="20" spans="1:7" s="123" customFormat="1" ht="18" customHeight="1">
      <c r="A20" s="539" t="s">
        <v>277</v>
      </c>
      <c r="B20" s="9"/>
      <c r="C20" s="540">
        <v>22</v>
      </c>
      <c r="D20" s="540">
        <v>22</v>
      </c>
      <c r="E20" s="97" t="s">
        <v>289</v>
      </c>
      <c r="F20" s="541" t="s">
        <v>290</v>
      </c>
      <c r="G20" s="168"/>
    </row>
    <row r="21" spans="1:7" s="123" customFormat="1" ht="18" customHeight="1">
      <c r="A21" s="539" t="s">
        <v>300</v>
      </c>
      <c r="B21" s="9"/>
      <c r="C21" s="540">
        <v>196.8</v>
      </c>
      <c r="D21" s="540">
        <v>196.8</v>
      </c>
      <c r="E21" s="97" t="s">
        <v>289</v>
      </c>
      <c r="F21" s="541" t="s">
        <v>290</v>
      </c>
      <c r="G21" s="168"/>
    </row>
    <row r="22" spans="1:7" s="123" customFormat="1" ht="18" customHeight="1">
      <c r="A22" s="539" t="s">
        <v>301</v>
      </c>
      <c r="B22" s="9"/>
      <c r="C22" s="540">
        <v>18</v>
      </c>
      <c r="D22" s="540">
        <v>18</v>
      </c>
      <c r="E22" s="97" t="s">
        <v>289</v>
      </c>
      <c r="F22" s="541" t="s">
        <v>290</v>
      </c>
      <c r="G22" s="168"/>
    </row>
    <row r="23" spans="1:7" s="123" customFormat="1" ht="18" customHeight="1">
      <c r="A23" s="539" t="s">
        <v>302</v>
      </c>
      <c r="B23" s="9"/>
      <c r="C23" s="540">
        <v>480</v>
      </c>
      <c r="D23" s="540">
        <v>480</v>
      </c>
      <c r="E23" s="97" t="s">
        <v>289</v>
      </c>
      <c r="F23" s="541" t="s">
        <v>290</v>
      </c>
      <c r="G23" s="168"/>
    </row>
    <row r="24" spans="1:7" s="123" customFormat="1" ht="18" customHeight="1">
      <c r="A24" s="539" t="s">
        <v>303</v>
      </c>
      <c r="B24" s="9"/>
      <c r="C24" s="540">
        <v>510</v>
      </c>
      <c r="D24" s="540">
        <v>510</v>
      </c>
      <c r="E24" s="97" t="s">
        <v>289</v>
      </c>
      <c r="F24" s="541" t="s">
        <v>290</v>
      </c>
      <c r="G24" s="168"/>
    </row>
    <row r="25" spans="1:7" s="123" customFormat="1" ht="18" customHeight="1">
      <c r="A25" s="539" t="s">
        <v>304</v>
      </c>
      <c r="B25" s="9"/>
      <c r="C25" s="540">
        <v>2546</v>
      </c>
      <c r="D25" s="540">
        <v>2546</v>
      </c>
      <c r="E25" s="97" t="s">
        <v>289</v>
      </c>
      <c r="F25" s="541" t="s">
        <v>290</v>
      </c>
      <c r="G25" s="168"/>
    </row>
    <row r="26" spans="1:7" s="123" customFormat="1" ht="18" customHeight="1">
      <c r="A26" s="539" t="s">
        <v>305</v>
      </c>
      <c r="B26" s="9"/>
      <c r="C26" s="540">
        <v>43.5</v>
      </c>
      <c r="D26" s="540">
        <v>43.5</v>
      </c>
      <c r="E26" s="97" t="s">
        <v>289</v>
      </c>
      <c r="F26" s="541" t="s">
        <v>290</v>
      </c>
      <c r="G26" s="168"/>
    </row>
    <row r="27" spans="1:7" s="123" customFormat="1" ht="18" customHeight="1">
      <c r="A27" s="539" t="s">
        <v>306</v>
      </c>
      <c r="B27" s="9"/>
      <c r="C27" s="540">
        <v>45.4</v>
      </c>
      <c r="D27" s="540">
        <v>45.4</v>
      </c>
      <c r="E27" s="97" t="s">
        <v>289</v>
      </c>
      <c r="F27" s="541" t="s">
        <v>290</v>
      </c>
      <c r="G27" s="168"/>
    </row>
    <row r="28" spans="1:7" s="123" customFormat="1" ht="18" customHeight="1">
      <c r="A28" s="539" t="s">
        <v>307</v>
      </c>
      <c r="B28" s="9"/>
      <c r="C28" s="540">
        <v>40.044</v>
      </c>
      <c r="D28" s="540">
        <v>40.044</v>
      </c>
      <c r="E28" s="97" t="s">
        <v>289</v>
      </c>
      <c r="F28" s="541" t="s">
        <v>290</v>
      </c>
      <c r="G28" s="168"/>
    </row>
    <row r="29" spans="1:7" s="123" customFormat="1" ht="18" customHeight="1">
      <c r="A29" s="539" t="s">
        <v>308</v>
      </c>
      <c r="B29" s="9"/>
      <c r="C29" s="540">
        <v>24</v>
      </c>
      <c r="D29" s="540">
        <v>24</v>
      </c>
      <c r="E29" s="97" t="s">
        <v>289</v>
      </c>
      <c r="F29" s="541" t="s">
        <v>290</v>
      </c>
      <c r="G29" s="168"/>
    </row>
    <row r="30" spans="1:7" s="123" customFormat="1" ht="18" customHeight="1">
      <c r="A30" s="539" t="s">
        <v>309</v>
      </c>
      <c r="B30" s="9"/>
      <c r="C30" s="540">
        <v>420</v>
      </c>
      <c r="D30" s="540">
        <v>420</v>
      </c>
      <c r="E30" s="97" t="s">
        <v>289</v>
      </c>
      <c r="F30" s="541" t="s">
        <v>290</v>
      </c>
      <c r="G30" s="168"/>
    </row>
    <row r="31" spans="1:7" s="123" customFormat="1" ht="18" customHeight="1">
      <c r="A31" s="539" t="s">
        <v>310</v>
      </c>
      <c r="B31" s="9"/>
      <c r="C31" s="540">
        <v>540</v>
      </c>
      <c r="D31" s="540">
        <v>540</v>
      </c>
      <c r="E31" s="97" t="s">
        <v>289</v>
      </c>
      <c r="F31" s="541" t="s">
        <v>290</v>
      </c>
      <c r="G31" s="168"/>
    </row>
    <row r="32" spans="1:7" s="123" customFormat="1" ht="18" customHeight="1">
      <c r="A32" s="539" t="s">
        <v>311</v>
      </c>
      <c r="B32" s="9"/>
      <c r="C32" s="540">
        <v>303</v>
      </c>
      <c r="D32" s="540">
        <v>303</v>
      </c>
      <c r="E32" s="97" t="s">
        <v>289</v>
      </c>
      <c r="F32" s="541" t="s">
        <v>290</v>
      </c>
      <c r="G32" s="168"/>
    </row>
    <row r="33" spans="1:7" s="123" customFormat="1" ht="18" customHeight="1">
      <c r="A33" s="539" t="s">
        <v>312</v>
      </c>
      <c r="B33" s="9"/>
      <c r="C33" s="9">
        <v>78</v>
      </c>
      <c r="D33" s="540">
        <v>19.5</v>
      </c>
      <c r="E33" s="97" t="s">
        <v>289</v>
      </c>
      <c r="F33" s="541" t="s">
        <v>290</v>
      </c>
      <c r="G33" s="168"/>
    </row>
    <row r="34" spans="1:7" s="123" customFormat="1" ht="18" customHeight="1">
      <c r="A34" s="539" t="s">
        <v>313</v>
      </c>
      <c r="B34" s="9"/>
      <c r="C34" s="540">
        <v>420</v>
      </c>
      <c r="D34" s="540">
        <v>420</v>
      </c>
      <c r="E34" s="97" t="s">
        <v>289</v>
      </c>
      <c r="F34" s="541" t="s">
        <v>290</v>
      </c>
      <c r="G34" s="168"/>
    </row>
    <row r="35" spans="1:7" s="123" customFormat="1" ht="18" customHeight="1">
      <c r="A35" s="539" t="s">
        <v>314</v>
      </c>
      <c r="B35" s="9"/>
      <c r="C35" s="540">
        <v>66</v>
      </c>
      <c r="D35" s="540">
        <v>66</v>
      </c>
      <c r="E35" s="97" t="s">
        <v>289</v>
      </c>
      <c r="F35" s="541" t="s">
        <v>290</v>
      </c>
      <c r="G35" s="168"/>
    </row>
    <row r="36" spans="1:7" s="123" customFormat="1" ht="18" customHeight="1">
      <c r="A36" s="539" t="s">
        <v>315</v>
      </c>
      <c r="B36" s="9"/>
      <c r="C36" s="540">
        <v>360</v>
      </c>
      <c r="D36" s="540">
        <v>360</v>
      </c>
      <c r="E36" s="97" t="s">
        <v>289</v>
      </c>
      <c r="F36" s="541" t="s">
        <v>290</v>
      </c>
      <c r="G36" s="168"/>
    </row>
    <row r="37" spans="1:7" s="123" customFormat="1" ht="18" customHeight="1">
      <c r="A37" s="539" t="s">
        <v>316</v>
      </c>
      <c r="B37" s="9"/>
      <c r="C37" s="540">
        <v>360</v>
      </c>
      <c r="D37" s="540">
        <v>360</v>
      </c>
      <c r="E37" s="97" t="s">
        <v>289</v>
      </c>
      <c r="F37" s="541" t="s">
        <v>290</v>
      </c>
      <c r="G37" s="168"/>
    </row>
    <row r="38" spans="1:7" s="123" customFormat="1" ht="18" customHeight="1">
      <c r="A38" s="539" t="s">
        <v>317</v>
      </c>
      <c r="B38" s="9"/>
      <c r="C38" s="540">
        <v>480</v>
      </c>
      <c r="D38" s="540">
        <v>480</v>
      </c>
      <c r="E38" s="97" t="s">
        <v>289</v>
      </c>
      <c r="F38" s="541" t="s">
        <v>290</v>
      </c>
      <c r="G38" s="168"/>
    </row>
    <row r="39" spans="1:7" s="123" customFormat="1" ht="18" customHeight="1">
      <c r="A39" s="539" t="s">
        <v>318</v>
      </c>
      <c r="B39" s="9"/>
      <c r="C39" s="540">
        <v>84</v>
      </c>
      <c r="D39" s="540">
        <v>84</v>
      </c>
      <c r="E39" s="97" t="s">
        <v>289</v>
      </c>
      <c r="F39" s="541" t="s">
        <v>290</v>
      </c>
      <c r="G39" s="168"/>
    </row>
    <row r="40" spans="1:7" s="123" customFormat="1" ht="18" customHeight="1">
      <c r="A40" s="539" t="s">
        <v>319</v>
      </c>
      <c r="B40" s="9"/>
      <c r="C40" s="540">
        <v>350</v>
      </c>
      <c r="D40" s="540">
        <v>350</v>
      </c>
      <c r="E40" s="97" t="s">
        <v>289</v>
      </c>
      <c r="F40" s="541" t="s">
        <v>290</v>
      </c>
      <c r="G40" s="168"/>
    </row>
    <row r="41" spans="1:7" s="123" customFormat="1" ht="18" customHeight="1">
      <c r="A41" s="539" t="s">
        <v>320</v>
      </c>
      <c r="B41" s="9"/>
      <c r="C41" s="540">
        <v>720</v>
      </c>
      <c r="D41" s="540">
        <v>720</v>
      </c>
      <c r="E41" s="97" t="s">
        <v>289</v>
      </c>
      <c r="F41" s="541" t="s">
        <v>290</v>
      </c>
      <c r="G41" s="168"/>
    </row>
    <row r="42" spans="1:7" ht="18" customHeight="1">
      <c r="A42" s="539" t="s">
        <v>321</v>
      </c>
      <c r="B42" s="173"/>
      <c r="C42" s="542">
        <v>190</v>
      </c>
      <c r="D42" s="542">
        <v>190</v>
      </c>
      <c r="E42" s="97" t="s">
        <v>289</v>
      </c>
      <c r="F42" s="541" t="s">
        <v>290</v>
      </c>
      <c r="G42" s="168"/>
    </row>
    <row r="43" spans="1:7" ht="18" customHeight="1">
      <c r="A43" s="514"/>
      <c r="B43" s="9"/>
      <c r="C43" s="511"/>
      <c r="D43" s="510"/>
      <c r="E43" s="515"/>
      <c r="F43" s="167"/>
      <c r="G43" s="168"/>
    </row>
    <row r="44" spans="1:7" s="544" customFormat="1" ht="18" customHeight="1">
      <c r="A44" s="522" t="s">
        <v>286</v>
      </c>
      <c r="B44" s="523"/>
      <c r="C44" s="517">
        <f>SUM(C10:C43)</f>
        <v>11980.743999999999</v>
      </c>
      <c r="D44" s="518">
        <f>SUM(D10:D42)</f>
        <v>11922.243999999999</v>
      </c>
      <c r="E44" s="519"/>
      <c r="F44" s="543"/>
      <c r="G44" s="521"/>
    </row>
    <row r="45" spans="1:7" s="544" customFormat="1" ht="18" customHeight="1">
      <c r="A45" s="522" t="s">
        <v>287</v>
      </c>
      <c r="B45" s="523"/>
      <c r="C45" s="517">
        <f>C46-C44</f>
        <v>5519.256000000001</v>
      </c>
      <c r="D45" s="518"/>
      <c r="E45" s="519"/>
      <c r="F45" s="543"/>
      <c r="G45" s="521"/>
    </row>
    <row r="46" spans="1:7" ht="18" customHeight="1">
      <c r="A46" s="524" t="s">
        <v>596</v>
      </c>
      <c r="B46" s="545">
        <v>0</v>
      </c>
      <c r="C46" s="525">
        <v>17500</v>
      </c>
      <c r="D46" s="526">
        <f>D44</f>
        <v>11922.243999999999</v>
      </c>
      <c r="E46" s="546" t="s">
        <v>289</v>
      </c>
      <c r="F46" s="547" t="s">
        <v>290</v>
      </c>
      <c r="G46" s="529"/>
    </row>
    <row r="47" spans="1:7" ht="18" customHeight="1">
      <c r="A47" s="548"/>
      <c r="B47" s="549"/>
      <c r="C47" s="550"/>
      <c r="D47" s="551"/>
      <c r="E47" s="552"/>
      <c r="F47" s="553"/>
      <c r="G47" s="554"/>
    </row>
    <row r="48" spans="1:7" s="123" customFormat="1" ht="18" customHeight="1">
      <c r="A48" s="524"/>
      <c r="B48" s="525"/>
      <c r="C48" s="526"/>
      <c r="D48" s="525"/>
      <c r="E48" s="555"/>
      <c r="F48" s="556"/>
      <c r="G48" s="529"/>
    </row>
    <row r="49" spans="1:7" ht="18" customHeight="1">
      <c r="A49" s="539" t="s">
        <v>304</v>
      </c>
      <c r="B49" s="173"/>
      <c r="C49" s="510">
        <v>854.19</v>
      </c>
      <c r="D49" s="173">
        <v>51.66</v>
      </c>
      <c r="E49" s="515" t="s">
        <v>322</v>
      </c>
      <c r="F49" s="513" t="s">
        <v>323</v>
      </c>
      <c r="G49" s="168"/>
    </row>
    <row r="50" spans="1:7" s="123" customFormat="1" ht="18" customHeight="1">
      <c r="A50" s="514"/>
      <c r="B50" s="173"/>
      <c r="C50" s="510"/>
      <c r="D50" s="173"/>
      <c r="E50" s="515"/>
      <c r="F50" s="167"/>
      <c r="G50" s="168"/>
    </row>
    <row r="51" spans="1:7" s="123" customFormat="1" ht="18" customHeight="1">
      <c r="A51" s="522" t="s">
        <v>286</v>
      </c>
      <c r="B51" s="525"/>
      <c r="C51" s="518">
        <f>C49</f>
        <v>854.19</v>
      </c>
      <c r="D51" s="517">
        <f>D49</f>
        <v>51.66</v>
      </c>
      <c r="E51" s="555"/>
      <c r="F51" s="556"/>
      <c r="G51" s="529"/>
    </row>
    <row r="52" spans="1:7" s="123" customFormat="1" ht="18" customHeight="1">
      <c r="A52" s="522" t="s">
        <v>287</v>
      </c>
      <c r="B52" s="525"/>
      <c r="C52" s="518">
        <f>C53-C51</f>
        <v>465.80999999999995</v>
      </c>
      <c r="D52" s="557"/>
      <c r="E52" s="555"/>
      <c r="F52" s="556"/>
      <c r="G52" s="529"/>
    </row>
    <row r="53" spans="1:7" ht="18" customHeight="1">
      <c r="A53" s="524" t="s">
        <v>596</v>
      </c>
      <c r="B53" s="525">
        <v>0</v>
      </c>
      <c r="C53" s="526">
        <v>1320</v>
      </c>
      <c r="D53" s="525">
        <f>D51</f>
        <v>51.66</v>
      </c>
      <c r="E53" s="515" t="s">
        <v>322</v>
      </c>
      <c r="F53" s="558" t="s">
        <v>323</v>
      </c>
      <c r="G53" s="529"/>
    </row>
    <row r="54" spans="1:7" s="123" customFormat="1" ht="18" customHeight="1">
      <c r="A54" s="548"/>
      <c r="B54" s="550"/>
      <c r="C54" s="551"/>
      <c r="D54" s="550"/>
      <c r="E54" s="559"/>
      <c r="F54" s="560"/>
      <c r="G54" s="554"/>
    </row>
    <row r="55" spans="1:7" s="123" customFormat="1" ht="18" customHeight="1">
      <c r="A55" s="524"/>
      <c r="B55" s="525"/>
      <c r="C55" s="561"/>
      <c r="D55" s="525"/>
      <c r="E55" s="555"/>
      <c r="F55" s="556"/>
      <c r="G55" s="529"/>
    </row>
    <row r="56" spans="1:7" s="123" customFormat="1" ht="18" customHeight="1">
      <c r="A56" s="539" t="s">
        <v>324</v>
      </c>
      <c r="B56" s="173"/>
      <c r="C56" s="562">
        <v>136</v>
      </c>
      <c r="D56" s="540">
        <v>1192</v>
      </c>
      <c r="E56" s="97" t="s">
        <v>325</v>
      </c>
      <c r="F56" s="563" t="s">
        <v>326</v>
      </c>
      <c r="G56" s="168"/>
    </row>
    <row r="57" spans="1:7" s="123" customFormat="1" ht="18" customHeight="1">
      <c r="A57" s="539" t="s">
        <v>327</v>
      </c>
      <c r="B57" s="173"/>
      <c r="C57" s="510"/>
      <c r="D57" s="540">
        <v>636</v>
      </c>
      <c r="E57" s="97" t="s">
        <v>325</v>
      </c>
      <c r="F57" s="563" t="s">
        <v>326</v>
      </c>
      <c r="G57" s="168"/>
    </row>
    <row r="58" spans="1:7" s="123" customFormat="1" ht="18" customHeight="1">
      <c r="A58" s="539" t="s">
        <v>328</v>
      </c>
      <c r="B58" s="173"/>
      <c r="C58" s="510"/>
      <c r="D58" s="540">
        <v>556</v>
      </c>
      <c r="E58" s="97" t="s">
        <v>325</v>
      </c>
      <c r="F58" s="563" t="s">
        <v>326</v>
      </c>
      <c r="G58" s="168"/>
    </row>
    <row r="59" spans="1:7" s="123" customFormat="1" ht="18" customHeight="1">
      <c r="A59" s="539" t="s">
        <v>273</v>
      </c>
      <c r="B59" s="173"/>
      <c r="C59" s="510"/>
      <c r="D59" s="540">
        <v>1392</v>
      </c>
      <c r="E59" s="97" t="s">
        <v>325</v>
      </c>
      <c r="F59" s="563" t="s">
        <v>326</v>
      </c>
      <c r="G59" s="168"/>
    </row>
    <row r="60" spans="1:7" s="123" customFormat="1" ht="18" customHeight="1">
      <c r="A60" s="539" t="s">
        <v>329</v>
      </c>
      <c r="B60" s="173"/>
      <c r="C60" s="510"/>
      <c r="D60" s="540">
        <v>636</v>
      </c>
      <c r="E60" s="97" t="s">
        <v>325</v>
      </c>
      <c r="F60" s="563" t="s">
        <v>326</v>
      </c>
      <c r="G60" s="168"/>
    </row>
    <row r="61" spans="1:7" s="123" customFormat="1" ht="18" customHeight="1">
      <c r="A61" s="539" t="s">
        <v>330</v>
      </c>
      <c r="B61" s="173"/>
      <c r="C61" s="510">
        <v>116</v>
      </c>
      <c r="D61" s="540">
        <v>476</v>
      </c>
      <c r="E61" s="97" t="s">
        <v>325</v>
      </c>
      <c r="F61" s="563" t="s">
        <v>326</v>
      </c>
      <c r="G61" s="168"/>
    </row>
    <row r="62" spans="1:7" s="123" customFormat="1" ht="18" customHeight="1">
      <c r="A62" s="539" t="s">
        <v>297</v>
      </c>
      <c r="B62" s="173"/>
      <c r="C62" s="510"/>
      <c r="D62" s="540">
        <v>2708</v>
      </c>
      <c r="E62" s="97" t="s">
        <v>325</v>
      </c>
      <c r="F62" s="563" t="s">
        <v>326</v>
      </c>
      <c r="G62" s="168"/>
    </row>
    <row r="63" spans="1:7" s="123" customFormat="1" ht="18" customHeight="1">
      <c r="A63" s="539" t="s">
        <v>331</v>
      </c>
      <c r="B63" s="173"/>
      <c r="C63" s="510">
        <v>252</v>
      </c>
      <c r="D63" s="540">
        <v>1032</v>
      </c>
      <c r="E63" s="97" t="s">
        <v>325</v>
      </c>
      <c r="F63" s="563" t="s">
        <v>326</v>
      </c>
      <c r="G63" s="168"/>
    </row>
    <row r="64" spans="1:7" s="123" customFormat="1" ht="18" customHeight="1">
      <c r="A64" s="539" t="s">
        <v>332</v>
      </c>
      <c r="B64" s="173"/>
      <c r="C64" s="510">
        <v>13</v>
      </c>
      <c r="D64" s="540">
        <v>1748</v>
      </c>
      <c r="E64" s="97" t="s">
        <v>325</v>
      </c>
      <c r="F64" s="563" t="s">
        <v>326</v>
      </c>
      <c r="G64" s="168"/>
    </row>
    <row r="65" spans="1:7" s="123" customFormat="1" ht="18" customHeight="1">
      <c r="A65" s="539" t="s">
        <v>333</v>
      </c>
      <c r="B65" s="173"/>
      <c r="C65" s="510"/>
      <c r="D65" s="540">
        <v>724</v>
      </c>
      <c r="E65" s="97" t="s">
        <v>325</v>
      </c>
      <c r="F65" s="563" t="s">
        <v>326</v>
      </c>
      <c r="G65" s="168"/>
    </row>
    <row r="66" spans="1:7" s="123" customFormat="1" ht="18" customHeight="1">
      <c r="A66" s="539" t="s">
        <v>334</v>
      </c>
      <c r="B66" s="173"/>
      <c r="C66" s="510"/>
      <c r="D66" s="540">
        <v>156</v>
      </c>
      <c r="E66" s="97" t="s">
        <v>325</v>
      </c>
      <c r="F66" s="563" t="s">
        <v>326</v>
      </c>
      <c r="G66" s="168"/>
    </row>
    <row r="67" spans="1:7" s="123" customFormat="1" ht="18" customHeight="1">
      <c r="A67" s="539" t="s">
        <v>335</v>
      </c>
      <c r="B67" s="173"/>
      <c r="C67" s="510">
        <v>96</v>
      </c>
      <c r="D67" s="540">
        <v>952</v>
      </c>
      <c r="E67" s="97" t="s">
        <v>325</v>
      </c>
      <c r="F67" s="563" t="s">
        <v>326</v>
      </c>
      <c r="G67" s="168"/>
    </row>
    <row r="68" spans="1:7" s="123" customFormat="1" ht="18" customHeight="1">
      <c r="A68" s="539" t="s">
        <v>336</v>
      </c>
      <c r="B68" s="173"/>
      <c r="C68" s="510"/>
      <c r="D68" s="540">
        <v>556</v>
      </c>
      <c r="E68" s="97" t="s">
        <v>325</v>
      </c>
      <c r="F68" s="563" t="s">
        <v>326</v>
      </c>
      <c r="G68" s="168"/>
    </row>
    <row r="69" spans="1:7" s="123" customFormat="1" ht="18" customHeight="1">
      <c r="A69" s="539" t="s">
        <v>337</v>
      </c>
      <c r="B69" s="173"/>
      <c r="C69" s="510"/>
      <c r="D69" s="540">
        <v>2968</v>
      </c>
      <c r="E69" s="97" t="s">
        <v>325</v>
      </c>
      <c r="F69" s="563" t="s">
        <v>326</v>
      </c>
      <c r="G69" s="168"/>
    </row>
    <row r="70" spans="1:7" s="123" customFormat="1" ht="18" customHeight="1">
      <c r="A70" s="539" t="s">
        <v>310</v>
      </c>
      <c r="B70" s="173"/>
      <c r="C70" s="510"/>
      <c r="D70" s="540">
        <v>184</v>
      </c>
      <c r="E70" s="97" t="s">
        <v>325</v>
      </c>
      <c r="F70" s="563" t="s">
        <v>326</v>
      </c>
      <c r="G70" s="168"/>
    </row>
    <row r="71" spans="1:7" s="215" customFormat="1" ht="18" customHeight="1">
      <c r="A71" s="539" t="s">
        <v>338</v>
      </c>
      <c r="B71" s="517"/>
      <c r="C71" s="518"/>
      <c r="D71" s="540">
        <v>492</v>
      </c>
      <c r="E71" s="97" t="s">
        <v>325</v>
      </c>
      <c r="F71" s="563" t="s">
        <v>326</v>
      </c>
      <c r="G71" s="168"/>
    </row>
    <row r="72" spans="1:7" s="215" customFormat="1" ht="18" customHeight="1">
      <c r="A72" s="539" t="s">
        <v>311</v>
      </c>
      <c r="B72" s="517"/>
      <c r="C72" s="518"/>
      <c r="D72" s="540">
        <v>1512</v>
      </c>
      <c r="E72" s="97" t="s">
        <v>325</v>
      </c>
      <c r="F72" s="563" t="s">
        <v>326</v>
      </c>
      <c r="G72" s="168"/>
    </row>
    <row r="73" spans="1:7" s="123" customFormat="1" ht="18" customHeight="1">
      <c r="A73" s="539" t="s">
        <v>339</v>
      </c>
      <c r="B73" s="173"/>
      <c r="C73" s="510"/>
      <c r="D73" s="540">
        <v>1152</v>
      </c>
      <c r="E73" s="97" t="s">
        <v>325</v>
      </c>
      <c r="F73" s="563" t="s">
        <v>326</v>
      </c>
      <c r="G73" s="168"/>
    </row>
    <row r="74" spans="1:7" s="123" customFormat="1" ht="18" customHeight="1">
      <c r="A74" s="539" t="s">
        <v>340</v>
      </c>
      <c r="B74" s="173"/>
      <c r="C74" s="510"/>
      <c r="D74" s="564">
        <v>1828</v>
      </c>
      <c r="E74" s="97" t="s">
        <v>325</v>
      </c>
      <c r="F74" s="563" t="s">
        <v>326</v>
      </c>
      <c r="G74" s="168"/>
    </row>
    <row r="75" spans="1:7" s="123" customFormat="1" ht="18" customHeight="1">
      <c r="A75" s="539" t="s">
        <v>341</v>
      </c>
      <c r="B75" s="173"/>
      <c r="C75" s="510"/>
      <c r="D75" s="564">
        <v>556</v>
      </c>
      <c r="E75" s="97" t="s">
        <v>325</v>
      </c>
      <c r="F75" s="563" t="s">
        <v>326</v>
      </c>
      <c r="G75" s="168"/>
    </row>
    <row r="76" spans="1:7" ht="18" customHeight="1">
      <c r="A76" s="539" t="s">
        <v>342</v>
      </c>
      <c r="B76" s="173"/>
      <c r="C76" s="510"/>
      <c r="D76" s="564">
        <v>1072</v>
      </c>
      <c r="E76" s="97" t="s">
        <v>325</v>
      </c>
      <c r="F76" s="563" t="s">
        <v>326</v>
      </c>
      <c r="G76" s="168"/>
    </row>
    <row r="77" spans="1:7" ht="18" customHeight="1">
      <c r="A77" s="539" t="s">
        <v>343</v>
      </c>
      <c r="B77" s="173"/>
      <c r="C77" s="510"/>
      <c r="D77" s="564">
        <v>576</v>
      </c>
      <c r="E77" s="97" t="s">
        <v>325</v>
      </c>
      <c r="F77" s="563" t="s">
        <v>326</v>
      </c>
      <c r="G77" s="168"/>
    </row>
    <row r="78" spans="1:7" ht="18" customHeight="1">
      <c r="A78" s="539" t="s">
        <v>281</v>
      </c>
      <c r="B78" s="173"/>
      <c r="C78" s="510"/>
      <c r="D78" s="564">
        <v>636</v>
      </c>
      <c r="E78" s="97" t="s">
        <v>325</v>
      </c>
      <c r="F78" s="563" t="s">
        <v>326</v>
      </c>
      <c r="G78" s="168"/>
    </row>
    <row r="79" spans="1:7" ht="18" customHeight="1">
      <c r="A79" s="539" t="s">
        <v>320</v>
      </c>
      <c r="B79" s="565"/>
      <c r="C79" s="566">
        <v>156</v>
      </c>
      <c r="D79" s="564">
        <v>636</v>
      </c>
      <c r="E79" s="97" t="s">
        <v>325</v>
      </c>
      <c r="F79" s="563" t="s">
        <v>326</v>
      </c>
      <c r="G79" s="168"/>
    </row>
    <row r="80" spans="1:7" ht="18" customHeight="1">
      <c r="A80" s="539" t="s">
        <v>344</v>
      </c>
      <c r="B80" s="511"/>
      <c r="C80" s="510">
        <v>156</v>
      </c>
      <c r="D80" s="564">
        <v>696</v>
      </c>
      <c r="E80" s="97" t="s">
        <v>325</v>
      </c>
      <c r="F80" s="563" t="s">
        <v>326</v>
      </c>
      <c r="G80" s="168"/>
    </row>
    <row r="81" spans="1:7" ht="18" customHeight="1">
      <c r="A81" s="539" t="s">
        <v>345</v>
      </c>
      <c r="B81" s="511"/>
      <c r="C81" s="510">
        <v>136</v>
      </c>
      <c r="D81" s="542">
        <v>556</v>
      </c>
      <c r="E81" s="97" t="s">
        <v>325</v>
      </c>
      <c r="F81" s="563" t="s">
        <v>326</v>
      </c>
      <c r="G81" s="168"/>
    </row>
    <row r="82" spans="1:7" s="47" customFormat="1" ht="18" customHeight="1">
      <c r="A82" s="539" t="s">
        <v>346</v>
      </c>
      <c r="B82" s="511"/>
      <c r="C82" s="510"/>
      <c r="D82" s="542">
        <v>696</v>
      </c>
      <c r="E82" s="97" t="s">
        <v>325</v>
      </c>
      <c r="F82" s="563" t="s">
        <v>326</v>
      </c>
      <c r="G82" s="168"/>
    </row>
    <row r="83" spans="1:7" ht="18" customHeight="1">
      <c r="A83" s="514"/>
      <c r="B83" s="511"/>
      <c r="C83" s="510"/>
      <c r="D83" s="510"/>
      <c r="F83" s="167"/>
      <c r="G83" s="168"/>
    </row>
    <row r="84" spans="1:7" s="123" customFormat="1" ht="18" customHeight="1">
      <c r="A84" s="522" t="s">
        <v>286</v>
      </c>
      <c r="B84" s="525"/>
      <c r="C84" s="518">
        <f>SUM(C56:C83)</f>
        <v>1061</v>
      </c>
      <c r="D84" s="517">
        <f>SUM(D56:D83)</f>
        <v>26324</v>
      </c>
      <c r="E84" s="555"/>
      <c r="F84" s="556"/>
      <c r="G84" s="529"/>
    </row>
    <row r="85" spans="1:7" s="123" customFormat="1" ht="18" customHeight="1">
      <c r="A85" s="522" t="s">
        <v>287</v>
      </c>
      <c r="B85" s="525"/>
      <c r="C85" s="518">
        <v>0</v>
      </c>
      <c r="D85" s="557"/>
      <c r="E85" s="555"/>
      <c r="F85" s="556"/>
      <c r="G85" s="529"/>
    </row>
    <row r="86" spans="1:7" s="171" customFormat="1" ht="18" customHeight="1">
      <c r="A86" s="567" t="s">
        <v>596</v>
      </c>
      <c r="B86" s="568">
        <v>0</v>
      </c>
      <c r="C86" s="569">
        <f>C84+C85</f>
        <v>1061</v>
      </c>
      <c r="D86" s="569">
        <f>D84</f>
        <v>26324</v>
      </c>
      <c r="E86" s="546" t="s">
        <v>325</v>
      </c>
      <c r="F86" s="570" t="s">
        <v>326</v>
      </c>
      <c r="G86" s="571"/>
    </row>
    <row r="87" spans="1:7" ht="18" customHeight="1">
      <c r="A87" s="572"/>
      <c r="B87" s="573"/>
      <c r="C87" s="169"/>
      <c r="D87" s="574"/>
      <c r="E87" s="575"/>
      <c r="F87" s="553"/>
      <c r="G87" s="170"/>
    </row>
    <row r="88" spans="1:7" ht="18" customHeight="1">
      <c r="A88" s="514"/>
      <c r="B88" s="576"/>
      <c r="C88" s="22"/>
      <c r="D88" s="577"/>
      <c r="E88" s="578"/>
      <c r="F88" s="167"/>
      <c r="G88" s="168"/>
    </row>
    <row r="89" spans="1:7" ht="18" customHeight="1">
      <c r="A89" s="514" t="s">
        <v>279</v>
      </c>
      <c r="B89" s="576"/>
      <c r="C89" s="22">
        <v>77.4</v>
      </c>
      <c r="D89" s="579">
        <v>105.12</v>
      </c>
      <c r="E89" s="578"/>
      <c r="F89" s="580" t="s">
        <v>347</v>
      </c>
      <c r="G89" s="168"/>
    </row>
    <row r="90" spans="1:7" ht="18" customHeight="1">
      <c r="A90" s="514"/>
      <c r="B90" s="576"/>
      <c r="C90" s="22"/>
      <c r="D90" s="577"/>
      <c r="E90" s="578"/>
      <c r="F90" s="167"/>
      <c r="G90" s="168"/>
    </row>
    <row r="91" spans="1:7" s="123" customFormat="1" ht="18" customHeight="1">
      <c r="A91" s="522" t="s">
        <v>286</v>
      </c>
      <c r="B91" s="525"/>
      <c r="C91" s="518">
        <f>C89</f>
        <v>77.4</v>
      </c>
      <c r="D91" s="517">
        <v>105.12</v>
      </c>
      <c r="E91" s="555"/>
      <c r="F91" s="556"/>
      <c r="G91" s="529"/>
    </row>
    <row r="92" spans="1:7" s="123" customFormat="1" ht="18" customHeight="1">
      <c r="A92" s="522" t="s">
        <v>287</v>
      </c>
      <c r="B92" s="525"/>
      <c r="C92" s="518">
        <f>C93-C91</f>
        <v>5.599999999999994</v>
      </c>
      <c r="D92" s="557"/>
      <c r="E92" s="555"/>
      <c r="F92" s="556"/>
      <c r="G92" s="529"/>
    </row>
    <row r="93" spans="1:7" s="171" customFormat="1" ht="18" customHeight="1">
      <c r="A93" s="567" t="s">
        <v>596</v>
      </c>
      <c r="B93" s="568">
        <v>0</v>
      </c>
      <c r="C93" s="569">
        <v>83</v>
      </c>
      <c r="D93" s="569">
        <f>D91</f>
        <v>105.12</v>
      </c>
      <c r="E93" s="546"/>
      <c r="F93" s="570" t="s">
        <v>347</v>
      </c>
      <c r="G93" s="571"/>
    </row>
    <row r="94" spans="1:7" ht="18" customHeight="1">
      <c r="A94" s="572"/>
      <c r="B94" s="573"/>
      <c r="C94" s="169"/>
      <c r="D94" s="574"/>
      <c r="E94" s="575"/>
      <c r="F94" s="553"/>
      <c r="G94" s="170"/>
    </row>
    <row r="95" spans="1:7" ht="18" customHeight="1">
      <c r="A95" s="514"/>
      <c r="B95" s="576"/>
      <c r="D95" s="577"/>
      <c r="F95" s="167"/>
      <c r="G95" s="168"/>
    </row>
    <row r="96" spans="1:7" s="581" customFormat="1" ht="18" customHeight="1">
      <c r="A96" s="509" t="s">
        <v>273</v>
      </c>
      <c r="B96" s="173"/>
      <c r="C96" s="510">
        <v>44.06</v>
      </c>
      <c r="D96" s="511">
        <v>190.08</v>
      </c>
      <c r="E96" s="512" t="s">
        <v>274</v>
      </c>
      <c r="F96" s="513" t="s">
        <v>275</v>
      </c>
      <c r="G96" s="168"/>
    </row>
    <row r="97" spans="1:7" s="581" customFormat="1" ht="18" customHeight="1">
      <c r="A97" s="509" t="s">
        <v>276</v>
      </c>
      <c r="B97" s="173"/>
      <c r="C97" s="510">
        <v>9</v>
      </c>
      <c r="D97" s="511">
        <v>11.78</v>
      </c>
      <c r="E97" s="512" t="s">
        <v>274</v>
      </c>
      <c r="F97" s="513" t="s">
        <v>275</v>
      </c>
      <c r="G97" s="168"/>
    </row>
    <row r="98" spans="1:7" s="581" customFormat="1" ht="18" customHeight="1">
      <c r="A98" s="509" t="s">
        <v>277</v>
      </c>
      <c r="B98" s="173"/>
      <c r="C98" s="510">
        <v>3.36</v>
      </c>
      <c r="D98" s="511">
        <v>140.12</v>
      </c>
      <c r="E98" s="512" t="s">
        <v>274</v>
      </c>
      <c r="F98" s="513" t="s">
        <v>275</v>
      </c>
      <c r="G98" s="168"/>
    </row>
    <row r="99" spans="1:7" s="581" customFormat="1" ht="18" customHeight="1">
      <c r="A99" s="509" t="s">
        <v>278</v>
      </c>
      <c r="B99" s="173"/>
      <c r="C99" s="510">
        <v>8.48</v>
      </c>
      <c r="D99" s="511">
        <v>8.48</v>
      </c>
      <c r="E99" s="512" t="s">
        <v>274</v>
      </c>
      <c r="F99" s="513" t="s">
        <v>275</v>
      </c>
      <c r="G99" s="168"/>
    </row>
    <row r="100" spans="1:7" s="581" customFormat="1" ht="18" customHeight="1">
      <c r="A100" s="509" t="s">
        <v>279</v>
      </c>
      <c r="B100" s="173"/>
      <c r="C100" s="510">
        <v>172.41</v>
      </c>
      <c r="D100" s="511">
        <v>746.65</v>
      </c>
      <c r="E100" s="512" t="s">
        <v>274</v>
      </c>
      <c r="F100" s="513" t="s">
        <v>275</v>
      </c>
      <c r="G100" s="168"/>
    </row>
    <row r="101" spans="1:7" s="581" customFormat="1" ht="18" customHeight="1">
      <c r="A101" s="509" t="s">
        <v>280</v>
      </c>
      <c r="B101" s="173"/>
      <c r="C101" s="510">
        <v>4.4</v>
      </c>
      <c r="D101" s="511">
        <v>4.4</v>
      </c>
      <c r="E101" s="512" t="s">
        <v>274</v>
      </c>
      <c r="F101" s="513" t="s">
        <v>275</v>
      </c>
      <c r="G101" s="168"/>
    </row>
    <row r="102" spans="1:7" s="581" customFormat="1" ht="18" customHeight="1">
      <c r="A102" s="509" t="s">
        <v>281</v>
      </c>
      <c r="B102" s="173"/>
      <c r="C102" s="510">
        <v>155.26</v>
      </c>
      <c r="D102" s="511">
        <v>431.79</v>
      </c>
      <c r="E102" s="512" t="s">
        <v>274</v>
      </c>
      <c r="F102" s="513" t="s">
        <v>275</v>
      </c>
      <c r="G102" s="168"/>
    </row>
    <row r="103" spans="1:7" s="581" customFormat="1" ht="18" customHeight="1">
      <c r="A103" s="509" t="s">
        <v>282</v>
      </c>
      <c r="B103" s="173"/>
      <c r="C103" s="510">
        <v>35.05</v>
      </c>
      <c r="D103" s="511">
        <v>127.55</v>
      </c>
      <c r="E103" s="512" t="s">
        <v>274</v>
      </c>
      <c r="F103" s="513" t="s">
        <v>275</v>
      </c>
      <c r="G103" s="168"/>
    </row>
    <row r="104" spans="1:7" s="581" customFormat="1" ht="18" customHeight="1">
      <c r="A104" s="509" t="s">
        <v>283</v>
      </c>
      <c r="B104" s="173"/>
      <c r="C104" s="510">
        <v>134.26</v>
      </c>
      <c r="D104" s="511">
        <v>430.42</v>
      </c>
      <c r="E104" s="512" t="s">
        <v>274</v>
      </c>
      <c r="F104" s="513" t="s">
        <v>275</v>
      </c>
      <c r="G104" s="168"/>
    </row>
    <row r="105" spans="1:7" s="581" customFormat="1" ht="18" customHeight="1">
      <c r="A105" s="509" t="s">
        <v>284</v>
      </c>
      <c r="B105" s="173"/>
      <c r="C105" s="510">
        <v>300.57</v>
      </c>
      <c r="D105" s="511">
        <v>923.05</v>
      </c>
      <c r="E105" s="512" t="s">
        <v>274</v>
      </c>
      <c r="F105" s="513" t="s">
        <v>275</v>
      </c>
      <c r="G105" s="168"/>
    </row>
    <row r="106" spans="1:7" s="581" customFormat="1" ht="18" customHeight="1">
      <c r="A106" s="509" t="s">
        <v>285</v>
      </c>
      <c r="B106" s="173"/>
      <c r="C106" s="510">
        <v>78.71</v>
      </c>
      <c r="D106" s="511">
        <v>326.58</v>
      </c>
      <c r="E106" s="512" t="s">
        <v>274</v>
      </c>
      <c r="F106" s="513" t="s">
        <v>275</v>
      </c>
      <c r="G106" s="168"/>
    </row>
    <row r="107" spans="1:7" s="581" customFormat="1" ht="18" customHeight="1">
      <c r="A107" s="514"/>
      <c r="B107" s="173"/>
      <c r="C107" s="510"/>
      <c r="D107" s="173"/>
      <c r="E107" s="515"/>
      <c r="F107" s="513"/>
      <c r="G107" s="168"/>
    </row>
    <row r="108" spans="1:7" s="582" customFormat="1" ht="18" customHeight="1">
      <c r="A108" s="516" t="s">
        <v>286</v>
      </c>
      <c r="B108" s="517"/>
      <c r="C108" s="518">
        <f>SUM(C96:C107)</f>
        <v>945.56</v>
      </c>
      <c r="D108" s="517">
        <f>SUM(D96:D107)</f>
        <v>3340.8999999999996</v>
      </c>
      <c r="E108" s="519"/>
      <c r="F108" s="520"/>
      <c r="G108" s="521"/>
    </row>
    <row r="109" spans="1:7" s="582" customFormat="1" ht="18" customHeight="1">
      <c r="A109" s="522" t="s">
        <v>287</v>
      </c>
      <c r="B109" s="517"/>
      <c r="C109" s="518">
        <v>0</v>
      </c>
      <c r="D109" s="523"/>
      <c r="E109" s="519"/>
      <c r="F109" s="520"/>
      <c r="G109" s="521"/>
    </row>
    <row r="110" spans="1:7" s="581" customFormat="1" ht="18" customHeight="1">
      <c r="A110" s="524" t="s">
        <v>596</v>
      </c>
      <c r="B110" s="525">
        <v>5000</v>
      </c>
      <c r="C110" s="526">
        <f>C108+C109</f>
        <v>945.56</v>
      </c>
      <c r="D110" s="525">
        <f>D108</f>
        <v>3340.8999999999996</v>
      </c>
      <c r="E110" s="527" t="s">
        <v>274</v>
      </c>
      <c r="F110" s="528" t="s">
        <v>275</v>
      </c>
      <c r="G110" s="529"/>
    </row>
    <row r="111" spans="1:7" s="581" customFormat="1" ht="18" customHeight="1">
      <c r="A111" s="524"/>
      <c r="B111" s="525"/>
      <c r="C111" s="526"/>
      <c r="D111" s="525"/>
      <c r="E111" s="555"/>
      <c r="F111" s="556"/>
      <c r="G111" s="529"/>
    </row>
    <row r="112" spans="1:7" s="581" customFormat="1" ht="18" customHeight="1">
      <c r="A112" s="572"/>
      <c r="B112" s="583"/>
      <c r="C112" s="584"/>
      <c r="D112" s="583"/>
      <c r="E112" s="552"/>
      <c r="F112" s="553"/>
      <c r="G112" s="170"/>
    </row>
    <row r="113" spans="1:7" s="589" customFormat="1" ht="18.75" thickBot="1">
      <c r="A113" s="585" t="s">
        <v>596</v>
      </c>
      <c r="B113" s="586">
        <f>B46+B53+B86+B93+B110</f>
        <v>5000</v>
      </c>
      <c r="C113" s="217">
        <f>C46+C53+C86+C93+C110</f>
        <v>20909.56</v>
      </c>
      <c r="D113" s="217">
        <f>D46+D53+D86+D93+D110</f>
        <v>41743.924</v>
      </c>
      <c r="E113" s="587"/>
      <c r="F113" s="588"/>
      <c r="G113" s="216"/>
    </row>
    <row r="114" spans="1:7" ht="12.75">
      <c r="A114" s="22"/>
      <c r="B114" s="22"/>
      <c r="C114" s="22"/>
      <c r="D114" s="22"/>
      <c r="E114" s="578"/>
      <c r="F114" s="154"/>
      <c r="G114" s="22"/>
    </row>
    <row r="115" spans="1:7" ht="12.75">
      <c r="A115" s="22"/>
      <c r="B115" s="22"/>
      <c r="C115" s="22"/>
      <c r="D115" s="22"/>
      <c r="E115" s="578"/>
      <c r="F115" s="154"/>
      <c r="G115" s="22"/>
    </row>
    <row r="116" spans="1:7" ht="12.75">
      <c r="A116" s="22"/>
      <c r="B116" s="22"/>
      <c r="C116" s="22"/>
      <c r="D116" s="22"/>
      <c r="E116" s="578"/>
      <c r="F116" s="154"/>
      <c r="G116" s="22"/>
    </row>
    <row r="117" spans="1:7" ht="12.75">
      <c r="A117" s="43"/>
      <c r="B117" s="44"/>
      <c r="C117" s="44"/>
      <c r="D117" s="44"/>
      <c r="G117" s="218"/>
    </row>
    <row r="120" spans="1:7" s="47" customFormat="1" ht="15">
      <c r="A120" s="46" t="s">
        <v>747</v>
      </c>
      <c r="E120" s="507" t="s">
        <v>927</v>
      </c>
      <c r="F120" s="165"/>
      <c r="G120" s="166" t="s">
        <v>267</v>
      </c>
    </row>
  </sheetData>
  <mergeCells count="2">
    <mergeCell ref="A4:G4"/>
    <mergeCell ref="A5:G5"/>
  </mergeCells>
  <printOptions horizontalCentered="1"/>
  <pageMargins left="0.984251968503937" right="0.7874015748031497" top="0.984251968503937" bottom="0.7874015748031497" header="0.7086614173228347" footer="0.5118110236220472"/>
  <pageSetup fitToHeight="2" fitToWidth="1" horizontalDpi="600" verticalDpi="600" orientation="portrait" paperSize="9" scale="54" r:id="rId1"/>
  <headerFooter alignWithMargins="0">
    <oddHeader>&amp;R&amp;"Arial CE,Tučné"&amp;14Tabulka č. 6e&amp;"Arial CE,Obyčejné"&amp;10
&amp;12List: &amp;P/&amp;N</oddHeader>
    <oddFooter xml:space="preserve">&amp;C&amp;16&amp;P+81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229"/>
  <sheetViews>
    <sheetView zoomScale="85" zoomScaleNormal="85" workbookViewId="0" topLeftCell="A201">
      <selection activeCell="B223" sqref="B223"/>
    </sheetView>
  </sheetViews>
  <sheetFormatPr defaultColWidth="9.00390625" defaultRowHeight="12.75"/>
  <cols>
    <col min="1" max="1" width="20.625" style="175" customWidth="1"/>
    <col min="4" max="4" width="20.875" style="0" customWidth="1"/>
    <col min="5" max="6" width="20.75390625" style="0" customWidth="1"/>
    <col min="7" max="7" width="24.125" style="0" customWidth="1"/>
    <col min="8" max="8" width="24.125" style="175" customWidth="1"/>
    <col min="9" max="9" width="17.75390625" style="175" customWidth="1"/>
    <col min="10" max="10" width="76.875" style="0" customWidth="1"/>
  </cols>
  <sheetData>
    <row r="1" spans="1:10" s="151" customFormat="1" ht="18.75" customHeight="1">
      <c r="A1" s="179"/>
      <c r="H1" s="174"/>
      <c r="I1" s="174"/>
      <c r="J1" s="163"/>
    </row>
    <row r="2" spans="1:10" ht="12.75">
      <c r="A2" s="180"/>
      <c r="B2" s="44"/>
      <c r="C2" s="44"/>
      <c r="D2" s="44"/>
      <c r="E2" s="44"/>
      <c r="F2" s="44"/>
      <c r="G2" s="44"/>
      <c r="H2" s="155"/>
      <c r="I2" s="155"/>
      <c r="J2" s="32"/>
    </row>
    <row r="3" spans="1:10" s="85" customFormat="1" ht="20.25">
      <c r="A3" s="1117" t="s">
        <v>586</v>
      </c>
      <c r="B3" s="1117"/>
      <c r="C3" s="1117"/>
      <c r="D3" s="1117"/>
      <c r="E3" s="1117"/>
      <c r="F3" s="1117"/>
      <c r="G3" s="1117"/>
      <c r="H3" s="1117"/>
      <c r="I3" s="1117"/>
      <c r="J3" s="1117"/>
    </row>
    <row r="4" spans="1:10" ht="16.5" customHeight="1">
      <c r="A4" s="1120" t="s">
        <v>598</v>
      </c>
      <c r="B4" s="1120"/>
      <c r="C4" s="1120"/>
      <c r="D4" s="1120"/>
      <c r="E4" s="1120"/>
      <c r="F4" s="1120"/>
      <c r="G4" s="1120"/>
      <c r="H4" s="1120"/>
      <c r="I4" s="1120"/>
      <c r="J4" s="1120"/>
    </row>
    <row r="5" spans="1:10" ht="24" customHeight="1" thickBot="1">
      <c r="A5" s="117"/>
      <c r="B5" s="43"/>
      <c r="C5" s="43"/>
      <c r="D5" s="43"/>
      <c r="E5" s="43"/>
      <c r="F5" s="43"/>
      <c r="G5" s="15"/>
      <c r="H5" s="152"/>
      <c r="I5" s="152"/>
      <c r="J5" s="43"/>
    </row>
    <row r="6" spans="1:10" s="151" customFormat="1" ht="22.5" customHeight="1">
      <c r="A6" s="1125" t="s">
        <v>614</v>
      </c>
      <c r="B6" s="1126"/>
      <c r="C6" s="1126"/>
      <c r="D6" s="1122"/>
      <c r="E6" s="195" t="s">
        <v>631</v>
      </c>
      <c r="F6" s="196"/>
      <c r="G6" s="197" t="s">
        <v>595</v>
      </c>
      <c r="H6" s="197" t="s">
        <v>615</v>
      </c>
      <c r="I6" s="1121" t="s">
        <v>617</v>
      </c>
      <c r="J6" s="1122"/>
    </row>
    <row r="7" spans="1:10" s="151" customFormat="1" ht="22.5" customHeight="1" thickBot="1">
      <c r="A7" s="1127"/>
      <c r="B7" s="1128"/>
      <c r="C7" s="1128"/>
      <c r="D7" s="1124"/>
      <c r="E7" s="198" t="s">
        <v>599</v>
      </c>
      <c r="F7" s="198" t="s">
        <v>602</v>
      </c>
      <c r="G7" s="198" t="s">
        <v>633</v>
      </c>
      <c r="H7" s="198" t="s">
        <v>616</v>
      </c>
      <c r="I7" s="1123"/>
      <c r="J7" s="1124"/>
    </row>
    <row r="8" spans="1:10" s="47" customFormat="1" ht="17.25" customHeight="1">
      <c r="A8" s="184" t="s">
        <v>348</v>
      </c>
      <c r="B8" s="185"/>
      <c r="C8" s="185"/>
      <c r="D8" s="186"/>
      <c r="E8" s="187">
        <v>0</v>
      </c>
      <c r="F8" s="188">
        <v>288</v>
      </c>
      <c r="G8" s="188">
        <v>249</v>
      </c>
      <c r="H8" s="189" t="s">
        <v>349</v>
      </c>
      <c r="I8" s="165" t="s">
        <v>350</v>
      </c>
      <c r="J8" s="190"/>
    </row>
    <row r="9" spans="1:10" s="47" customFormat="1" ht="17.25" customHeight="1">
      <c r="A9" s="191" t="s">
        <v>351</v>
      </c>
      <c r="B9" s="46"/>
      <c r="C9" s="46"/>
      <c r="D9" s="90"/>
      <c r="E9" s="187">
        <v>0</v>
      </c>
      <c r="F9" s="188">
        <v>1227</v>
      </c>
      <c r="G9" s="188">
        <v>1227</v>
      </c>
      <c r="H9" s="189" t="s">
        <v>349</v>
      </c>
      <c r="I9" s="165" t="s">
        <v>350</v>
      </c>
      <c r="J9" s="192"/>
    </row>
    <row r="10" spans="1:10" s="47" customFormat="1" ht="17.25" customHeight="1">
      <c r="A10" s="191" t="s">
        <v>351</v>
      </c>
      <c r="B10" s="46"/>
      <c r="C10" s="46"/>
      <c r="D10" s="90"/>
      <c r="E10" s="187">
        <v>0</v>
      </c>
      <c r="F10" s="188">
        <v>340</v>
      </c>
      <c r="G10" s="188">
        <v>287</v>
      </c>
      <c r="H10" s="189" t="s">
        <v>349</v>
      </c>
      <c r="I10" s="165" t="s">
        <v>350</v>
      </c>
      <c r="J10" s="192"/>
    </row>
    <row r="11" spans="1:10" s="47" customFormat="1" ht="17.25" customHeight="1">
      <c r="A11" s="191" t="s">
        <v>352</v>
      </c>
      <c r="B11" s="46"/>
      <c r="C11" s="46"/>
      <c r="D11" s="90"/>
      <c r="E11" s="187">
        <v>0</v>
      </c>
      <c r="F11" s="188">
        <v>50</v>
      </c>
      <c r="G11" s="188">
        <v>50</v>
      </c>
      <c r="H11" s="189" t="s">
        <v>349</v>
      </c>
      <c r="I11" s="165" t="s">
        <v>350</v>
      </c>
      <c r="J11" s="192"/>
    </row>
    <row r="12" spans="1:10" s="47" customFormat="1" ht="17.25" customHeight="1">
      <c r="A12" s="191" t="s">
        <v>352</v>
      </c>
      <c r="B12" s="46"/>
      <c r="C12" s="46"/>
      <c r="D12" s="90"/>
      <c r="E12" s="187">
        <v>0</v>
      </c>
      <c r="F12" s="188">
        <v>300</v>
      </c>
      <c r="G12" s="188">
        <v>300</v>
      </c>
      <c r="H12" s="189" t="s">
        <v>349</v>
      </c>
      <c r="I12" s="165" t="s">
        <v>350</v>
      </c>
      <c r="J12" s="192"/>
    </row>
    <row r="13" spans="1:10" s="47" customFormat="1" ht="17.25" customHeight="1">
      <c r="A13" s="191" t="s">
        <v>353</v>
      </c>
      <c r="B13" s="46"/>
      <c r="C13" s="46"/>
      <c r="D13" s="90"/>
      <c r="E13" s="187">
        <v>0</v>
      </c>
      <c r="F13" s="188">
        <v>578</v>
      </c>
      <c r="G13" s="188">
        <v>578</v>
      </c>
      <c r="H13" s="189" t="s">
        <v>349</v>
      </c>
      <c r="I13" s="165" t="s">
        <v>350</v>
      </c>
      <c r="J13" s="192"/>
    </row>
    <row r="14" spans="1:10" s="47" customFormat="1" ht="17.25" customHeight="1">
      <c r="A14" s="191" t="s">
        <v>354</v>
      </c>
      <c r="B14" s="46"/>
      <c r="C14" s="46"/>
      <c r="D14" s="90"/>
      <c r="E14" s="187">
        <v>0</v>
      </c>
      <c r="F14" s="188">
        <v>500</v>
      </c>
      <c r="G14" s="188">
        <v>500</v>
      </c>
      <c r="H14" s="189" t="s">
        <v>349</v>
      </c>
      <c r="I14" s="165" t="s">
        <v>350</v>
      </c>
      <c r="J14" s="192"/>
    </row>
    <row r="15" spans="1:10" s="47" customFormat="1" ht="17.25" customHeight="1">
      <c r="A15" s="191" t="s">
        <v>355</v>
      </c>
      <c r="B15" s="46"/>
      <c r="C15" s="46"/>
      <c r="D15" s="90"/>
      <c r="E15" s="187">
        <v>0</v>
      </c>
      <c r="F15" s="188">
        <v>170</v>
      </c>
      <c r="G15" s="188">
        <v>170</v>
      </c>
      <c r="H15" s="189" t="s">
        <v>349</v>
      </c>
      <c r="I15" s="165" t="s">
        <v>350</v>
      </c>
      <c r="J15" s="192"/>
    </row>
    <row r="16" spans="1:10" s="47" customFormat="1" ht="17.25" customHeight="1">
      <c r="A16" s="191" t="s">
        <v>356</v>
      </c>
      <c r="B16" s="46"/>
      <c r="C16" s="46"/>
      <c r="D16" s="90"/>
      <c r="E16" s="187">
        <v>0</v>
      </c>
      <c r="F16" s="188">
        <v>125</v>
      </c>
      <c r="G16" s="188">
        <v>125</v>
      </c>
      <c r="H16" s="189" t="s">
        <v>349</v>
      </c>
      <c r="I16" s="165" t="s">
        <v>350</v>
      </c>
      <c r="J16" s="192"/>
    </row>
    <row r="17" spans="1:10" s="47" customFormat="1" ht="17.25" customHeight="1">
      <c r="A17" s="191" t="s">
        <v>357</v>
      </c>
      <c r="B17" s="46"/>
      <c r="C17" s="46"/>
      <c r="D17" s="90"/>
      <c r="E17" s="187">
        <v>0</v>
      </c>
      <c r="F17" s="188">
        <v>300</v>
      </c>
      <c r="G17" s="188">
        <v>300</v>
      </c>
      <c r="H17" s="189" t="s">
        <v>349</v>
      </c>
      <c r="I17" s="165" t="s">
        <v>350</v>
      </c>
      <c r="J17" s="192"/>
    </row>
    <row r="18" spans="1:10" s="47" customFormat="1" ht="17.25" customHeight="1">
      <c r="A18" s="191" t="s">
        <v>358</v>
      </c>
      <c r="B18" s="46"/>
      <c r="C18" s="46"/>
      <c r="D18" s="90"/>
      <c r="E18" s="187">
        <v>0</v>
      </c>
      <c r="F18" s="188">
        <v>400</v>
      </c>
      <c r="G18" s="188">
        <v>335</v>
      </c>
      <c r="H18" s="189" t="s">
        <v>349</v>
      </c>
      <c r="I18" s="165" t="s">
        <v>350</v>
      </c>
      <c r="J18" s="192"/>
    </row>
    <row r="19" spans="1:10" s="47" customFormat="1" ht="17.25" customHeight="1">
      <c r="A19" s="191" t="s">
        <v>359</v>
      </c>
      <c r="B19" s="46"/>
      <c r="C19" s="46"/>
      <c r="D19" s="90"/>
      <c r="E19" s="187">
        <v>0</v>
      </c>
      <c r="F19" s="188">
        <v>327</v>
      </c>
      <c r="G19" s="188">
        <v>315</v>
      </c>
      <c r="H19" s="189" t="s">
        <v>349</v>
      </c>
      <c r="I19" s="165" t="s">
        <v>350</v>
      </c>
      <c r="J19" s="192"/>
    </row>
    <row r="20" spans="1:10" s="47" customFormat="1" ht="17.25" customHeight="1">
      <c r="A20" s="191" t="s">
        <v>360</v>
      </c>
      <c r="B20" s="46"/>
      <c r="C20" s="46"/>
      <c r="D20" s="90"/>
      <c r="E20" s="187">
        <v>0</v>
      </c>
      <c r="F20" s="188">
        <v>700</v>
      </c>
      <c r="G20" s="188">
        <v>699</v>
      </c>
      <c r="H20" s="189" t="s">
        <v>349</v>
      </c>
      <c r="I20" s="165" t="s">
        <v>350</v>
      </c>
      <c r="J20" s="192"/>
    </row>
    <row r="21" spans="1:10" s="47" customFormat="1" ht="17.25" customHeight="1">
      <c r="A21" s="191" t="s">
        <v>361</v>
      </c>
      <c r="B21" s="46"/>
      <c r="C21" s="46"/>
      <c r="D21" s="90"/>
      <c r="E21" s="187">
        <v>0</v>
      </c>
      <c r="F21" s="188">
        <v>700</v>
      </c>
      <c r="G21" s="188">
        <v>700</v>
      </c>
      <c r="H21" s="189" t="s">
        <v>349</v>
      </c>
      <c r="I21" s="165" t="s">
        <v>350</v>
      </c>
      <c r="J21" s="192"/>
    </row>
    <row r="22" spans="1:10" s="47" customFormat="1" ht="17.25" customHeight="1">
      <c r="A22" s="191" t="s">
        <v>362</v>
      </c>
      <c r="B22" s="46"/>
      <c r="C22" s="46"/>
      <c r="D22" s="90"/>
      <c r="E22" s="187">
        <v>0</v>
      </c>
      <c r="F22" s="188">
        <v>770</v>
      </c>
      <c r="G22" s="188">
        <v>770</v>
      </c>
      <c r="H22" s="189" t="s">
        <v>349</v>
      </c>
      <c r="I22" s="165" t="s">
        <v>350</v>
      </c>
      <c r="J22" s="192"/>
    </row>
    <row r="23" spans="1:10" s="47" customFormat="1" ht="17.25" customHeight="1">
      <c r="A23" s="191" t="s">
        <v>362</v>
      </c>
      <c r="B23" s="46"/>
      <c r="C23" s="46"/>
      <c r="D23" s="90"/>
      <c r="E23" s="187">
        <v>0</v>
      </c>
      <c r="F23" s="188">
        <v>600</v>
      </c>
      <c r="G23" s="188">
        <v>595</v>
      </c>
      <c r="H23" s="189" t="s">
        <v>349</v>
      </c>
      <c r="I23" s="165" t="s">
        <v>350</v>
      </c>
      <c r="J23" s="192"/>
    </row>
    <row r="24" spans="1:10" s="47" customFormat="1" ht="17.25" customHeight="1">
      <c r="A24" s="191" t="s">
        <v>363</v>
      </c>
      <c r="B24" s="46"/>
      <c r="C24" s="46"/>
      <c r="D24" s="90"/>
      <c r="E24" s="187">
        <v>0</v>
      </c>
      <c r="F24" s="188">
        <v>360</v>
      </c>
      <c r="G24" s="188">
        <v>360</v>
      </c>
      <c r="H24" s="189" t="s">
        <v>349</v>
      </c>
      <c r="I24" s="165" t="s">
        <v>350</v>
      </c>
      <c r="J24" s="192"/>
    </row>
    <row r="25" spans="1:10" s="47" customFormat="1" ht="17.25" customHeight="1">
      <c r="A25" s="191" t="s">
        <v>364</v>
      </c>
      <c r="B25" s="46"/>
      <c r="C25" s="46"/>
      <c r="D25" s="90"/>
      <c r="E25" s="187">
        <v>0</v>
      </c>
      <c r="F25" s="188">
        <v>350</v>
      </c>
      <c r="G25" s="188">
        <v>350</v>
      </c>
      <c r="H25" s="189" t="s">
        <v>349</v>
      </c>
      <c r="I25" s="165" t="s">
        <v>350</v>
      </c>
      <c r="J25" s="192"/>
    </row>
    <row r="26" spans="1:10" s="47" customFormat="1" ht="17.25" customHeight="1">
      <c r="A26" s="191" t="s">
        <v>365</v>
      </c>
      <c r="B26" s="46"/>
      <c r="C26" s="46"/>
      <c r="D26" s="90"/>
      <c r="E26" s="187">
        <v>0</v>
      </c>
      <c r="F26" s="188">
        <v>50</v>
      </c>
      <c r="G26" s="188">
        <v>39</v>
      </c>
      <c r="H26" s="189" t="s">
        <v>349</v>
      </c>
      <c r="I26" s="165" t="s">
        <v>350</v>
      </c>
      <c r="J26" s="192"/>
    </row>
    <row r="27" spans="1:10" s="47" customFormat="1" ht="17.25" customHeight="1">
      <c r="A27" s="191" t="s">
        <v>365</v>
      </c>
      <c r="B27" s="46"/>
      <c r="C27" s="46"/>
      <c r="D27" s="90"/>
      <c r="E27" s="187">
        <v>0</v>
      </c>
      <c r="F27" s="188">
        <v>94</v>
      </c>
      <c r="G27" s="188">
        <v>84</v>
      </c>
      <c r="H27" s="189" t="s">
        <v>349</v>
      </c>
      <c r="I27" s="165" t="s">
        <v>350</v>
      </c>
      <c r="J27" s="192"/>
    </row>
    <row r="28" spans="1:10" s="47" customFormat="1" ht="17.25" customHeight="1">
      <c r="A28" s="191" t="s">
        <v>366</v>
      </c>
      <c r="B28" s="46"/>
      <c r="C28" s="46"/>
      <c r="D28" s="90"/>
      <c r="E28" s="187">
        <v>0</v>
      </c>
      <c r="F28" s="188">
        <v>800</v>
      </c>
      <c r="G28" s="188">
        <v>800</v>
      </c>
      <c r="H28" s="189" t="s">
        <v>349</v>
      </c>
      <c r="I28" s="165" t="s">
        <v>350</v>
      </c>
      <c r="J28" s="192"/>
    </row>
    <row r="29" spans="1:10" s="47" customFormat="1" ht="17.25" customHeight="1">
      <c r="A29" s="191" t="s">
        <v>367</v>
      </c>
      <c r="B29" s="46"/>
      <c r="C29" s="46"/>
      <c r="D29" s="90"/>
      <c r="E29" s="187">
        <v>0</v>
      </c>
      <c r="F29" s="188">
        <v>250</v>
      </c>
      <c r="G29" s="188">
        <v>250</v>
      </c>
      <c r="H29" s="189" t="s">
        <v>349</v>
      </c>
      <c r="I29" s="165" t="s">
        <v>350</v>
      </c>
      <c r="J29" s="192"/>
    </row>
    <row r="30" spans="1:10" s="47" customFormat="1" ht="17.25" customHeight="1">
      <c r="A30" s="191" t="s">
        <v>368</v>
      </c>
      <c r="B30" s="46"/>
      <c r="C30" s="46"/>
      <c r="D30" s="90"/>
      <c r="E30" s="187">
        <v>0</v>
      </c>
      <c r="F30" s="188">
        <v>800</v>
      </c>
      <c r="G30" s="188">
        <v>800</v>
      </c>
      <c r="H30" s="189" t="s">
        <v>349</v>
      </c>
      <c r="I30" s="165" t="s">
        <v>350</v>
      </c>
      <c r="J30" s="192"/>
    </row>
    <row r="31" spans="1:10" s="47" customFormat="1" ht="17.25" customHeight="1">
      <c r="A31" s="191" t="s">
        <v>369</v>
      </c>
      <c r="B31" s="46"/>
      <c r="C31" s="46"/>
      <c r="D31" s="90"/>
      <c r="E31" s="187">
        <v>0</v>
      </c>
      <c r="F31" s="188">
        <v>468</v>
      </c>
      <c r="G31" s="188">
        <v>0</v>
      </c>
      <c r="H31" s="189" t="s">
        <v>349</v>
      </c>
      <c r="I31" s="165" t="s">
        <v>350</v>
      </c>
      <c r="J31" s="192"/>
    </row>
    <row r="32" spans="1:10" s="47" customFormat="1" ht="17.25" customHeight="1">
      <c r="A32" s="191" t="s">
        <v>370</v>
      </c>
      <c r="B32" s="46"/>
      <c r="C32" s="46"/>
      <c r="D32" s="90"/>
      <c r="E32" s="187">
        <v>0</v>
      </c>
      <c r="F32" s="188">
        <v>540</v>
      </c>
      <c r="G32" s="188">
        <v>540</v>
      </c>
      <c r="H32" s="189" t="s">
        <v>349</v>
      </c>
      <c r="I32" s="165" t="s">
        <v>350</v>
      </c>
      <c r="J32" s="192"/>
    </row>
    <row r="33" spans="1:10" s="47" customFormat="1" ht="17.25" customHeight="1">
      <c r="A33" s="191" t="s">
        <v>371</v>
      </c>
      <c r="B33" s="46"/>
      <c r="C33" s="46"/>
      <c r="D33" s="90"/>
      <c r="E33" s="187">
        <v>0</v>
      </c>
      <c r="F33" s="188">
        <v>470</v>
      </c>
      <c r="G33" s="188">
        <v>470</v>
      </c>
      <c r="H33" s="189" t="s">
        <v>349</v>
      </c>
      <c r="I33" s="165" t="s">
        <v>350</v>
      </c>
      <c r="J33" s="192"/>
    </row>
    <row r="34" spans="1:10" s="47" customFormat="1" ht="17.25" customHeight="1">
      <c r="A34" s="191" t="s">
        <v>372</v>
      </c>
      <c r="B34" s="46"/>
      <c r="C34" s="46"/>
      <c r="D34" s="90"/>
      <c r="E34" s="187">
        <v>0</v>
      </c>
      <c r="F34" s="188">
        <v>668</v>
      </c>
      <c r="G34" s="188">
        <v>668</v>
      </c>
      <c r="H34" s="189" t="s">
        <v>349</v>
      </c>
      <c r="I34" s="165" t="s">
        <v>350</v>
      </c>
      <c r="J34" s="192"/>
    </row>
    <row r="35" spans="1:10" s="47" customFormat="1" ht="17.25" customHeight="1">
      <c r="A35" s="191" t="s">
        <v>373</v>
      </c>
      <c r="B35" s="46"/>
      <c r="C35" s="46"/>
      <c r="D35" s="90"/>
      <c r="E35" s="187">
        <v>0</v>
      </c>
      <c r="F35" s="188">
        <v>400</v>
      </c>
      <c r="G35" s="188">
        <v>400</v>
      </c>
      <c r="H35" s="189" t="s">
        <v>349</v>
      </c>
      <c r="I35" s="165" t="s">
        <v>350</v>
      </c>
      <c r="J35" s="192"/>
    </row>
    <row r="36" spans="1:10" s="47" customFormat="1" ht="17.25" customHeight="1">
      <c r="A36" s="191" t="s">
        <v>374</v>
      </c>
      <c r="B36" s="46"/>
      <c r="C36" s="46"/>
      <c r="D36" s="90"/>
      <c r="E36" s="187">
        <v>0</v>
      </c>
      <c r="F36" s="188">
        <v>450</v>
      </c>
      <c r="G36" s="188">
        <v>450</v>
      </c>
      <c r="H36" s="189" t="s">
        <v>349</v>
      </c>
      <c r="I36" s="165" t="s">
        <v>350</v>
      </c>
      <c r="J36" s="192"/>
    </row>
    <row r="37" spans="1:10" s="47" customFormat="1" ht="17.25" customHeight="1">
      <c r="A37" s="191" t="s">
        <v>375</v>
      </c>
      <c r="B37" s="46"/>
      <c r="C37" s="46"/>
      <c r="D37" s="90"/>
      <c r="E37" s="187">
        <v>0</v>
      </c>
      <c r="F37" s="188">
        <v>1500</v>
      </c>
      <c r="G37" s="188">
        <v>1488</v>
      </c>
      <c r="H37" s="189" t="s">
        <v>349</v>
      </c>
      <c r="I37" s="165" t="s">
        <v>350</v>
      </c>
      <c r="J37" s="192"/>
    </row>
    <row r="38" spans="1:10" s="47" customFormat="1" ht="17.25" customHeight="1">
      <c r="A38" s="191" t="s">
        <v>376</v>
      </c>
      <c r="B38" s="46"/>
      <c r="C38" s="46"/>
      <c r="D38" s="90"/>
      <c r="E38" s="187">
        <v>0</v>
      </c>
      <c r="F38" s="188">
        <v>200</v>
      </c>
      <c r="G38" s="188">
        <v>200</v>
      </c>
      <c r="H38" s="189" t="s">
        <v>349</v>
      </c>
      <c r="I38" s="165" t="s">
        <v>350</v>
      </c>
      <c r="J38" s="192"/>
    </row>
    <row r="39" spans="1:10" s="47" customFormat="1" ht="17.25" customHeight="1">
      <c r="A39" s="191" t="s">
        <v>377</v>
      </c>
      <c r="B39" s="46"/>
      <c r="C39" s="46"/>
      <c r="D39" s="90"/>
      <c r="E39" s="187">
        <v>0</v>
      </c>
      <c r="F39" s="188">
        <v>600</v>
      </c>
      <c r="G39" s="188">
        <v>529</v>
      </c>
      <c r="H39" s="189" t="s">
        <v>349</v>
      </c>
      <c r="I39" s="165" t="s">
        <v>350</v>
      </c>
      <c r="J39" s="192"/>
    </row>
    <row r="40" spans="1:10" s="47" customFormat="1" ht="17.25" customHeight="1">
      <c r="A40" s="191" t="s">
        <v>377</v>
      </c>
      <c r="B40" s="46"/>
      <c r="C40" s="46"/>
      <c r="D40" s="90"/>
      <c r="E40" s="187">
        <v>0</v>
      </c>
      <c r="F40" s="188">
        <v>240</v>
      </c>
      <c r="G40" s="188">
        <v>225</v>
      </c>
      <c r="H40" s="189" t="s">
        <v>349</v>
      </c>
      <c r="I40" s="165" t="s">
        <v>350</v>
      </c>
      <c r="J40" s="192"/>
    </row>
    <row r="41" spans="1:10" s="47" customFormat="1" ht="17.25" customHeight="1">
      <c r="A41" s="191" t="s">
        <v>378</v>
      </c>
      <c r="B41" s="46"/>
      <c r="C41" s="46"/>
      <c r="D41" s="90"/>
      <c r="E41" s="187">
        <v>0</v>
      </c>
      <c r="F41" s="188">
        <v>1496</v>
      </c>
      <c r="G41" s="188">
        <v>1496</v>
      </c>
      <c r="H41" s="189" t="s">
        <v>349</v>
      </c>
      <c r="I41" s="165" t="s">
        <v>350</v>
      </c>
      <c r="J41" s="192"/>
    </row>
    <row r="42" spans="1:10" s="47" customFormat="1" ht="17.25" customHeight="1">
      <c r="A42" s="191" t="s">
        <v>378</v>
      </c>
      <c r="B42" s="46"/>
      <c r="C42" s="46"/>
      <c r="D42" s="90"/>
      <c r="E42" s="187">
        <v>0</v>
      </c>
      <c r="F42" s="188">
        <v>190</v>
      </c>
      <c r="G42" s="188">
        <v>181</v>
      </c>
      <c r="H42" s="189" t="s">
        <v>349</v>
      </c>
      <c r="I42" s="165" t="s">
        <v>350</v>
      </c>
      <c r="J42" s="192"/>
    </row>
    <row r="43" spans="1:10" s="47" customFormat="1" ht="17.25" customHeight="1">
      <c r="A43" s="191" t="s">
        <v>379</v>
      </c>
      <c r="B43" s="46"/>
      <c r="C43" s="46"/>
      <c r="D43" s="90"/>
      <c r="E43" s="187">
        <v>0</v>
      </c>
      <c r="F43" s="188">
        <v>106</v>
      </c>
      <c r="G43" s="188">
        <v>82</v>
      </c>
      <c r="H43" s="189" t="s">
        <v>349</v>
      </c>
      <c r="I43" s="165" t="s">
        <v>350</v>
      </c>
      <c r="J43" s="192"/>
    </row>
    <row r="44" spans="1:10" s="47" customFormat="1" ht="17.25" customHeight="1">
      <c r="A44" s="191" t="s">
        <v>380</v>
      </c>
      <c r="B44" s="46"/>
      <c r="C44" s="46"/>
      <c r="D44" s="90"/>
      <c r="E44" s="187">
        <v>0</v>
      </c>
      <c r="F44" s="188">
        <v>630</v>
      </c>
      <c r="G44" s="188">
        <v>630</v>
      </c>
      <c r="H44" s="189" t="s">
        <v>349</v>
      </c>
      <c r="I44" s="165" t="s">
        <v>350</v>
      </c>
      <c r="J44" s="192"/>
    </row>
    <row r="45" spans="1:10" s="47" customFormat="1" ht="17.25" customHeight="1">
      <c r="A45" s="191" t="s">
        <v>381</v>
      </c>
      <c r="B45" s="46"/>
      <c r="C45" s="46"/>
      <c r="D45" s="90"/>
      <c r="E45" s="187">
        <v>0</v>
      </c>
      <c r="F45" s="188">
        <v>828</v>
      </c>
      <c r="G45" s="188">
        <v>828</v>
      </c>
      <c r="H45" s="189" t="s">
        <v>349</v>
      </c>
      <c r="I45" s="165" t="s">
        <v>350</v>
      </c>
      <c r="J45" s="192"/>
    </row>
    <row r="46" spans="1:10" s="47" customFormat="1" ht="17.25" customHeight="1">
      <c r="A46" s="191" t="s">
        <v>381</v>
      </c>
      <c r="B46" s="46"/>
      <c r="C46" s="46"/>
      <c r="D46" s="90"/>
      <c r="E46" s="187">
        <v>0</v>
      </c>
      <c r="F46" s="188">
        <v>333</v>
      </c>
      <c r="G46" s="188">
        <v>333</v>
      </c>
      <c r="H46" s="189" t="s">
        <v>349</v>
      </c>
      <c r="I46" s="165" t="s">
        <v>350</v>
      </c>
      <c r="J46" s="192"/>
    </row>
    <row r="47" spans="1:10" s="47" customFormat="1" ht="17.25" customHeight="1">
      <c r="A47" s="191" t="s">
        <v>382</v>
      </c>
      <c r="B47" s="46"/>
      <c r="C47" s="46"/>
      <c r="D47" s="90"/>
      <c r="E47" s="187">
        <v>0</v>
      </c>
      <c r="F47" s="188">
        <v>680</v>
      </c>
      <c r="G47" s="188">
        <v>680</v>
      </c>
      <c r="H47" s="189" t="s">
        <v>349</v>
      </c>
      <c r="I47" s="165" t="s">
        <v>350</v>
      </c>
      <c r="J47" s="192"/>
    </row>
    <row r="48" spans="1:10" s="47" customFormat="1" ht="17.25" customHeight="1">
      <c r="A48" s="191" t="s">
        <v>382</v>
      </c>
      <c r="B48" s="46"/>
      <c r="C48" s="46"/>
      <c r="D48" s="90"/>
      <c r="E48" s="187">
        <v>0</v>
      </c>
      <c r="F48" s="188">
        <v>320</v>
      </c>
      <c r="G48" s="188">
        <v>320</v>
      </c>
      <c r="H48" s="189" t="s">
        <v>349</v>
      </c>
      <c r="I48" s="165" t="s">
        <v>350</v>
      </c>
      <c r="J48" s="192"/>
    </row>
    <row r="49" spans="1:10" s="47" customFormat="1" ht="17.25" customHeight="1">
      <c r="A49" s="191" t="s">
        <v>383</v>
      </c>
      <c r="B49" s="46"/>
      <c r="C49" s="46"/>
      <c r="D49" s="90"/>
      <c r="E49" s="187">
        <v>0</v>
      </c>
      <c r="F49" s="188">
        <v>720</v>
      </c>
      <c r="G49" s="188">
        <v>702</v>
      </c>
      <c r="H49" s="189" t="s">
        <v>349</v>
      </c>
      <c r="I49" s="165" t="s">
        <v>350</v>
      </c>
      <c r="J49" s="192"/>
    </row>
    <row r="50" spans="1:10" s="47" customFormat="1" ht="17.25" customHeight="1">
      <c r="A50" s="191" t="s">
        <v>384</v>
      </c>
      <c r="B50" s="46"/>
      <c r="C50" s="46"/>
      <c r="D50" s="90"/>
      <c r="E50" s="187">
        <v>0</v>
      </c>
      <c r="F50" s="188">
        <v>90</v>
      </c>
      <c r="G50" s="188">
        <v>90</v>
      </c>
      <c r="H50" s="189" t="s">
        <v>349</v>
      </c>
      <c r="I50" s="165" t="s">
        <v>350</v>
      </c>
      <c r="J50" s="192"/>
    </row>
    <row r="51" spans="1:10" s="47" customFormat="1" ht="17.25" customHeight="1">
      <c r="A51" s="191" t="s">
        <v>385</v>
      </c>
      <c r="B51" s="46"/>
      <c r="C51" s="46"/>
      <c r="D51" s="90"/>
      <c r="E51" s="187">
        <v>0</v>
      </c>
      <c r="F51" s="188">
        <v>400</v>
      </c>
      <c r="G51" s="188">
        <v>400</v>
      </c>
      <c r="H51" s="189" t="s">
        <v>349</v>
      </c>
      <c r="I51" s="165" t="s">
        <v>350</v>
      </c>
      <c r="J51" s="192"/>
    </row>
    <row r="52" spans="1:10" s="47" customFormat="1" ht="17.25" customHeight="1">
      <c r="A52" s="191" t="s">
        <v>386</v>
      </c>
      <c r="B52" s="46"/>
      <c r="C52" s="46"/>
      <c r="D52" s="90"/>
      <c r="E52" s="187">
        <v>0</v>
      </c>
      <c r="F52" s="188">
        <v>700</v>
      </c>
      <c r="G52" s="188">
        <v>700</v>
      </c>
      <c r="H52" s="189" t="s">
        <v>349</v>
      </c>
      <c r="I52" s="165" t="s">
        <v>350</v>
      </c>
      <c r="J52" s="192"/>
    </row>
    <row r="53" spans="1:10" s="47" customFormat="1" ht="17.25" customHeight="1">
      <c r="A53" s="191" t="s">
        <v>387</v>
      </c>
      <c r="B53" s="46"/>
      <c r="C53" s="46"/>
      <c r="D53" s="90"/>
      <c r="E53" s="187">
        <v>0</v>
      </c>
      <c r="F53" s="188">
        <v>960</v>
      </c>
      <c r="G53" s="188">
        <v>960</v>
      </c>
      <c r="H53" s="189" t="s">
        <v>349</v>
      </c>
      <c r="I53" s="165" t="s">
        <v>350</v>
      </c>
      <c r="J53" s="192"/>
    </row>
    <row r="54" spans="1:10" s="47" customFormat="1" ht="17.25" customHeight="1">
      <c r="A54" s="191" t="s">
        <v>388</v>
      </c>
      <c r="B54" s="46"/>
      <c r="C54" s="46"/>
      <c r="D54" s="90"/>
      <c r="E54" s="187">
        <v>0</v>
      </c>
      <c r="F54" s="188">
        <v>150</v>
      </c>
      <c r="G54" s="188">
        <v>150</v>
      </c>
      <c r="H54" s="189" t="s">
        <v>349</v>
      </c>
      <c r="I54" s="165" t="s">
        <v>350</v>
      </c>
      <c r="J54" s="192"/>
    </row>
    <row r="55" spans="1:10" s="47" customFormat="1" ht="17.25" customHeight="1">
      <c r="A55" s="191" t="s">
        <v>389</v>
      </c>
      <c r="B55" s="46"/>
      <c r="C55" s="46"/>
      <c r="D55" s="90"/>
      <c r="E55" s="187">
        <v>0</v>
      </c>
      <c r="F55" s="188">
        <v>486</v>
      </c>
      <c r="G55" s="188">
        <v>454</v>
      </c>
      <c r="H55" s="189" t="s">
        <v>349</v>
      </c>
      <c r="I55" s="165" t="s">
        <v>350</v>
      </c>
      <c r="J55" s="192"/>
    </row>
    <row r="56" spans="1:10" s="47" customFormat="1" ht="17.25" customHeight="1">
      <c r="A56" s="191" t="s">
        <v>390</v>
      </c>
      <c r="B56" s="46"/>
      <c r="C56" s="46"/>
      <c r="D56" s="90"/>
      <c r="E56" s="187">
        <v>0</v>
      </c>
      <c r="F56" s="188">
        <v>0</v>
      </c>
      <c r="G56" s="188">
        <v>530</v>
      </c>
      <c r="H56" s="189" t="s">
        <v>349</v>
      </c>
      <c r="I56" s="165" t="s">
        <v>350</v>
      </c>
      <c r="J56" s="192"/>
    </row>
    <row r="57" spans="1:10" s="47" customFormat="1" ht="17.25" customHeight="1">
      <c r="A57" s="191" t="s">
        <v>391</v>
      </c>
      <c r="B57" s="46"/>
      <c r="C57" s="46"/>
      <c r="D57" s="90"/>
      <c r="E57" s="187">
        <v>0</v>
      </c>
      <c r="F57" s="188">
        <v>600</v>
      </c>
      <c r="G57" s="188">
        <v>592</v>
      </c>
      <c r="H57" s="189" t="s">
        <v>349</v>
      </c>
      <c r="I57" s="165" t="s">
        <v>350</v>
      </c>
      <c r="J57" s="192"/>
    </row>
    <row r="58" spans="1:10" s="47" customFormat="1" ht="17.25" customHeight="1">
      <c r="A58" s="191" t="s">
        <v>392</v>
      </c>
      <c r="B58" s="46"/>
      <c r="C58" s="46"/>
      <c r="D58" s="90"/>
      <c r="E58" s="187">
        <v>0</v>
      </c>
      <c r="F58" s="188">
        <v>0</v>
      </c>
      <c r="G58" s="188">
        <v>63</v>
      </c>
      <c r="H58" s="189" t="s">
        <v>349</v>
      </c>
      <c r="I58" s="165" t="s">
        <v>350</v>
      </c>
      <c r="J58" s="192"/>
    </row>
    <row r="59" spans="1:10" s="47" customFormat="1" ht="17.25" customHeight="1">
      <c r="A59" s="191" t="s">
        <v>392</v>
      </c>
      <c r="B59" s="46"/>
      <c r="C59" s="46"/>
      <c r="D59" s="90"/>
      <c r="E59" s="187">
        <v>0</v>
      </c>
      <c r="F59" s="188">
        <v>700</v>
      </c>
      <c r="G59" s="188">
        <v>679</v>
      </c>
      <c r="H59" s="189" t="s">
        <v>349</v>
      </c>
      <c r="I59" s="165" t="s">
        <v>350</v>
      </c>
      <c r="J59" s="192"/>
    </row>
    <row r="60" spans="1:10" s="47" customFormat="1" ht="17.25" customHeight="1">
      <c r="A60" s="191" t="s">
        <v>393</v>
      </c>
      <c r="B60" s="46"/>
      <c r="C60" s="46"/>
      <c r="D60" s="90"/>
      <c r="E60" s="187">
        <v>0</v>
      </c>
      <c r="F60" s="188">
        <v>700</v>
      </c>
      <c r="G60" s="188">
        <v>692</v>
      </c>
      <c r="H60" s="189" t="s">
        <v>349</v>
      </c>
      <c r="I60" s="165" t="s">
        <v>350</v>
      </c>
      <c r="J60" s="192"/>
    </row>
    <row r="61" spans="1:10" s="47" customFormat="1" ht="17.25" customHeight="1">
      <c r="A61" s="191" t="s">
        <v>394</v>
      </c>
      <c r="B61" s="46"/>
      <c r="C61" s="46"/>
      <c r="D61" s="90"/>
      <c r="E61" s="187">
        <v>0</v>
      </c>
      <c r="F61" s="188">
        <v>491</v>
      </c>
      <c r="G61" s="188">
        <v>267</v>
      </c>
      <c r="H61" s="189" t="s">
        <v>349</v>
      </c>
      <c r="I61" s="165" t="s">
        <v>350</v>
      </c>
      <c r="J61" s="192"/>
    </row>
    <row r="62" spans="1:10" s="47" customFormat="1" ht="17.25" customHeight="1">
      <c r="A62" s="191" t="s">
        <v>395</v>
      </c>
      <c r="B62" s="46"/>
      <c r="C62" s="46"/>
      <c r="D62" s="90"/>
      <c r="E62" s="187">
        <v>0</v>
      </c>
      <c r="F62" s="188">
        <v>498</v>
      </c>
      <c r="G62" s="188">
        <v>498</v>
      </c>
      <c r="H62" s="189" t="s">
        <v>349</v>
      </c>
      <c r="I62" s="165" t="s">
        <v>350</v>
      </c>
      <c r="J62" s="192"/>
    </row>
    <row r="63" spans="1:10" s="47" customFormat="1" ht="17.25" customHeight="1">
      <c r="A63" s="191" t="s">
        <v>396</v>
      </c>
      <c r="B63" s="46"/>
      <c r="C63" s="46"/>
      <c r="D63" s="90"/>
      <c r="E63" s="187">
        <v>0</v>
      </c>
      <c r="F63" s="188">
        <v>272</v>
      </c>
      <c r="G63" s="188">
        <v>272</v>
      </c>
      <c r="H63" s="189" t="s">
        <v>349</v>
      </c>
      <c r="I63" s="165" t="s">
        <v>350</v>
      </c>
      <c r="J63" s="192"/>
    </row>
    <row r="64" spans="1:10" s="47" customFormat="1" ht="17.25" customHeight="1">
      <c r="A64" s="191" t="s">
        <v>397</v>
      </c>
      <c r="B64" s="46"/>
      <c r="C64" s="46"/>
      <c r="D64" s="90"/>
      <c r="E64" s="187">
        <v>0</v>
      </c>
      <c r="F64" s="188">
        <v>200</v>
      </c>
      <c r="G64" s="188">
        <v>126</v>
      </c>
      <c r="H64" s="189" t="s">
        <v>349</v>
      </c>
      <c r="I64" s="165" t="s">
        <v>350</v>
      </c>
      <c r="J64" s="192"/>
    </row>
    <row r="65" spans="1:10" s="47" customFormat="1" ht="17.25" customHeight="1">
      <c r="A65" s="191" t="s">
        <v>398</v>
      </c>
      <c r="B65" s="46"/>
      <c r="C65" s="46"/>
      <c r="D65" s="90"/>
      <c r="E65" s="187">
        <v>0</v>
      </c>
      <c r="F65" s="188">
        <v>500</v>
      </c>
      <c r="G65" s="188">
        <v>500</v>
      </c>
      <c r="H65" s="189" t="s">
        <v>349</v>
      </c>
      <c r="I65" s="165" t="s">
        <v>350</v>
      </c>
      <c r="J65" s="192"/>
    </row>
    <row r="66" spans="1:10" s="47" customFormat="1" ht="17.25" customHeight="1">
      <c r="A66" s="191" t="s">
        <v>399</v>
      </c>
      <c r="B66" s="46"/>
      <c r="C66" s="46"/>
      <c r="D66" s="90"/>
      <c r="E66" s="187">
        <v>0</v>
      </c>
      <c r="F66" s="188">
        <v>1033</v>
      </c>
      <c r="G66" s="188">
        <v>991</v>
      </c>
      <c r="H66" s="189" t="s">
        <v>349</v>
      </c>
      <c r="I66" s="165" t="s">
        <v>350</v>
      </c>
      <c r="J66" s="192"/>
    </row>
    <row r="67" spans="1:10" s="47" customFormat="1" ht="17.25" customHeight="1">
      <c r="A67" s="191" t="s">
        <v>400</v>
      </c>
      <c r="B67" s="46"/>
      <c r="C67" s="46"/>
      <c r="D67" s="90"/>
      <c r="E67" s="187">
        <v>0</v>
      </c>
      <c r="F67" s="188">
        <v>450</v>
      </c>
      <c r="G67" s="188">
        <v>450</v>
      </c>
      <c r="H67" s="189" t="s">
        <v>349</v>
      </c>
      <c r="I67" s="165" t="s">
        <v>350</v>
      </c>
      <c r="J67" s="192"/>
    </row>
    <row r="68" spans="1:10" s="47" customFormat="1" ht="17.25" customHeight="1">
      <c r="A68" s="191" t="s">
        <v>401</v>
      </c>
      <c r="B68" s="46"/>
      <c r="C68" s="46"/>
      <c r="D68" s="90"/>
      <c r="E68" s="187">
        <v>0</v>
      </c>
      <c r="F68" s="188">
        <v>700</v>
      </c>
      <c r="G68" s="188">
        <v>698</v>
      </c>
      <c r="H68" s="189" t="s">
        <v>349</v>
      </c>
      <c r="I68" s="165" t="s">
        <v>350</v>
      </c>
      <c r="J68" s="192"/>
    </row>
    <row r="69" spans="1:10" s="47" customFormat="1" ht="17.25" customHeight="1">
      <c r="A69" s="191" t="s">
        <v>402</v>
      </c>
      <c r="B69" s="46"/>
      <c r="C69" s="46"/>
      <c r="D69" s="90"/>
      <c r="E69" s="187">
        <v>0</v>
      </c>
      <c r="F69" s="188">
        <v>300</v>
      </c>
      <c r="G69" s="188">
        <v>300</v>
      </c>
      <c r="H69" s="189" t="s">
        <v>349</v>
      </c>
      <c r="I69" s="165" t="s">
        <v>350</v>
      </c>
      <c r="J69" s="192"/>
    </row>
    <row r="70" spans="1:10" s="47" customFormat="1" ht="17.25" customHeight="1">
      <c r="A70" s="191" t="s">
        <v>402</v>
      </c>
      <c r="B70" s="46"/>
      <c r="C70" s="46"/>
      <c r="D70" s="90"/>
      <c r="E70" s="187">
        <v>0</v>
      </c>
      <c r="F70" s="188">
        <v>300</v>
      </c>
      <c r="G70" s="188">
        <v>300</v>
      </c>
      <c r="H70" s="189" t="s">
        <v>349</v>
      </c>
      <c r="I70" s="165" t="s">
        <v>350</v>
      </c>
      <c r="J70" s="192"/>
    </row>
    <row r="71" spans="1:10" s="47" customFormat="1" ht="17.25" customHeight="1">
      <c r="A71" s="191" t="s">
        <v>403</v>
      </c>
      <c r="B71" s="46"/>
      <c r="C71" s="46"/>
      <c r="D71" s="90"/>
      <c r="E71" s="187">
        <v>0</v>
      </c>
      <c r="F71" s="188">
        <v>126</v>
      </c>
      <c r="G71" s="188">
        <v>124</v>
      </c>
      <c r="H71" s="189" t="s">
        <v>349</v>
      </c>
      <c r="I71" s="165" t="s">
        <v>350</v>
      </c>
      <c r="J71" s="192"/>
    </row>
    <row r="72" spans="1:10" s="47" customFormat="1" ht="17.25" customHeight="1">
      <c r="A72" s="191" t="s">
        <v>404</v>
      </c>
      <c r="B72" s="46"/>
      <c r="C72" s="46"/>
      <c r="D72" s="90"/>
      <c r="E72" s="187">
        <v>0</v>
      </c>
      <c r="F72" s="188">
        <v>1261</v>
      </c>
      <c r="G72" s="188">
        <v>1259</v>
      </c>
      <c r="H72" s="189" t="s">
        <v>349</v>
      </c>
      <c r="I72" s="165" t="s">
        <v>350</v>
      </c>
      <c r="J72" s="192"/>
    </row>
    <row r="73" spans="1:10" s="47" customFormat="1" ht="17.25" customHeight="1">
      <c r="A73" s="191" t="s">
        <v>405</v>
      </c>
      <c r="B73" s="46"/>
      <c r="C73" s="46"/>
      <c r="D73" s="90"/>
      <c r="E73" s="187">
        <v>0</v>
      </c>
      <c r="F73" s="188">
        <v>550</v>
      </c>
      <c r="G73" s="188">
        <v>550</v>
      </c>
      <c r="H73" s="189" t="s">
        <v>349</v>
      </c>
      <c r="I73" s="165" t="s">
        <v>350</v>
      </c>
      <c r="J73" s="192"/>
    </row>
    <row r="74" spans="1:10" s="47" customFormat="1" ht="17.25" customHeight="1">
      <c r="A74" s="191" t="s">
        <v>405</v>
      </c>
      <c r="B74" s="46"/>
      <c r="C74" s="46"/>
      <c r="D74" s="90"/>
      <c r="E74" s="187">
        <v>0</v>
      </c>
      <c r="F74" s="188">
        <v>200</v>
      </c>
      <c r="G74" s="188">
        <v>200</v>
      </c>
      <c r="H74" s="189" t="s">
        <v>349</v>
      </c>
      <c r="I74" s="165" t="s">
        <v>350</v>
      </c>
      <c r="J74" s="192"/>
    </row>
    <row r="75" spans="1:10" s="47" customFormat="1" ht="17.25" customHeight="1">
      <c r="A75" s="191" t="s">
        <v>406</v>
      </c>
      <c r="B75" s="46"/>
      <c r="C75" s="46"/>
      <c r="D75" s="90"/>
      <c r="E75" s="187">
        <v>0</v>
      </c>
      <c r="F75" s="188">
        <v>819</v>
      </c>
      <c r="G75" s="188">
        <v>819</v>
      </c>
      <c r="H75" s="189" t="s">
        <v>349</v>
      </c>
      <c r="I75" s="165" t="s">
        <v>350</v>
      </c>
      <c r="J75" s="192"/>
    </row>
    <row r="76" spans="1:10" s="47" customFormat="1" ht="17.25" customHeight="1">
      <c r="A76" s="191" t="s">
        <v>407</v>
      </c>
      <c r="B76" s="46"/>
      <c r="C76" s="46"/>
      <c r="D76" s="90"/>
      <c r="E76" s="187">
        <v>0</v>
      </c>
      <c r="F76" s="188">
        <v>200</v>
      </c>
      <c r="G76" s="188">
        <v>197</v>
      </c>
      <c r="H76" s="189" t="s">
        <v>349</v>
      </c>
      <c r="I76" s="165" t="s">
        <v>350</v>
      </c>
      <c r="J76" s="192"/>
    </row>
    <row r="77" spans="1:10" s="47" customFormat="1" ht="17.25" customHeight="1">
      <c r="A77" s="191" t="s">
        <v>408</v>
      </c>
      <c r="B77" s="46"/>
      <c r="C77" s="46"/>
      <c r="D77" s="90"/>
      <c r="E77" s="187">
        <v>0</v>
      </c>
      <c r="F77" s="188">
        <v>117</v>
      </c>
      <c r="G77" s="188">
        <v>117</v>
      </c>
      <c r="H77" s="189" t="s">
        <v>349</v>
      </c>
      <c r="I77" s="165" t="s">
        <v>350</v>
      </c>
      <c r="J77" s="192"/>
    </row>
    <row r="78" spans="1:10" s="47" customFormat="1" ht="17.25" customHeight="1">
      <c r="A78" s="191" t="s">
        <v>408</v>
      </c>
      <c r="B78" s="46"/>
      <c r="C78" s="46"/>
      <c r="D78" s="90"/>
      <c r="E78" s="187">
        <v>0</v>
      </c>
      <c r="F78" s="188">
        <v>1000</v>
      </c>
      <c r="G78" s="188">
        <v>1000</v>
      </c>
      <c r="H78" s="189" t="s">
        <v>349</v>
      </c>
      <c r="I78" s="165" t="s">
        <v>350</v>
      </c>
      <c r="J78" s="192"/>
    </row>
    <row r="79" spans="1:10" s="47" customFormat="1" ht="17.25" customHeight="1">
      <c r="A79" s="191" t="s">
        <v>409</v>
      </c>
      <c r="B79" s="46"/>
      <c r="C79" s="46"/>
      <c r="D79" s="90"/>
      <c r="E79" s="187">
        <v>0</v>
      </c>
      <c r="F79" s="188">
        <v>600</v>
      </c>
      <c r="G79" s="188">
        <v>600</v>
      </c>
      <c r="H79" s="189" t="s">
        <v>349</v>
      </c>
      <c r="I79" s="165" t="s">
        <v>350</v>
      </c>
      <c r="J79" s="192"/>
    </row>
    <row r="80" spans="1:10" s="47" customFormat="1" ht="17.25" customHeight="1">
      <c r="A80" s="191" t="s">
        <v>410</v>
      </c>
      <c r="B80" s="46"/>
      <c r="C80" s="46"/>
      <c r="D80" s="90"/>
      <c r="E80" s="187">
        <v>0</v>
      </c>
      <c r="F80" s="188">
        <v>261</v>
      </c>
      <c r="G80" s="188">
        <v>261</v>
      </c>
      <c r="H80" s="189" t="s">
        <v>349</v>
      </c>
      <c r="I80" s="165" t="s">
        <v>350</v>
      </c>
      <c r="J80" s="192"/>
    </row>
    <row r="81" spans="1:10" s="47" customFormat="1" ht="17.25" customHeight="1">
      <c r="A81" s="191" t="s">
        <v>411</v>
      </c>
      <c r="B81" s="46"/>
      <c r="C81" s="46"/>
      <c r="D81" s="90"/>
      <c r="E81" s="187">
        <v>0</v>
      </c>
      <c r="F81" s="188">
        <v>500</v>
      </c>
      <c r="G81" s="188">
        <v>500</v>
      </c>
      <c r="H81" s="189" t="s">
        <v>349</v>
      </c>
      <c r="I81" s="165" t="s">
        <v>350</v>
      </c>
      <c r="J81" s="192"/>
    </row>
    <row r="82" spans="1:10" s="47" customFormat="1" ht="17.25" customHeight="1">
      <c r="A82" s="191" t="s">
        <v>412</v>
      </c>
      <c r="B82" s="46"/>
      <c r="C82" s="46"/>
      <c r="D82" s="90"/>
      <c r="E82" s="187">
        <v>0</v>
      </c>
      <c r="F82" s="188">
        <v>400</v>
      </c>
      <c r="G82" s="188">
        <v>400</v>
      </c>
      <c r="H82" s="189" t="s">
        <v>349</v>
      </c>
      <c r="I82" s="165" t="s">
        <v>350</v>
      </c>
      <c r="J82" s="192"/>
    </row>
    <row r="83" spans="1:10" s="47" customFormat="1" ht="17.25" customHeight="1">
      <c r="A83" s="191" t="s">
        <v>413</v>
      </c>
      <c r="B83" s="46"/>
      <c r="C83" s="46"/>
      <c r="D83" s="90"/>
      <c r="E83" s="187">
        <v>0</v>
      </c>
      <c r="F83" s="188">
        <v>700</v>
      </c>
      <c r="G83" s="188">
        <v>700</v>
      </c>
      <c r="H83" s="189" t="s">
        <v>349</v>
      </c>
      <c r="I83" s="165" t="s">
        <v>350</v>
      </c>
      <c r="J83" s="192"/>
    </row>
    <row r="84" spans="1:10" s="47" customFormat="1" ht="17.25" customHeight="1">
      <c r="A84" s="191" t="s">
        <v>414</v>
      </c>
      <c r="B84" s="46"/>
      <c r="C84" s="46"/>
      <c r="D84" s="90"/>
      <c r="E84" s="187">
        <v>0</v>
      </c>
      <c r="F84" s="188">
        <v>345</v>
      </c>
      <c r="G84" s="188">
        <v>342</v>
      </c>
      <c r="H84" s="189" t="s">
        <v>349</v>
      </c>
      <c r="I84" s="165" t="s">
        <v>350</v>
      </c>
      <c r="J84" s="192"/>
    </row>
    <row r="85" spans="1:10" s="47" customFormat="1" ht="17.25" customHeight="1">
      <c r="A85" s="191" t="s">
        <v>415</v>
      </c>
      <c r="B85" s="46"/>
      <c r="C85" s="46"/>
      <c r="D85" s="90"/>
      <c r="E85" s="187">
        <v>0</v>
      </c>
      <c r="F85" s="188">
        <v>1500</v>
      </c>
      <c r="G85" s="188">
        <v>1331</v>
      </c>
      <c r="H85" s="189" t="s">
        <v>349</v>
      </c>
      <c r="I85" s="165" t="s">
        <v>350</v>
      </c>
      <c r="J85" s="192"/>
    </row>
    <row r="86" spans="1:10" s="47" customFormat="1" ht="17.25" customHeight="1">
      <c r="A86" s="191" t="s">
        <v>416</v>
      </c>
      <c r="B86" s="46"/>
      <c r="C86" s="46"/>
      <c r="D86" s="90"/>
      <c r="E86" s="187">
        <v>0</v>
      </c>
      <c r="F86" s="188">
        <v>700</v>
      </c>
      <c r="G86" s="188">
        <v>700</v>
      </c>
      <c r="H86" s="189" t="s">
        <v>349</v>
      </c>
      <c r="I86" s="165" t="s">
        <v>350</v>
      </c>
      <c r="J86" s="192"/>
    </row>
    <row r="87" spans="1:10" s="47" customFormat="1" ht="17.25" customHeight="1">
      <c r="A87" s="191" t="s">
        <v>417</v>
      </c>
      <c r="B87" s="46"/>
      <c r="C87" s="46"/>
      <c r="D87" s="90"/>
      <c r="E87" s="187">
        <v>0</v>
      </c>
      <c r="F87" s="188">
        <v>1500</v>
      </c>
      <c r="G87" s="188">
        <v>1386</v>
      </c>
      <c r="H87" s="189" t="s">
        <v>349</v>
      </c>
      <c r="I87" s="165" t="s">
        <v>350</v>
      </c>
      <c r="J87" s="192"/>
    </row>
    <row r="88" spans="1:10" s="47" customFormat="1" ht="17.25" customHeight="1">
      <c r="A88" s="191" t="s">
        <v>418</v>
      </c>
      <c r="B88" s="46"/>
      <c r="C88" s="46"/>
      <c r="D88" s="90"/>
      <c r="E88" s="187">
        <v>0</v>
      </c>
      <c r="F88" s="188">
        <v>350</v>
      </c>
      <c r="G88" s="188">
        <v>339</v>
      </c>
      <c r="H88" s="189" t="s">
        <v>349</v>
      </c>
      <c r="I88" s="165" t="s">
        <v>350</v>
      </c>
      <c r="J88" s="192"/>
    </row>
    <row r="89" spans="1:10" s="47" customFormat="1" ht="17.25" customHeight="1">
      <c r="A89" s="191" t="s">
        <v>418</v>
      </c>
      <c r="B89" s="46"/>
      <c r="C89" s="46"/>
      <c r="D89" s="90"/>
      <c r="E89" s="187">
        <v>0</v>
      </c>
      <c r="F89" s="188">
        <v>150</v>
      </c>
      <c r="G89" s="188">
        <v>142</v>
      </c>
      <c r="H89" s="189" t="s">
        <v>349</v>
      </c>
      <c r="I89" s="165" t="s">
        <v>350</v>
      </c>
      <c r="J89" s="192"/>
    </row>
    <row r="90" spans="1:10" s="47" customFormat="1" ht="17.25" customHeight="1">
      <c r="A90" s="191" t="s">
        <v>419</v>
      </c>
      <c r="B90" s="46"/>
      <c r="C90" s="46"/>
      <c r="D90" s="90"/>
      <c r="E90" s="187">
        <v>0</v>
      </c>
      <c r="F90" s="188">
        <v>293</v>
      </c>
      <c r="G90" s="188">
        <v>275</v>
      </c>
      <c r="H90" s="189" t="s">
        <v>349</v>
      </c>
      <c r="I90" s="165" t="s">
        <v>350</v>
      </c>
      <c r="J90" s="192"/>
    </row>
    <row r="91" spans="1:10" s="47" customFormat="1" ht="17.25" customHeight="1">
      <c r="A91" s="191" t="s">
        <v>420</v>
      </c>
      <c r="B91" s="46"/>
      <c r="C91" s="46"/>
      <c r="D91" s="90"/>
      <c r="E91" s="187">
        <v>0</v>
      </c>
      <c r="F91" s="188">
        <v>892</v>
      </c>
      <c r="G91" s="188">
        <v>892</v>
      </c>
      <c r="H91" s="189" t="s">
        <v>349</v>
      </c>
      <c r="I91" s="165" t="s">
        <v>350</v>
      </c>
      <c r="J91" s="192"/>
    </row>
    <row r="92" spans="1:10" s="47" customFormat="1" ht="17.25" customHeight="1">
      <c r="A92" s="191" t="s">
        <v>420</v>
      </c>
      <c r="B92" s="46"/>
      <c r="C92" s="46"/>
      <c r="D92" s="90"/>
      <c r="E92" s="187">
        <v>0</v>
      </c>
      <c r="F92" s="188">
        <v>1104</v>
      </c>
      <c r="G92" s="188">
        <v>1104</v>
      </c>
      <c r="H92" s="189" t="s">
        <v>349</v>
      </c>
      <c r="I92" s="165" t="s">
        <v>350</v>
      </c>
      <c r="J92" s="192"/>
    </row>
    <row r="93" spans="1:10" s="47" customFormat="1" ht="17.25" customHeight="1">
      <c r="A93" s="191" t="s">
        <v>421</v>
      </c>
      <c r="B93" s="46"/>
      <c r="C93" s="46"/>
      <c r="D93" s="90"/>
      <c r="E93" s="187">
        <v>0</v>
      </c>
      <c r="F93" s="188">
        <v>225</v>
      </c>
      <c r="G93" s="188">
        <v>220</v>
      </c>
      <c r="H93" s="189" t="s">
        <v>349</v>
      </c>
      <c r="I93" s="165" t="s">
        <v>350</v>
      </c>
      <c r="J93" s="192"/>
    </row>
    <row r="94" spans="1:10" s="47" customFormat="1" ht="17.25" customHeight="1">
      <c r="A94" s="191" t="s">
        <v>422</v>
      </c>
      <c r="B94" s="46"/>
      <c r="C94" s="46"/>
      <c r="D94" s="90"/>
      <c r="E94" s="187">
        <v>0</v>
      </c>
      <c r="F94" s="188">
        <v>579</v>
      </c>
      <c r="G94" s="188">
        <v>579</v>
      </c>
      <c r="H94" s="189" t="s">
        <v>349</v>
      </c>
      <c r="I94" s="165" t="s">
        <v>350</v>
      </c>
      <c r="J94" s="192"/>
    </row>
    <row r="95" spans="1:10" s="47" customFormat="1" ht="17.25" customHeight="1">
      <c r="A95" s="191" t="s">
        <v>422</v>
      </c>
      <c r="B95" s="46"/>
      <c r="C95" s="46"/>
      <c r="D95" s="90"/>
      <c r="E95" s="187">
        <v>0</v>
      </c>
      <c r="F95" s="188">
        <v>950</v>
      </c>
      <c r="G95" s="188">
        <v>950</v>
      </c>
      <c r="H95" s="189" t="s">
        <v>349</v>
      </c>
      <c r="I95" s="165" t="s">
        <v>350</v>
      </c>
      <c r="J95" s="192"/>
    </row>
    <row r="96" spans="1:10" s="47" customFormat="1" ht="17.25" customHeight="1">
      <c r="A96" s="191" t="s">
        <v>423</v>
      </c>
      <c r="B96" s="46"/>
      <c r="C96" s="46"/>
      <c r="D96" s="90"/>
      <c r="E96" s="187">
        <v>0</v>
      </c>
      <c r="F96" s="188">
        <v>135</v>
      </c>
      <c r="G96" s="188">
        <v>135</v>
      </c>
      <c r="H96" s="189" t="s">
        <v>349</v>
      </c>
      <c r="I96" s="165" t="s">
        <v>350</v>
      </c>
      <c r="J96" s="192"/>
    </row>
    <row r="97" spans="1:10" s="47" customFormat="1" ht="17.25" customHeight="1">
      <c r="A97" s="191" t="s">
        <v>424</v>
      </c>
      <c r="B97" s="46"/>
      <c r="C97" s="46"/>
      <c r="D97" s="90"/>
      <c r="E97" s="187">
        <v>0</v>
      </c>
      <c r="F97" s="188">
        <v>1280</v>
      </c>
      <c r="G97" s="188">
        <v>1280</v>
      </c>
      <c r="H97" s="189" t="s">
        <v>349</v>
      </c>
      <c r="I97" s="165" t="s">
        <v>350</v>
      </c>
      <c r="J97" s="192"/>
    </row>
    <row r="98" spans="1:10" s="47" customFormat="1" ht="17.25" customHeight="1">
      <c r="A98" s="191" t="s">
        <v>425</v>
      </c>
      <c r="B98" s="46"/>
      <c r="C98" s="46"/>
      <c r="D98" s="90"/>
      <c r="E98" s="187">
        <v>0</v>
      </c>
      <c r="F98" s="188">
        <v>0</v>
      </c>
      <c r="G98" s="188">
        <v>2399.96</v>
      </c>
      <c r="H98" s="189" t="s">
        <v>349</v>
      </c>
      <c r="I98" s="165" t="s">
        <v>350</v>
      </c>
      <c r="J98" s="192"/>
    </row>
    <row r="99" spans="1:10" s="47" customFormat="1" ht="17.25" customHeight="1">
      <c r="A99" s="191" t="s">
        <v>425</v>
      </c>
      <c r="B99" s="46"/>
      <c r="C99" s="46"/>
      <c r="D99" s="90"/>
      <c r="E99" s="187">
        <v>0</v>
      </c>
      <c r="F99" s="188">
        <v>500</v>
      </c>
      <c r="G99" s="188">
        <v>500</v>
      </c>
      <c r="H99" s="189" t="s">
        <v>349</v>
      </c>
      <c r="I99" s="165" t="s">
        <v>350</v>
      </c>
      <c r="J99" s="192"/>
    </row>
    <row r="100" spans="1:10" s="47" customFormat="1" ht="17.25" customHeight="1">
      <c r="A100" s="191" t="s">
        <v>426</v>
      </c>
      <c r="B100" s="46"/>
      <c r="C100" s="46"/>
      <c r="D100" s="90"/>
      <c r="E100" s="187">
        <v>0</v>
      </c>
      <c r="F100" s="188">
        <v>373</v>
      </c>
      <c r="G100" s="188">
        <v>373</v>
      </c>
      <c r="H100" s="189" t="s">
        <v>349</v>
      </c>
      <c r="I100" s="165" t="s">
        <v>350</v>
      </c>
      <c r="J100" s="192"/>
    </row>
    <row r="101" spans="1:10" s="47" customFormat="1" ht="17.25" customHeight="1">
      <c r="A101" s="191" t="s">
        <v>427</v>
      </c>
      <c r="B101" s="46"/>
      <c r="C101" s="46"/>
      <c r="D101" s="90"/>
      <c r="E101" s="187">
        <v>0</v>
      </c>
      <c r="F101" s="188">
        <v>350</v>
      </c>
      <c r="G101" s="188">
        <v>350</v>
      </c>
      <c r="H101" s="189" t="s">
        <v>349</v>
      </c>
      <c r="I101" s="165" t="s">
        <v>350</v>
      </c>
      <c r="J101" s="192"/>
    </row>
    <row r="102" spans="1:10" s="47" customFormat="1" ht="17.25" customHeight="1">
      <c r="A102" s="191" t="s">
        <v>428</v>
      </c>
      <c r="B102" s="46"/>
      <c r="C102" s="46"/>
      <c r="D102" s="90"/>
      <c r="E102" s="187">
        <v>0</v>
      </c>
      <c r="F102" s="188">
        <v>643</v>
      </c>
      <c r="G102" s="188">
        <v>643</v>
      </c>
      <c r="H102" s="189" t="s">
        <v>349</v>
      </c>
      <c r="I102" s="165" t="s">
        <v>350</v>
      </c>
      <c r="J102" s="192"/>
    </row>
    <row r="103" spans="1:10" s="47" customFormat="1" ht="17.25" customHeight="1">
      <c r="A103" s="191" t="s">
        <v>429</v>
      </c>
      <c r="B103" s="46"/>
      <c r="C103" s="46"/>
      <c r="D103" s="90"/>
      <c r="E103" s="187">
        <v>0</v>
      </c>
      <c r="F103" s="188">
        <v>515</v>
      </c>
      <c r="G103" s="188">
        <v>515</v>
      </c>
      <c r="H103" s="189" t="s">
        <v>349</v>
      </c>
      <c r="I103" s="165" t="s">
        <v>350</v>
      </c>
      <c r="J103" s="192"/>
    </row>
    <row r="104" spans="1:10" s="47" customFormat="1" ht="17.25" customHeight="1">
      <c r="A104" s="191" t="s">
        <v>430</v>
      </c>
      <c r="B104" s="46"/>
      <c r="C104" s="46"/>
      <c r="D104" s="90"/>
      <c r="E104" s="187">
        <v>0</v>
      </c>
      <c r="F104" s="188">
        <v>600</v>
      </c>
      <c r="G104" s="188">
        <v>600</v>
      </c>
      <c r="H104" s="189" t="s">
        <v>349</v>
      </c>
      <c r="I104" s="165" t="s">
        <v>350</v>
      </c>
      <c r="J104" s="192"/>
    </row>
    <row r="105" spans="1:10" s="47" customFormat="1" ht="17.25" customHeight="1">
      <c r="A105" s="191" t="s">
        <v>431</v>
      </c>
      <c r="B105" s="46"/>
      <c r="C105" s="46"/>
      <c r="D105" s="90"/>
      <c r="E105" s="187">
        <v>0</v>
      </c>
      <c r="F105" s="188">
        <v>0</v>
      </c>
      <c r="G105" s="188">
        <v>112</v>
      </c>
      <c r="H105" s="189" t="s">
        <v>349</v>
      </c>
      <c r="I105" s="165" t="s">
        <v>350</v>
      </c>
      <c r="J105" s="192"/>
    </row>
    <row r="106" spans="1:10" s="47" customFormat="1" ht="17.25" customHeight="1">
      <c r="A106" s="191" t="s">
        <v>431</v>
      </c>
      <c r="B106" s="46"/>
      <c r="C106" s="46"/>
      <c r="D106" s="90"/>
      <c r="E106" s="187">
        <v>0</v>
      </c>
      <c r="F106" s="188">
        <v>0</v>
      </c>
      <c r="G106" s="188">
        <v>450</v>
      </c>
      <c r="H106" s="189" t="s">
        <v>349</v>
      </c>
      <c r="I106" s="165" t="s">
        <v>350</v>
      </c>
      <c r="J106" s="192"/>
    </row>
    <row r="107" spans="1:10" s="47" customFormat="1" ht="17.25" customHeight="1">
      <c r="A107" s="191" t="s">
        <v>431</v>
      </c>
      <c r="B107" s="46"/>
      <c r="C107" s="46"/>
      <c r="D107" s="90"/>
      <c r="E107" s="187">
        <v>0</v>
      </c>
      <c r="F107" s="188">
        <v>295</v>
      </c>
      <c r="G107" s="188">
        <v>285</v>
      </c>
      <c r="H107" s="189" t="s">
        <v>349</v>
      </c>
      <c r="I107" s="165" t="s">
        <v>350</v>
      </c>
      <c r="J107" s="192"/>
    </row>
    <row r="108" spans="1:10" s="47" customFormat="1" ht="17.25" customHeight="1">
      <c r="A108" s="191" t="s">
        <v>432</v>
      </c>
      <c r="B108" s="46"/>
      <c r="C108" s="46"/>
      <c r="D108" s="90"/>
      <c r="E108" s="187">
        <v>0</v>
      </c>
      <c r="F108" s="188">
        <v>450</v>
      </c>
      <c r="G108" s="188">
        <v>449</v>
      </c>
      <c r="H108" s="189" t="s">
        <v>349</v>
      </c>
      <c r="I108" s="165" t="s">
        <v>350</v>
      </c>
      <c r="J108" s="192"/>
    </row>
    <row r="109" spans="1:10" s="47" customFormat="1" ht="17.25" customHeight="1">
      <c r="A109" s="191" t="s">
        <v>433</v>
      </c>
      <c r="B109" s="46"/>
      <c r="C109" s="46"/>
      <c r="D109" s="90"/>
      <c r="E109" s="187">
        <v>0</v>
      </c>
      <c r="F109" s="188">
        <v>200</v>
      </c>
      <c r="G109" s="188">
        <v>200</v>
      </c>
      <c r="H109" s="189" t="s">
        <v>349</v>
      </c>
      <c r="I109" s="165" t="s">
        <v>350</v>
      </c>
      <c r="J109" s="192"/>
    </row>
    <row r="110" spans="1:10" s="47" customFormat="1" ht="17.25" customHeight="1">
      <c r="A110" s="191" t="s">
        <v>434</v>
      </c>
      <c r="B110" s="46"/>
      <c r="C110" s="46"/>
      <c r="D110" s="90"/>
      <c r="E110" s="187">
        <v>0</v>
      </c>
      <c r="F110" s="188">
        <v>660</v>
      </c>
      <c r="G110" s="188">
        <v>588</v>
      </c>
      <c r="H110" s="189" t="s">
        <v>349</v>
      </c>
      <c r="I110" s="165" t="s">
        <v>350</v>
      </c>
      <c r="J110" s="192"/>
    </row>
    <row r="111" spans="1:10" s="47" customFormat="1" ht="17.25" customHeight="1">
      <c r="A111" s="191" t="s">
        <v>435</v>
      </c>
      <c r="B111" s="46"/>
      <c r="C111" s="46"/>
      <c r="D111" s="90"/>
      <c r="E111" s="187">
        <v>0</v>
      </c>
      <c r="F111" s="188">
        <v>315</v>
      </c>
      <c r="G111" s="188">
        <v>315</v>
      </c>
      <c r="H111" s="189" t="s">
        <v>349</v>
      </c>
      <c r="I111" s="165" t="s">
        <v>350</v>
      </c>
      <c r="J111" s="192"/>
    </row>
    <row r="112" spans="1:10" s="47" customFormat="1" ht="17.25" customHeight="1">
      <c r="A112" s="191" t="s">
        <v>435</v>
      </c>
      <c r="B112" s="46"/>
      <c r="C112" s="46"/>
      <c r="D112" s="90"/>
      <c r="E112" s="187">
        <v>0</v>
      </c>
      <c r="F112" s="188">
        <v>1000</v>
      </c>
      <c r="G112" s="188">
        <v>1000</v>
      </c>
      <c r="H112" s="189" t="s">
        <v>349</v>
      </c>
      <c r="I112" s="165" t="s">
        <v>350</v>
      </c>
      <c r="J112" s="192"/>
    </row>
    <row r="113" spans="1:10" s="47" customFormat="1" ht="17.25" customHeight="1">
      <c r="A113" s="191"/>
      <c r="B113" s="46"/>
      <c r="C113" s="46"/>
      <c r="D113" s="90"/>
      <c r="E113" s="187"/>
      <c r="F113" s="188"/>
      <c r="G113" s="188"/>
      <c r="H113" s="189"/>
      <c r="I113" s="165"/>
      <c r="J113" s="192"/>
    </row>
    <row r="114" spans="1:10" s="47" customFormat="1" ht="17.25" customHeight="1">
      <c r="A114" s="191" t="s">
        <v>436</v>
      </c>
      <c r="B114" s="46"/>
      <c r="C114" s="46"/>
      <c r="D114" s="90"/>
      <c r="E114" s="187">
        <v>0</v>
      </c>
      <c r="F114" s="188">
        <v>1653</v>
      </c>
      <c r="G114" s="188">
        <v>1653</v>
      </c>
      <c r="H114" s="189"/>
      <c r="I114" s="165" t="s">
        <v>437</v>
      </c>
      <c r="J114" s="192"/>
    </row>
    <row r="115" spans="1:10" s="47" customFormat="1" ht="17.25" customHeight="1">
      <c r="A115" s="191"/>
      <c r="B115" s="46"/>
      <c r="C115" s="46"/>
      <c r="D115" s="90"/>
      <c r="E115" s="187"/>
      <c r="F115" s="188"/>
      <c r="G115" s="188"/>
      <c r="H115" s="189"/>
      <c r="I115" s="165"/>
      <c r="J115" s="192"/>
    </row>
    <row r="116" spans="1:10" s="47" customFormat="1" ht="17.25" customHeight="1">
      <c r="A116" s="193" t="s">
        <v>438</v>
      </c>
      <c r="B116" s="46"/>
      <c r="C116" s="46"/>
      <c r="D116" s="90"/>
      <c r="E116" s="194">
        <v>134525</v>
      </c>
      <c r="F116" s="194">
        <v>0</v>
      </c>
      <c r="G116" s="194">
        <v>0</v>
      </c>
      <c r="H116" s="189"/>
      <c r="I116" s="165" t="s">
        <v>439</v>
      </c>
      <c r="J116" s="192"/>
    </row>
    <row r="117" spans="1:10" s="47" customFormat="1" ht="17.25" customHeight="1">
      <c r="A117" s="193" t="s">
        <v>440</v>
      </c>
      <c r="B117" s="46"/>
      <c r="C117" s="46"/>
      <c r="D117" s="90"/>
      <c r="E117" s="194">
        <v>0</v>
      </c>
      <c r="F117" s="194">
        <v>2000</v>
      </c>
      <c r="G117" s="194">
        <v>2000</v>
      </c>
      <c r="H117" s="189"/>
      <c r="I117" s="165" t="s">
        <v>441</v>
      </c>
      <c r="J117" s="192"/>
    </row>
    <row r="118" spans="1:10" s="47" customFormat="1" ht="17.25" customHeight="1">
      <c r="A118" s="193" t="s">
        <v>440</v>
      </c>
      <c r="B118" s="46"/>
      <c r="C118" s="46"/>
      <c r="D118" s="90"/>
      <c r="E118" s="194">
        <v>2000</v>
      </c>
      <c r="F118" s="194">
        <v>1522</v>
      </c>
      <c r="G118" s="194">
        <v>1522</v>
      </c>
      <c r="H118" s="189"/>
      <c r="I118" s="165" t="s">
        <v>441</v>
      </c>
      <c r="J118" s="192"/>
    </row>
    <row r="119" spans="1:10" s="47" customFormat="1" ht="17.25" customHeight="1">
      <c r="A119" s="193" t="s">
        <v>440</v>
      </c>
      <c r="B119" s="46"/>
      <c r="C119" s="46"/>
      <c r="D119" s="90"/>
      <c r="E119" s="194">
        <v>0</v>
      </c>
      <c r="F119" s="194">
        <v>1522</v>
      </c>
      <c r="G119" s="194">
        <v>1522</v>
      </c>
      <c r="H119" s="189"/>
      <c r="I119" s="165" t="s">
        <v>441</v>
      </c>
      <c r="J119" s="192"/>
    </row>
    <row r="120" spans="1:10" s="47" customFormat="1" ht="17.25" customHeight="1">
      <c r="A120" s="193" t="s">
        <v>442</v>
      </c>
      <c r="B120" s="46"/>
      <c r="C120" s="46"/>
      <c r="D120" s="90"/>
      <c r="E120" s="194">
        <v>150</v>
      </c>
      <c r="F120" s="194">
        <v>150</v>
      </c>
      <c r="G120" s="194">
        <v>150</v>
      </c>
      <c r="H120" s="189"/>
      <c r="I120" s="165" t="s">
        <v>443</v>
      </c>
      <c r="J120" s="192"/>
    </row>
    <row r="121" spans="1:10" s="47" customFormat="1" ht="17.25" customHeight="1">
      <c r="A121" s="193" t="s">
        <v>444</v>
      </c>
      <c r="B121" s="46"/>
      <c r="C121" s="46"/>
      <c r="D121" s="90"/>
      <c r="E121" s="194">
        <v>0</v>
      </c>
      <c r="F121" s="194">
        <v>2000</v>
      </c>
      <c r="G121" s="194">
        <v>2000</v>
      </c>
      <c r="H121" s="189"/>
      <c r="I121" s="165" t="s">
        <v>441</v>
      </c>
      <c r="J121" s="192"/>
    </row>
    <row r="122" spans="1:10" s="47" customFormat="1" ht="17.25" customHeight="1">
      <c r="A122" s="193" t="s">
        <v>445</v>
      </c>
      <c r="B122" s="46"/>
      <c r="C122" s="46"/>
      <c r="D122" s="90"/>
      <c r="E122" s="194">
        <v>0</v>
      </c>
      <c r="F122" s="194">
        <v>2000</v>
      </c>
      <c r="G122" s="194">
        <v>2000</v>
      </c>
      <c r="H122" s="189"/>
      <c r="I122" s="165" t="s">
        <v>441</v>
      </c>
      <c r="J122" s="192"/>
    </row>
    <row r="123" spans="1:10" s="47" customFormat="1" ht="17.25" customHeight="1">
      <c r="A123" s="193" t="s">
        <v>446</v>
      </c>
      <c r="B123" s="46"/>
      <c r="C123" s="46"/>
      <c r="D123" s="90"/>
      <c r="E123" s="194">
        <v>300</v>
      </c>
      <c r="F123" s="194">
        <v>300</v>
      </c>
      <c r="G123" s="194">
        <v>300</v>
      </c>
      <c r="H123" s="189"/>
      <c r="I123" s="165" t="s">
        <v>443</v>
      </c>
      <c r="J123" s="192"/>
    </row>
    <row r="124" spans="1:10" s="47" customFormat="1" ht="17.25" customHeight="1">
      <c r="A124" s="193" t="s">
        <v>447</v>
      </c>
      <c r="B124" s="46"/>
      <c r="C124" s="46"/>
      <c r="D124" s="90"/>
      <c r="E124" s="194">
        <v>0</v>
      </c>
      <c r="F124" s="194">
        <v>2000</v>
      </c>
      <c r="G124" s="194">
        <v>2000</v>
      </c>
      <c r="H124" s="189"/>
      <c r="I124" s="165" t="s">
        <v>441</v>
      </c>
      <c r="J124" s="192"/>
    </row>
    <row r="125" spans="1:10" s="47" customFormat="1" ht="17.25" customHeight="1">
      <c r="A125" s="193" t="s">
        <v>448</v>
      </c>
      <c r="B125" s="46"/>
      <c r="C125" s="46"/>
      <c r="D125" s="90"/>
      <c r="E125" s="194">
        <v>0</v>
      </c>
      <c r="F125" s="194">
        <v>2000</v>
      </c>
      <c r="G125" s="194">
        <v>2000</v>
      </c>
      <c r="H125" s="189"/>
      <c r="I125" s="165" t="s">
        <v>441</v>
      </c>
      <c r="J125" s="192"/>
    </row>
    <row r="126" spans="1:10" s="47" customFormat="1" ht="17.25" customHeight="1">
      <c r="A126" s="193" t="s">
        <v>449</v>
      </c>
      <c r="B126" s="46"/>
      <c r="C126" s="46"/>
      <c r="D126" s="90"/>
      <c r="E126" s="194">
        <v>0</v>
      </c>
      <c r="F126" s="194">
        <v>2000</v>
      </c>
      <c r="G126" s="194">
        <v>2000</v>
      </c>
      <c r="H126" s="189"/>
      <c r="I126" s="165" t="s">
        <v>441</v>
      </c>
      <c r="J126" s="192"/>
    </row>
    <row r="127" spans="1:10" s="47" customFormat="1" ht="17.25" customHeight="1">
      <c r="A127" s="193" t="s">
        <v>450</v>
      </c>
      <c r="B127" s="46"/>
      <c r="C127" s="46"/>
      <c r="D127" s="90"/>
      <c r="E127" s="194">
        <v>230</v>
      </c>
      <c r="F127" s="194">
        <v>230</v>
      </c>
      <c r="G127" s="194">
        <v>230</v>
      </c>
      <c r="H127" s="189"/>
      <c r="I127" s="165" t="s">
        <v>443</v>
      </c>
      <c r="J127" s="192"/>
    </row>
    <row r="128" spans="1:10" s="47" customFormat="1" ht="17.25" customHeight="1">
      <c r="A128" s="193" t="s">
        <v>451</v>
      </c>
      <c r="B128" s="46"/>
      <c r="C128" s="46"/>
      <c r="D128" s="90"/>
      <c r="E128" s="194">
        <v>0</v>
      </c>
      <c r="F128" s="194">
        <v>2000</v>
      </c>
      <c r="G128" s="194">
        <v>2000</v>
      </c>
      <c r="H128" s="189"/>
      <c r="I128" s="165" t="s">
        <v>441</v>
      </c>
      <c r="J128" s="192"/>
    </row>
    <row r="129" spans="1:10" s="47" customFormat="1" ht="17.25" customHeight="1">
      <c r="A129" s="193" t="s">
        <v>452</v>
      </c>
      <c r="B129" s="46"/>
      <c r="C129" s="46"/>
      <c r="D129" s="90"/>
      <c r="E129" s="194">
        <v>2000</v>
      </c>
      <c r="F129" s="194">
        <v>2000</v>
      </c>
      <c r="G129" s="194">
        <v>2000</v>
      </c>
      <c r="H129" s="189"/>
      <c r="I129" s="165" t="s">
        <v>441</v>
      </c>
      <c r="J129" s="192"/>
    </row>
    <row r="130" spans="1:10" s="47" customFormat="1" ht="17.25" customHeight="1">
      <c r="A130" s="193" t="s">
        <v>453</v>
      </c>
      <c r="B130" s="46"/>
      <c r="C130" s="46"/>
      <c r="D130" s="90"/>
      <c r="E130" s="194">
        <v>2000</v>
      </c>
      <c r="F130" s="194">
        <v>2000</v>
      </c>
      <c r="G130" s="194">
        <v>2000</v>
      </c>
      <c r="H130" s="189"/>
      <c r="I130" s="165" t="s">
        <v>441</v>
      </c>
      <c r="J130" s="192"/>
    </row>
    <row r="131" spans="1:10" s="47" customFormat="1" ht="17.25" customHeight="1">
      <c r="A131" s="193" t="s">
        <v>370</v>
      </c>
      <c r="B131" s="46"/>
      <c r="C131" s="46"/>
      <c r="D131" s="90"/>
      <c r="E131" s="194">
        <v>0</v>
      </c>
      <c r="F131" s="194">
        <v>1918</v>
      </c>
      <c r="G131" s="194">
        <v>1918</v>
      </c>
      <c r="H131" s="189"/>
      <c r="I131" s="165" t="s">
        <v>441</v>
      </c>
      <c r="J131" s="192"/>
    </row>
    <row r="132" spans="1:10" s="47" customFormat="1" ht="17.25" customHeight="1">
      <c r="A132" s="193" t="s">
        <v>454</v>
      </c>
      <c r="B132" s="46"/>
      <c r="C132" s="46"/>
      <c r="D132" s="90"/>
      <c r="E132" s="194">
        <v>0</v>
      </c>
      <c r="F132" s="194">
        <v>2000</v>
      </c>
      <c r="G132" s="194">
        <v>2000</v>
      </c>
      <c r="H132" s="189"/>
      <c r="I132" s="165" t="s">
        <v>441</v>
      </c>
      <c r="J132" s="192"/>
    </row>
    <row r="133" spans="1:10" s="47" customFormat="1" ht="17.25" customHeight="1">
      <c r="A133" s="193" t="s">
        <v>455</v>
      </c>
      <c r="B133" s="46"/>
      <c r="C133" s="46"/>
      <c r="D133" s="90"/>
      <c r="E133" s="194">
        <v>2000</v>
      </c>
      <c r="F133" s="194">
        <v>2000</v>
      </c>
      <c r="G133" s="194">
        <v>2000</v>
      </c>
      <c r="H133" s="189"/>
      <c r="I133" s="165" t="s">
        <v>441</v>
      </c>
      <c r="J133" s="192"/>
    </row>
    <row r="134" spans="1:10" s="47" customFormat="1" ht="17.25" customHeight="1">
      <c r="A134" s="193" t="s">
        <v>456</v>
      </c>
      <c r="B134" s="46"/>
      <c r="C134" s="46"/>
      <c r="D134" s="90"/>
      <c r="E134" s="194">
        <v>0</v>
      </c>
      <c r="F134" s="194">
        <v>2000</v>
      </c>
      <c r="G134" s="194">
        <v>2000</v>
      </c>
      <c r="H134" s="189"/>
      <c r="I134" s="165" t="s">
        <v>441</v>
      </c>
      <c r="J134" s="192"/>
    </row>
    <row r="135" spans="1:10" s="47" customFormat="1" ht="17.25" customHeight="1">
      <c r="A135" s="193" t="s">
        <v>457</v>
      </c>
      <c r="B135" s="46"/>
      <c r="C135" s="46"/>
      <c r="D135" s="90"/>
      <c r="E135" s="194">
        <v>0</v>
      </c>
      <c r="F135" s="194">
        <v>800</v>
      </c>
      <c r="G135" s="194">
        <v>800</v>
      </c>
      <c r="H135" s="189"/>
      <c r="I135" s="165" t="s">
        <v>458</v>
      </c>
      <c r="J135" s="192"/>
    </row>
    <row r="136" spans="1:10" s="47" customFormat="1" ht="17.25" customHeight="1">
      <c r="A136" s="193" t="s">
        <v>459</v>
      </c>
      <c r="B136" s="46"/>
      <c r="C136" s="46"/>
      <c r="D136" s="90"/>
      <c r="E136" s="194">
        <v>1000</v>
      </c>
      <c r="F136" s="194">
        <v>1000</v>
      </c>
      <c r="G136" s="194">
        <v>839.9045</v>
      </c>
      <c r="H136" s="189"/>
      <c r="I136" s="165" t="s">
        <v>460</v>
      </c>
      <c r="J136" s="192"/>
    </row>
    <row r="137" spans="1:10" s="47" customFormat="1" ht="17.25" customHeight="1">
      <c r="A137" s="193" t="s">
        <v>461</v>
      </c>
      <c r="B137" s="46"/>
      <c r="C137" s="46"/>
      <c r="D137" s="90"/>
      <c r="E137" s="194">
        <v>0</v>
      </c>
      <c r="F137" s="194">
        <v>2000</v>
      </c>
      <c r="G137" s="194">
        <v>1997</v>
      </c>
      <c r="H137" s="189"/>
      <c r="I137" s="165" t="s">
        <v>441</v>
      </c>
      <c r="J137" s="192"/>
    </row>
    <row r="138" spans="1:10" s="47" customFormat="1" ht="17.25" customHeight="1">
      <c r="A138" s="193" t="s">
        <v>462</v>
      </c>
      <c r="B138" s="46"/>
      <c r="C138" s="46"/>
      <c r="D138" s="90"/>
      <c r="E138" s="194">
        <v>0</v>
      </c>
      <c r="F138" s="194">
        <v>2000</v>
      </c>
      <c r="G138" s="194">
        <v>1995</v>
      </c>
      <c r="H138" s="189"/>
      <c r="I138" s="165" t="s">
        <v>441</v>
      </c>
      <c r="J138" s="192"/>
    </row>
    <row r="139" spans="1:10" s="47" customFormat="1" ht="17.25" customHeight="1">
      <c r="A139" s="193" t="s">
        <v>463</v>
      </c>
      <c r="B139" s="46"/>
      <c r="C139" s="46"/>
      <c r="D139" s="90"/>
      <c r="E139" s="194">
        <v>0</v>
      </c>
      <c r="F139" s="194">
        <v>2000</v>
      </c>
      <c r="G139" s="194">
        <v>2000</v>
      </c>
      <c r="H139" s="189"/>
      <c r="I139" s="165" t="s">
        <v>441</v>
      </c>
      <c r="J139" s="192"/>
    </row>
    <row r="140" spans="1:10" s="47" customFormat="1" ht="17.25" customHeight="1">
      <c r="A140" s="193" t="s">
        <v>376</v>
      </c>
      <c r="B140" s="46"/>
      <c r="C140" s="46"/>
      <c r="D140" s="90"/>
      <c r="E140" s="194">
        <v>5000</v>
      </c>
      <c r="F140" s="194">
        <v>5000</v>
      </c>
      <c r="G140" s="194">
        <v>5000</v>
      </c>
      <c r="H140" s="189"/>
      <c r="I140" s="165" t="s">
        <v>464</v>
      </c>
      <c r="J140" s="192"/>
    </row>
    <row r="141" spans="1:10" s="47" customFormat="1" ht="17.25" customHeight="1">
      <c r="A141" s="193" t="s">
        <v>465</v>
      </c>
      <c r="B141" s="46"/>
      <c r="C141" s="46"/>
      <c r="D141" s="90"/>
      <c r="E141" s="194">
        <v>400</v>
      </c>
      <c r="F141" s="194">
        <v>400</v>
      </c>
      <c r="G141" s="194">
        <v>400</v>
      </c>
      <c r="H141" s="189"/>
      <c r="I141" s="165" t="s">
        <v>443</v>
      </c>
      <c r="J141" s="192"/>
    </row>
    <row r="142" spans="1:10" s="47" customFormat="1" ht="17.25" customHeight="1">
      <c r="A142" s="193" t="s">
        <v>466</v>
      </c>
      <c r="B142" s="46"/>
      <c r="C142" s="46"/>
      <c r="D142" s="90"/>
      <c r="E142" s="194">
        <v>2000</v>
      </c>
      <c r="F142" s="194">
        <v>1707</v>
      </c>
      <c r="G142" s="194">
        <v>1707</v>
      </c>
      <c r="H142" s="189"/>
      <c r="I142" s="165" t="s">
        <v>441</v>
      </c>
      <c r="J142" s="192"/>
    </row>
    <row r="143" spans="1:10" s="47" customFormat="1" ht="17.25" customHeight="1">
      <c r="A143" s="193" t="s">
        <v>467</v>
      </c>
      <c r="B143" s="46"/>
      <c r="C143" s="46"/>
      <c r="D143" s="90"/>
      <c r="E143" s="194">
        <v>2000</v>
      </c>
      <c r="F143" s="194">
        <v>2000</v>
      </c>
      <c r="G143" s="194">
        <v>2000</v>
      </c>
      <c r="H143" s="189"/>
      <c r="I143" s="165" t="s">
        <v>441</v>
      </c>
      <c r="J143" s="192"/>
    </row>
    <row r="144" spans="1:10" s="47" customFormat="1" ht="17.25" customHeight="1">
      <c r="A144" s="193" t="s">
        <v>468</v>
      </c>
      <c r="B144" s="46"/>
      <c r="C144" s="46"/>
      <c r="D144" s="90"/>
      <c r="E144" s="194">
        <v>2000</v>
      </c>
      <c r="F144" s="194">
        <v>1771</v>
      </c>
      <c r="G144" s="194">
        <v>1770.724</v>
      </c>
      <c r="H144" s="189"/>
      <c r="I144" s="165" t="s">
        <v>441</v>
      </c>
      <c r="J144" s="192"/>
    </row>
    <row r="145" spans="1:10" s="47" customFormat="1" ht="17.25" customHeight="1">
      <c r="A145" s="193" t="s">
        <v>380</v>
      </c>
      <c r="B145" s="46"/>
      <c r="C145" s="46"/>
      <c r="D145" s="90"/>
      <c r="E145" s="194">
        <v>0</v>
      </c>
      <c r="F145" s="194">
        <v>5500</v>
      </c>
      <c r="G145" s="194">
        <v>5500</v>
      </c>
      <c r="H145" s="189"/>
      <c r="I145" s="165" t="s">
        <v>441</v>
      </c>
      <c r="J145" s="192"/>
    </row>
    <row r="146" spans="1:10" s="47" customFormat="1" ht="17.25" customHeight="1">
      <c r="A146" s="193" t="s">
        <v>469</v>
      </c>
      <c r="B146" s="46"/>
      <c r="C146" s="46"/>
      <c r="D146" s="90"/>
      <c r="E146" s="194">
        <v>0</v>
      </c>
      <c r="F146" s="194">
        <v>2000</v>
      </c>
      <c r="G146" s="194">
        <v>2000</v>
      </c>
      <c r="H146" s="189"/>
      <c r="I146" s="165" t="s">
        <v>441</v>
      </c>
      <c r="J146" s="192"/>
    </row>
    <row r="147" spans="1:10" s="47" customFormat="1" ht="17.25" customHeight="1">
      <c r="A147" s="193" t="s">
        <v>470</v>
      </c>
      <c r="B147" s="46"/>
      <c r="C147" s="46"/>
      <c r="D147" s="90"/>
      <c r="E147" s="194">
        <v>0</v>
      </c>
      <c r="F147" s="194">
        <v>2000</v>
      </c>
      <c r="G147" s="194">
        <v>2000</v>
      </c>
      <c r="H147" s="189"/>
      <c r="I147" s="165" t="s">
        <v>441</v>
      </c>
      <c r="J147" s="192"/>
    </row>
    <row r="148" spans="1:10" s="47" customFormat="1" ht="17.25" customHeight="1">
      <c r="A148" s="193" t="s">
        <v>471</v>
      </c>
      <c r="B148" s="46"/>
      <c r="C148" s="46"/>
      <c r="D148" s="90"/>
      <c r="E148" s="194">
        <v>0</v>
      </c>
      <c r="F148" s="194">
        <v>2000</v>
      </c>
      <c r="G148" s="194">
        <v>2000</v>
      </c>
      <c r="H148" s="189"/>
      <c r="I148" s="165" t="s">
        <v>441</v>
      </c>
      <c r="J148" s="192"/>
    </row>
    <row r="149" spans="1:10" s="47" customFormat="1" ht="17.25" customHeight="1">
      <c r="A149" s="193" t="s">
        <v>472</v>
      </c>
      <c r="B149" s="46"/>
      <c r="C149" s="46"/>
      <c r="D149" s="90"/>
      <c r="E149" s="194">
        <v>95</v>
      </c>
      <c r="F149" s="194">
        <v>95</v>
      </c>
      <c r="G149" s="194">
        <v>95</v>
      </c>
      <c r="H149" s="189"/>
      <c r="I149" s="165" t="s">
        <v>443</v>
      </c>
      <c r="J149" s="192"/>
    </row>
    <row r="150" spans="1:10" s="47" customFormat="1" ht="17.25" customHeight="1">
      <c r="A150" s="193" t="s">
        <v>473</v>
      </c>
      <c r="B150" s="46"/>
      <c r="C150" s="46"/>
      <c r="D150" s="90"/>
      <c r="E150" s="194">
        <v>2000</v>
      </c>
      <c r="F150" s="194">
        <v>2000</v>
      </c>
      <c r="G150" s="194">
        <v>2000</v>
      </c>
      <c r="H150" s="189"/>
      <c r="I150" s="165" t="s">
        <v>441</v>
      </c>
      <c r="J150" s="192"/>
    </row>
    <row r="151" spans="1:10" s="47" customFormat="1" ht="17.25" customHeight="1">
      <c r="A151" s="193" t="s">
        <v>474</v>
      </c>
      <c r="B151" s="46"/>
      <c r="C151" s="46"/>
      <c r="D151" s="90"/>
      <c r="E151" s="194">
        <v>2000</v>
      </c>
      <c r="F151" s="194">
        <v>2000</v>
      </c>
      <c r="G151" s="194">
        <v>2000</v>
      </c>
      <c r="H151" s="189"/>
      <c r="I151" s="165" t="s">
        <v>441</v>
      </c>
      <c r="J151" s="192"/>
    </row>
    <row r="152" spans="1:10" s="47" customFormat="1" ht="17.25" customHeight="1">
      <c r="A152" s="193" t="s">
        <v>475</v>
      </c>
      <c r="B152" s="46"/>
      <c r="C152" s="46"/>
      <c r="D152" s="90"/>
      <c r="E152" s="194">
        <v>2000</v>
      </c>
      <c r="F152" s="194">
        <v>2000</v>
      </c>
      <c r="G152" s="194">
        <v>2000</v>
      </c>
      <c r="H152" s="189"/>
      <c r="I152" s="165" t="s">
        <v>441</v>
      </c>
      <c r="J152" s="192"/>
    </row>
    <row r="153" spans="1:10" s="47" customFormat="1" ht="17.25" customHeight="1">
      <c r="A153" s="193" t="s">
        <v>476</v>
      </c>
      <c r="B153" s="46"/>
      <c r="C153" s="46"/>
      <c r="D153" s="90"/>
      <c r="E153" s="194">
        <v>0</v>
      </c>
      <c r="F153" s="194">
        <v>1999</v>
      </c>
      <c r="G153" s="194">
        <v>1999</v>
      </c>
      <c r="H153" s="189"/>
      <c r="I153" s="165" t="s">
        <v>441</v>
      </c>
      <c r="J153" s="192"/>
    </row>
    <row r="154" spans="1:10" s="47" customFormat="1" ht="17.25" customHeight="1">
      <c r="A154" s="193" t="s">
        <v>477</v>
      </c>
      <c r="B154" s="46"/>
      <c r="C154" s="46"/>
      <c r="D154" s="90"/>
      <c r="E154" s="194">
        <v>0</v>
      </c>
      <c r="F154" s="194">
        <v>2000</v>
      </c>
      <c r="G154" s="194">
        <v>2000</v>
      </c>
      <c r="H154" s="189"/>
      <c r="I154" s="165" t="s">
        <v>441</v>
      </c>
      <c r="J154" s="192"/>
    </row>
    <row r="155" spans="1:10" s="47" customFormat="1" ht="17.25" customHeight="1">
      <c r="A155" s="193" t="s">
        <v>478</v>
      </c>
      <c r="B155" s="46"/>
      <c r="C155" s="46"/>
      <c r="D155" s="90"/>
      <c r="E155" s="194">
        <v>0</v>
      </c>
      <c r="F155" s="194">
        <v>2000</v>
      </c>
      <c r="G155" s="194">
        <v>2000</v>
      </c>
      <c r="H155" s="189"/>
      <c r="I155" s="165" t="s">
        <v>441</v>
      </c>
      <c r="J155" s="192"/>
    </row>
    <row r="156" spans="1:10" s="47" customFormat="1" ht="17.25" customHeight="1">
      <c r="A156" s="193" t="s">
        <v>479</v>
      </c>
      <c r="B156" s="46"/>
      <c r="C156" s="46"/>
      <c r="D156" s="90"/>
      <c r="E156" s="194">
        <v>600</v>
      </c>
      <c r="F156" s="194">
        <v>600</v>
      </c>
      <c r="G156" s="194">
        <v>600</v>
      </c>
      <c r="H156" s="189"/>
      <c r="I156" s="165" t="s">
        <v>480</v>
      </c>
      <c r="J156" s="192"/>
    </row>
    <row r="157" spans="1:10" s="47" customFormat="1" ht="17.25" customHeight="1">
      <c r="A157" s="193" t="s">
        <v>481</v>
      </c>
      <c r="B157" s="46"/>
      <c r="C157" s="46"/>
      <c r="D157" s="90"/>
      <c r="E157" s="194">
        <v>2000</v>
      </c>
      <c r="F157" s="194">
        <v>2000</v>
      </c>
      <c r="G157" s="194">
        <v>2000</v>
      </c>
      <c r="H157" s="189"/>
      <c r="I157" s="165" t="s">
        <v>441</v>
      </c>
      <c r="J157" s="192"/>
    </row>
    <row r="158" spans="1:10" s="47" customFormat="1" ht="17.25" customHeight="1">
      <c r="A158" s="193" t="s">
        <v>482</v>
      </c>
      <c r="B158" s="46"/>
      <c r="C158" s="46"/>
      <c r="D158" s="90"/>
      <c r="E158" s="194">
        <v>150</v>
      </c>
      <c r="F158" s="194">
        <v>150</v>
      </c>
      <c r="G158" s="194">
        <v>150</v>
      </c>
      <c r="H158" s="189"/>
      <c r="I158" s="165" t="s">
        <v>443</v>
      </c>
      <c r="J158" s="192"/>
    </row>
    <row r="159" spans="1:10" s="47" customFormat="1" ht="17.25" customHeight="1">
      <c r="A159" s="193" t="s">
        <v>483</v>
      </c>
      <c r="B159" s="46"/>
      <c r="C159" s="46"/>
      <c r="D159" s="90"/>
      <c r="E159" s="194">
        <v>0</v>
      </c>
      <c r="F159" s="194">
        <v>2000</v>
      </c>
      <c r="G159" s="194">
        <v>2000</v>
      </c>
      <c r="H159" s="189"/>
      <c r="I159" s="165" t="s">
        <v>441</v>
      </c>
      <c r="J159" s="192"/>
    </row>
    <row r="160" spans="1:10" s="47" customFormat="1" ht="17.25" customHeight="1">
      <c r="A160" s="193" t="s">
        <v>484</v>
      </c>
      <c r="B160" s="46"/>
      <c r="C160" s="46"/>
      <c r="D160" s="90"/>
      <c r="E160" s="194">
        <v>2000</v>
      </c>
      <c r="F160" s="194">
        <v>2000</v>
      </c>
      <c r="G160" s="194">
        <v>2000</v>
      </c>
      <c r="H160" s="189"/>
      <c r="I160" s="165" t="s">
        <v>441</v>
      </c>
      <c r="J160" s="192"/>
    </row>
    <row r="161" spans="1:10" s="47" customFormat="1" ht="17.25" customHeight="1">
      <c r="A161" s="193" t="s">
        <v>485</v>
      </c>
      <c r="B161" s="46"/>
      <c r="C161" s="46"/>
      <c r="D161" s="90"/>
      <c r="E161" s="194">
        <v>2000</v>
      </c>
      <c r="F161" s="194">
        <v>2000</v>
      </c>
      <c r="G161" s="194">
        <v>2000</v>
      </c>
      <c r="H161" s="189"/>
      <c r="I161" s="165" t="s">
        <v>441</v>
      </c>
      <c r="J161" s="192"/>
    </row>
    <row r="162" spans="1:10" s="47" customFormat="1" ht="17.25" customHeight="1">
      <c r="A162" s="193" t="s">
        <v>486</v>
      </c>
      <c r="B162" s="46"/>
      <c r="C162" s="46"/>
      <c r="D162" s="90"/>
      <c r="E162" s="194">
        <v>400</v>
      </c>
      <c r="F162" s="194">
        <v>400</v>
      </c>
      <c r="G162" s="194">
        <v>400</v>
      </c>
      <c r="H162" s="189"/>
      <c r="I162" s="165" t="s">
        <v>464</v>
      </c>
      <c r="J162" s="192"/>
    </row>
    <row r="163" spans="1:10" s="47" customFormat="1" ht="17.25" customHeight="1">
      <c r="A163" s="193" t="s">
        <v>487</v>
      </c>
      <c r="B163" s="46"/>
      <c r="C163" s="46"/>
      <c r="D163" s="90"/>
      <c r="E163" s="194">
        <v>0</v>
      </c>
      <c r="F163" s="194">
        <v>1990</v>
      </c>
      <c r="G163" s="194">
        <v>1990</v>
      </c>
      <c r="H163" s="189"/>
      <c r="I163" s="165" t="s">
        <v>441</v>
      </c>
      <c r="J163" s="192"/>
    </row>
    <row r="164" spans="1:10" s="47" customFormat="1" ht="17.25" customHeight="1">
      <c r="A164" s="193" t="s">
        <v>488</v>
      </c>
      <c r="B164" s="46"/>
      <c r="C164" s="46"/>
      <c r="D164" s="90"/>
      <c r="E164" s="194">
        <v>0</v>
      </c>
      <c r="F164" s="194">
        <v>1999</v>
      </c>
      <c r="G164" s="194">
        <v>1999</v>
      </c>
      <c r="H164" s="189"/>
      <c r="I164" s="165" t="s">
        <v>441</v>
      </c>
      <c r="J164" s="192"/>
    </row>
    <row r="165" spans="1:10" s="47" customFormat="1" ht="17.25" customHeight="1">
      <c r="A165" s="193" t="s">
        <v>489</v>
      </c>
      <c r="B165" s="46"/>
      <c r="C165" s="46"/>
      <c r="D165" s="90"/>
      <c r="E165" s="194">
        <v>2000</v>
      </c>
      <c r="F165" s="194">
        <v>1710</v>
      </c>
      <c r="G165" s="194">
        <v>1710</v>
      </c>
      <c r="H165" s="189"/>
      <c r="I165" s="165" t="s">
        <v>441</v>
      </c>
      <c r="J165" s="192"/>
    </row>
    <row r="166" spans="1:10" s="47" customFormat="1" ht="17.25" customHeight="1">
      <c r="A166" s="193" t="s">
        <v>490</v>
      </c>
      <c r="B166" s="46"/>
      <c r="C166" s="46"/>
      <c r="D166" s="90"/>
      <c r="E166" s="194">
        <v>0</v>
      </c>
      <c r="F166" s="194">
        <v>340</v>
      </c>
      <c r="G166" s="194">
        <v>243.52939999999998</v>
      </c>
      <c r="H166" s="189"/>
      <c r="I166" s="165" t="s">
        <v>464</v>
      </c>
      <c r="J166" s="192"/>
    </row>
    <row r="167" spans="1:10" s="47" customFormat="1" ht="17.25" customHeight="1">
      <c r="A167" s="193" t="s">
        <v>490</v>
      </c>
      <c r="B167" s="46"/>
      <c r="C167" s="46"/>
      <c r="D167" s="90"/>
      <c r="E167" s="194">
        <v>5000</v>
      </c>
      <c r="F167" s="194">
        <v>5000</v>
      </c>
      <c r="G167" s="194">
        <v>5000</v>
      </c>
      <c r="H167" s="189"/>
      <c r="I167" s="165" t="s">
        <v>464</v>
      </c>
      <c r="J167" s="192"/>
    </row>
    <row r="168" spans="1:10" s="47" customFormat="1" ht="17.25" customHeight="1">
      <c r="A168" s="193" t="s">
        <v>416</v>
      </c>
      <c r="B168" s="46"/>
      <c r="C168" s="46"/>
      <c r="D168" s="90"/>
      <c r="E168" s="194">
        <v>0</v>
      </c>
      <c r="F168" s="194">
        <v>2000</v>
      </c>
      <c r="G168" s="194">
        <v>2000</v>
      </c>
      <c r="H168" s="189"/>
      <c r="I168" s="165" t="s">
        <v>441</v>
      </c>
      <c r="J168" s="192"/>
    </row>
    <row r="169" spans="1:10" s="47" customFormat="1" ht="17.25" customHeight="1">
      <c r="A169" s="193" t="s">
        <v>417</v>
      </c>
      <c r="B169" s="46"/>
      <c r="C169" s="46"/>
      <c r="D169" s="90"/>
      <c r="E169" s="194">
        <v>2000</v>
      </c>
      <c r="F169" s="194">
        <v>2000</v>
      </c>
      <c r="G169" s="194">
        <v>2000</v>
      </c>
      <c r="H169" s="189"/>
      <c r="I169" s="165" t="s">
        <v>441</v>
      </c>
      <c r="J169" s="192"/>
    </row>
    <row r="170" spans="1:10" s="47" customFormat="1" ht="17.25" customHeight="1">
      <c r="A170" s="193" t="s">
        <v>491</v>
      </c>
      <c r="B170" s="46"/>
      <c r="C170" s="46"/>
      <c r="D170" s="90"/>
      <c r="E170" s="194">
        <v>0</v>
      </c>
      <c r="F170" s="194">
        <v>1942</v>
      </c>
      <c r="G170" s="194">
        <v>1942</v>
      </c>
      <c r="H170" s="189"/>
      <c r="I170" s="165" t="s">
        <v>441</v>
      </c>
      <c r="J170" s="192"/>
    </row>
    <row r="171" spans="1:10" s="47" customFormat="1" ht="17.25" customHeight="1">
      <c r="A171" s="193" t="s">
        <v>492</v>
      </c>
      <c r="B171" s="46"/>
      <c r="C171" s="46"/>
      <c r="D171" s="90"/>
      <c r="E171" s="194">
        <v>2000</v>
      </c>
      <c r="F171" s="194">
        <v>1959</v>
      </c>
      <c r="G171" s="194">
        <v>1959</v>
      </c>
      <c r="H171" s="189"/>
      <c r="I171" s="165" t="s">
        <v>441</v>
      </c>
      <c r="J171" s="192"/>
    </row>
    <row r="172" spans="1:10" s="47" customFormat="1" ht="17.25" customHeight="1">
      <c r="A172" s="193" t="s">
        <v>493</v>
      </c>
      <c r="B172" s="46"/>
      <c r="C172" s="46"/>
      <c r="D172" s="90"/>
      <c r="E172" s="194">
        <v>2000</v>
      </c>
      <c r="F172" s="194">
        <v>2000</v>
      </c>
      <c r="G172" s="194">
        <v>2000</v>
      </c>
      <c r="H172" s="189"/>
      <c r="I172" s="165" t="s">
        <v>441</v>
      </c>
      <c r="J172" s="192"/>
    </row>
    <row r="173" spans="1:10" s="47" customFormat="1" ht="17.25" customHeight="1">
      <c r="A173" s="193" t="s">
        <v>494</v>
      </c>
      <c r="B173" s="46"/>
      <c r="C173" s="46"/>
      <c r="D173" s="90"/>
      <c r="E173" s="194">
        <v>1000</v>
      </c>
      <c r="F173" s="194">
        <v>1000</v>
      </c>
      <c r="G173" s="194">
        <v>1000</v>
      </c>
      <c r="H173" s="189"/>
      <c r="I173" s="165" t="s">
        <v>458</v>
      </c>
      <c r="J173" s="192"/>
    </row>
    <row r="174" spans="1:10" s="47" customFormat="1" ht="17.25" customHeight="1">
      <c r="A174" s="193" t="s">
        <v>495</v>
      </c>
      <c r="B174" s="46"/>
      <c r="C174" s="46"/>
      <c r="D174" s="90"/>
      <c r="E174" s="194">
        <v>2000</v>
      </c>
      <c r="F174" s="194">
        <v>2000</v>
      </c>
      <c r="G174" s="194">
        <v>2000</v>
      </c>
      <c r="H174" s="189"/>
      <c r="I174" s="165" t="s">
        <v>441</v>
      </c>
      <c r="J174" s="192"/>
    </row>
    <row r="175" spans="1:10" s="47" customFormat="1" ht="17.25" customHeight="1">
      <c r="A175" s="193" t="s">
        <v>496</v>
      </c>
      <c r="B175" s="46"/>
      <c r="C175" s="46"/>
      <c r="D175" s="90"/>
      <c r="E175" s="194">
        <v>0</v>
      </c>
      <c r="F175" s="194">
        <v>2000</v>
      </c>
      <c r="G175" s="194">
        <v>2000</v>
      </c>
      <c r="H175" s="189"/>
      <c r="I175" s="165" t="s">
        <v>441</v>
      </c>
      <c r="J175" s="192"/>
    </row>
    <row r="176" spans="1:10" s="47" customFormat="1" ht="17.25" customHeight="1">
      <c r="A176" s="193" t="s">
        <v>497</v>
      </c>
      <c r="B176" s="46"/>
      <c r="C176" s="46"/>
      <c r="D176" s="90"/>
      <c r="E176" s="194">
        <v>0</v>
      </c>
      <c r="F176" s="194">
        <v>2000</v>
      </c>
      <c r="G176" s="194">
        <v>2000</v>
      </c>
      <c r="H176" s="189"/>
      <c r="I176" s="165" t="s">
        <v>441</v>
      </c>
      <c r="J176" s="192"/>
    </row>
    <row r="177" spans="1:10" s="47" customFormat="1" ht="17.25" customHeight="1">
      <c r="A177" s="193" t="s">
        <v>498</v>
      </c>
      <c r="B177" s="46"/>
      <c r="C177" s="46"/>
      <c r="D177" s="90"/>
      <c r="E177" s="194">
        <v>0</v>
      </c>
      <c r="F177" s="194">
        <v>2000</v>
      </c>
      <c r="G177" s="194">
        <v>2000</v>
      </c>
      <c r="H177" s="189"/>
      <c r="I177" s="165" t="s">
        <v>441</v>
      </c>
      <c r="J177" s="192"/>
    </row>
    <row r="178" spans="1:10" s="47" customFormat="1" ht="17.25" customHeight="1">
      <c r="A178" s="193" t="s">
        <v>499</v>
      </c>
      <c r="B178" s="46"/>
      <c r="C178" s="46"/>
      <c r="D178" s="90"/>
      <c r="E178" s="194">
        <v>0</v>
      </c>
      <c r="F178" s="194">
        <v>1942</v>
      </c>
      <c r="G178" s="194">
        <v>1856.4908</v>
      </c>
      <c r="H178" s="189"/>
      <c r="I178" s="165" t="s">
        <v>441</v>
      </c>
      <c r="J178" s="192"/>
    </row>
    <row r="179" spans="1:10" s="47" customFormat="1" ht="17.25" customHeight="1">
      <c r="A179" s="193" t="s">
        <v>500</v>
      </c>
      <c r="B179" s="46"/>
      <c r="C179" s="46"/>
      <c r="D179" s="90"/>
      <c r="E179" s="194">
        <v>0</v>
      </c>
      <c r="F179" s="194">
        <v>1200</v>
      </c>
      <c r="G179" s="194">
        <v>1200</v>
      </c>
      <c r="H179" s="189"/>
      <c r="I179" s="165" t="s">
        <v>460</v>
      </c>
      <c r="J179" s="192"/>
    </row>
    <row r="180" spans="1:10" s="47" customFormat="1" ht="17.25" customHeight="1">
      <c r="A180" s="193" t="s">
        <v>501</v>
      </c>
      <c r="B180" s="46"/>
      <c r="C180" s="46"/>
      <c r="D180" s="90"/>
      <c r="E180" s="194">
        <v>0</v>
      </c>
      <c r="F180" s="194">
        <v>2000</v>
      </c>
      <c r="G180" s="194">
        <v>2000</v>
      </c>
      <c r="H180" s="189"/>
      <c r="I180" s="165" t="s">
        <v>441</v>
      </c>
      <c r="J180" s="192"/>
    </row>
    <row r="181" spans="1:10" s="47" customFormat="1" ht="17.25" customHeight="1">
      <c r="A181" s="193" t="s">
        <v>502</v>
      </c>
      <c r="B181" s="46"/>
      <c r="C181" s="46"/>
      <c r="D181" s="90"/>
      <c r="E181" s="194">
        <v>0</v>
      </c>
      <c r="F181" s="194">
        <v>1949</v>
      </c>
      <c r="G181" s="194">
        <v>1949</v>
      </c>
      <c r="H181" s="189"/>
      <c r="I181" s="165" t="s">
        <v>441</v>
      </c>
      <c r="J181" s="192"/>
    </row>
    <row r="182" spans="1:10" s="47" customFormat="1" ht="17.25" customHeight="1">
      <c r="A182" s="193" t="s">
        <v>503</v>
      </c>
      <c r="B182" s="46"/>
      <c r="C182" s="46"/>
      <c r="D182" s="90"/>
      <c r="E182" s="194">
        <v>4500</v>
      </c>
      <c r="F182" s="194">
        <v>4500</v>
      </c>
      <c r="G182" s="194">
        <v>4399.7526</v>
      </c>
      <c r="H182" s="189"/>
      <c r="I182" s="165" t="s">
        <v>464</v>
      </c>
      <c r="J182" s="192"/>
    </row>
    <row r="183" spans="1:10" s="47" customFormat="1" ht="17.25" customHeight="1">
      <c r="A183" s="193" t="s">
        <v>504</v>
      </c>
      <c r="B183" s="46"/>
      <c r="C183" s="46"/>
      <c r="D183" s="90"/>
      <c r="E183" s="194">
        <v>2000</v>
      </c>
      <c r="F183" s="194">
        <v>2000</v>
      </c>
      <c r="G183" s="194">
        <v>2000</v>
      </c>
      <c r="H183" s="189"/>
      <c r="I183" s="165" t="s">
        <v>441</v>
      </c>
      <c r="J183" s="192"/>
    </row>
    <row r="184" spans="1:10" s="47" customFormat="1" ht="17.25" customHeight="1">
      <c r="A184" s="193" t="s">
        <v>505</v>
      </c>
      <c r="B184" s="46"/>
      <c r="C184" s="46"/>
      <c r="D184" s="90"/>
      <c r="E184" s="194">
        <v>2000</v>
      </c>
      <c r="F184" s="194">
        <v>2000</v>
      </c>
      <c r="G184" s="194">
        <v>2000</v>
      </c>
      <c r="H184" s="189"/>
      <c r="I184" s="165" t="s">
        <v>441</v>
      </c>
      <c r="J184" s="192"/>
    </row>
    <row r="185" spans="1:10" s="47" customFormat="1" ht="17.25" customHeight="1">
      <c r="A185" s="193" t="s">
        <v>506</v>
      </c>
      <c r="B185" s="46"/>
      <c r="C185" s="46"/>
      <c r="D185" s="90"/>
      <c r="E185" s="194">
        <v>0</v>
      </c>
      <c r="F185" s="194">
        <v>2000</v>
      </c>
      <c r="G185" s="194">
        <v>2000</v>
      </c>
      <c r="H185" s="189"/>
      <c r="I185" s="165" t="s">
        <v>441</v>
      </c>
      <c r="J185" s="192"/>
    </row>
    <row r="186" spans="1:10" s="47" customFormat="1" ht="17.25" customHeight="1">
      <c r="A186" s="193" t="s">
        <v>507</v>
      </c>
      <c r="B186" s="46"/>
      <c r="C186" s="46"/>
      <c r="D186" s="90"/>
      <c r="E186" s="194">
        <v>0</v>
      </c>
      <c r="F186" s="194">
        <v>2000</v>
      </c>
      <c r="G186" s="194">
        <v>2000</v>
      </c>
      <c r="H186" s="189"/>
      <c r="I186" s="165" t="s">
        <v>441</v>
      </c>
      <c r="J186" s="192"/>
    </row>
    <row r="187" spans="1:10" s="47" customFormat="1" ht="17.25" customHeight="1">
      <c r="A187" s="193" t="s">
        <v>508</v>
      </c>
      <c r="B187" s="46"/>
      <c r="C187" s="46"/>
      <c r="D187" s="90"/>
      <c r="E187" s="194">
        <v>2000</v>
      </c>
      <c r="F187" s="194">
        <v>2000</v>
      </c>
      <c r="G187" s="194">
        <v>2000</v>
      </c>
      <c r="H187" s="189"/>
      <c r="I187" s="165" t="s">
        <v>441</v>
      </c>
      <c r="J187" s="192"/>
    </row>
    <row r="188" spans="1:10" s="47" customFormat="1" ht="17.25" customHeight="1">
      <c r="A188" s="193" t="s">
        <v>509</v>
      </c>
      <c r="B188" s="46"/>
      <c r="C188" s="46"/>
      <c r="D188" s="90"/>
      <c r="E188" s="194">
        <v>2400</v>
      </c>
      <c r="F188" s="194">
        <v>2400</v>
      </c>
      <c r="G188" s="194">
        <v>2400</v>
      </c>
      <c r="H188" s="189"/>
      <c r="I188" s="165" t="s">
        <v>464</v>
      </c>
      <c r="J188" s="192"/>
    </row>
    <row r="189" spans="1:10" s="47" customFormat="1" ht="17.25" customHeight="1">
      <c r="A189" s="193" t="s">
        <v>510</v>
      </c>
      <c r="B189" s="46"/>
      <c r="C189" s="46"/>
      <c r="D189" s="90"/>
      <c r="E189" s="194">
        <v>0</v>
      </c>
      <c r="F189" s="194">
        <v>2000</v>
      </c>
      <c r="G189" s="194">
        <v>2000</v>
      </c>
      <c r="H189" s="189"/>
      <c r="I189" s="165" t="s">
        <v>441</v>
      </c>
      <c r="J189" s="192"/>
    </row>
    <row r="190" spans="1:10" s="47" customFormat="1" ht="17.25" customHeight="1">
      <c r="A190" s="193" t="s">
        <v>511</v>
      </c>
      <c r="B190" s="46"/>
      <c r="C190" s="46"/>
      <c r="D190" s="90"/>
      <c r="E190" s="194">
        <v>2000</v>
      </c>
      <c r="F190" s="194">
        <v>2000</v>
      </c>
      <c r="G190" s="194">
        <v>2000</v>
      </c>
      <c r="H190" s="189"/>
      <c r="I190" s="165" t="s">
        <v>441</v>
      </c>
      <c r="J190" s="192"/>
    </row>
    <row r="191" spans="1:10" s="47" customFormat="1" ht="17.25" customHeight="1">
      <c r="A191" s="193" t="s">
        <v>512</v>
      </c>
      <c r="B191" s="46"/>
      <c r="C191" s="46"/>
      <c r="D191" s="90"/>
      <c r="E191" s="194">
        <v>0</v>
      </c>
      <c r="F191" s="194">
        <v>2000</v>
      </c>
      <c r="G191" s="194">
        <v>2000</v>
      </c>
      <c r="H191" s="189"/>
      <c r="I191" s="165" t="s">
        <v>441</v>
      </c>
      <c r="J191" s="192"/>
    </row>
    <row r="192" spans="1:10" s="47" customFormat="1" ht="17.25" customHeight="1">
      <c r="A192" s="193" t="s">
        <v>513</v>
      </c>
      <c r="B192" s="46"/>
      <c r="C192" s="46"/>
      <c r="D192" s="90"/>
      <c r="E192" s="194">
        <v>0</v>
      </c>
      <c r="F192" s="194">
        <v>1200</v>
      </c>
      <c r="G192" s="194">
        <v>1200</v>
      </c>
      <c r="H192" s="189"/>
      <c r="I192" s="165" t="s">
        <v>460</v>
      </c>
      <c r="J192" s="192"/>
    </row>
    <row r="193" spans="1:10" s="47" customFormat="1" ht="17.25" customHeight="1">
      <c r="A193" s="193" t="s">
        <v>514</v>
      </c>
      <c r="B193" s="46"/>
      <c r="C193" s="46"/>
      <c r="D193" s="90"/>
      <c r="E193" s="194">
        <v>0</v>
      </c>
      <c r="F193" s="194">
        <v>2000</v>
      </c>
      <c r="G193" s="194">
        <v>2000</v>
      </c>
      <c r="H193" s="189"/>
      <c r="I193" s="165" t="s">
        <v>441</v>
      </c>
      <c r="J193" s="192"/>
    </row>
    <row r="194" spans="1:10" s="47" customFormat="1" ht="17.25" customHeight="1">
      <c r="A194" s="193" t="s">
        <v>515</v>
      </c>
      <c r="B194" s="46"/>
      <c r="C194" s="46"/>
      <c r="D194" s="90"/>
      <c r="E194" s="194">
        <v>0</v>
      </c>
      <c r="F194" s="194">
        <v>2000</v>
      </c>
      <c r="G194" s="194">
        <v>2000</v>
      </c>
      <c r="H194" s="189"/>
      <c r="I194" s="165" t="s">
        <v>441</v>
      </c>
      <c r="J194" s="192"/>
    </row>
    <row r="195" spans="1:10" s="47" customFormat="1" ht="17.25" customHeight="1">
      <c r="A195" s="193" t="s">
        <v>516</v>
      </c>
      <c r="B195" s="46"/>
      <c r="C195" s="46"/>
      <c r="D195" s="90"/>
      <c r="E195" s="194">
        <v>0</v>
      </c>
      <c r="F195" s="194">
        <v>1844</v>
      </c>
      <c r="G195" s="194">
        <v>1844</v>
      </c>
      <c r="H195" s="189"/>
      <c r="I195" s="165" t="s">
        <v>441</v>
      </c>
      <c r="J195" s="192"/>
    </row>
    <row r="196" spans="1:10" s="47" customFormat="1" ht="17.25" customHeight="1">
      <c r="A196" s="193" t="s">
        <v>517</v>
      </c>
      <c r="B196" s="46"/>
      <c r="C196" s="46"/>
      <c r="D196" s="90"/>
      <c r="E196" s="194">
        <v>0</v>
      </c>
      <c r="F196" s="194">
        <v>2000</v>
      </c>
      <c r="G196" s="194">
        <v>1548</v>
      </c>
      <c r="H196" s="189"/>
      <c r="I196" s="165" t="s">
        <v>441</v>
      </c>
      <c r="J196" s="192"/>
    </row>
    <row r="197" spans="1:10" s="47" customFormat="1" ht="17.25" customHeight="1">
      <c r="A197" s="193" t="s">
        <v>518</v>
      </c>
      <c r="B197" s="46"/>
      <c r="C197" s="46"/>
      <c r="D197" s="90"/>
      <c r="E197" s="194">
        <v>0</v>
      </c>
      <c r="F197" s="194">
        <v>2000</v>
      </c>
      <c r="G197" s="194">
        <v>2000</v>
      </c>
      <c r="H197" s="189"/>
      <c r="I197" s="165" t="s">
        <v>441</v>
      </c>
      <c r="J197" s="192"/>
    </row>
    <row r="198" spans="1:10" s="47" customFormat="1" ht="17.25" customHeight="1">
      <c r="A198" s="193" t="s">
        <v>519</v>
      </c>
      <c r="B198" s="46"/>
      <c r="C198" s="46"/>
      <c r="D198" s="90"/>
      <c r="E198" s="194">
        <v>0</v>
      </c>
      <c r="F198" s="194">
        <v>2000</v>
      </c>
      <c r="G198" s="194">
        <v>2000</v>
      </c>
      <c r="H198" s="189"/>
      <c r="I198" s="165" t="s">
        <v>441</v>
      </c>
      <c r="J198" s="192"/>
    </row>
    <row r="199" spans="1:10" s="47" customFormat="1" ht="17.25" customHeight="1">
      <c r="A199" s="193" t="s">
        <v>520</v>
      </c>
      <c r="B199" s="46"/>
      <c r="C199" s="46"/>
      <c r="D199" s="90"/>
      <c r="E199" s="194">
        <v>1000</v>
      </c>
      <c r="F199" s="194">
        <v>1000</v>
      </c>
      <c r="G199" s="194">
        <v>1000</v>
      </c>
      <c r="H199" s="189"/>
      <c r="I199" s="165" t="s">
        <v>464</v>
      </c>
      <c r="J199" s="192"/>
    </row>
    <row r="200" spans="1:10" s="47" customFormat="1" ht="17.25" customHeight="1">
      <c r="A200" s="193" t="s">
        <v>521</v>
      </c>
      <c r="B200" s="46"/>
      <c r="C200" s="46"/>
      <c r="D200" s="90"/>
      <c r="E200" s="194">
        <v>0</v>
      </c>
      <c r="F200" s="194">
        <v>1996</v>
      </c>
      <c r="G200" s="194">
        <v>1995.815</v>
      </c>
      <c r="H200" s="189"/>
      <c r="I200" s="165" t="s">
        <v>441</v>
      </c>
      <c r="J200" s="192"/>
    </row>
    <row r="201" spans="1:10" s="47" customFormat="1" ht="17.25" customHeight="1">
      <c r="A201" s="193" t="s">
        <v>522</v>
      </c>
      <c r="B201" s="46"/>
      <c r="C201" s="46"/>
      <c r="D201" s="90"/>
      <c r="E201" s="194">
        <v>150</v>
      </c>
      <c r="F201" s="194">
        <v>150</v>
      </c>
      <c r="G201" s="194">
        <v>150</v>
      </c>
      <c r="H201" s="189"/>
      <c r="I201" s="165" t="s">
        <v>443</v>
      </c>
      <c r="J201" s="192"/>
    </row>
    <row r="202" spans="1:10" s="47" customFormat="1" ht="17.25" customHeight="1">
      <c r="A202" s="193" t="s">
        <v>523</v>
      </c>
      <c r="B202" s="46"/>
      <c r="C202" s="46"/>
      <c r="D202" s="90"/>
      <c r="E202" s="194">
        <v>0</v>
      </c>
      <c r="F202" s="194">
        <v>2000</v>
      </c>
      <c r="G202" s="194">
        <v>2000</v>
      </c>
      <c r="H202" s="189"/>
      <c r="I202" s="165" t="s">
        <v>441</v>
      </c>
      <c r="J202" s="192"/>
    </row>
    <row r="203" spans="1:10" s="47" customFormat="1" ht="17.25" customHeight="1">
      <c r="A203" s="193" t="s">
        <v>524</v>
      </c>
      <c r="B203" s="46"/>
      <c r="C203" s="46"/>
      <c r="D203" s="90"/>
      <c r="E203" s="194">
        <v>5000</v>
      </c>
      <c r="F203" s="194">
        <v>5000</v>
      </c>
      <c r="G203" s="194">
        <v>5000</v>
      </c>
      <c r="H203" s="189"/>
      <c r="I203" s="165" t="s">
        <v>464</v>
      </c>
      <c r="J203" s="192"/>
    </row>
    <row r="204" spans="1:10" s="47" customFormat="1" ht="17.25" customHeight="1">
      <c r="A204" s="193" t="s">
        <v>525</v>
      </c>
      <c r="B204" s="46"/>
      <c r="C204" s="46"/>
      <c r="D204" s="90"/>
      <c r="E204" s="194">
        <v>0</v>
      </c>
      <c r="F204" s="194">
        <v>1985</v>
      </c>
      <c r="G204" s="194">
        <v>1985</v>
      </c>
      <c r="H204" s="189"/>
      <c r="I204" s="165" t="s">
        <v>441</v>
      </c>
      <c r="J204" s="192"/>
    </row>
    <row r="205" spans="1:10" s="47" customFormat="1" ht="17.25" customHeight="1">
      <c r="A205" s="193" t="s">
        <v>430</v>
      </c>
      <c r="B205" s="46"/>
      <c r="C205" s="46"/>
      <c r="D205" s="90"/>
      <c r="E205" s="194">
        <v>0</v>
      </c>
      <c r="F205" s="194">
        <v>2000</v>
      </c>
      <c r="G205" s="194">
        <v>2000</v>
      </c>
      <c r="H205" s="189"/>
      <c r="I205" s="165" t="s">
        <v>441</v>
      </c>
      <c r="J205" s="192"/>
    </row>
    <row r="206" spans="1:10" s="47" customFormat="1" ht="17.25" customHeight="1">
      <c r="A206" s="193" t="s">
        <v>431</v>
      </c>
      <c r="B206" s="46"/>
      <c r="C206" s="46"/>
      <c r="D206" s="90"/>
      <c r="E206" s="194">
        <v>0</v>
      </c>
      <c r="F206" s="194">
        <v>714</v>
      </c>
      <c r="G206" s="194">
        <v>714</v>
      </c>
      <c r="H206" s="189"/>
      <c r="I206" s="165" t="s">
        <v>458</v>
      </c>
      <c r="J206" s="192"/>
    </row>
    <row r="207" spans="1:10" s="47" customFormat="1" ht="17.25" customHeight="1">
      <c r="A207" s="193" t="s">
        <v>526</v>
      </c>
      <c r="B207" s="46"/>
      <c r="C207" s="46"/>
      <c r="D207" s="90"/>
      <c r="E207" s="194">
        <v>8800</v>
      </c>
      <c r="F207" s="194">
        <v>20000</v>
      </c>
      <c r="G207" s="194">
        <v>20000</v>
      </c>
      <c r="H207" s="189"/>
      <c r="I207" s="165" t="s">
        <v>527</v>
      </c>
      <c r="J207" s="192"/>
    </row>
    <row r="208" spans="1:10" s="47" customFormat="1" ht="17.25" customHeight="1">
      <c r="A208" s="193" t="s">
        <v>526</v>
      </c>
      <c r="B208" s="46"/>
      <c r="C208" s="46"/>
      <c r="D208" s="90"/>
      <c r="E208" s="194">
        <v>0</v>
      </c>
      <c r="F208" s="194">
        <v>2000</v>
      </c>
      <c r="G208" s="194">
        <v>2000</v>
      </c>
      <c r="H208" s="189"/>
      <c r="I208" s="165" t="s">
        <v>441</v>
      </c>
      <c r="J208" s="192"/>
    </row>
    <row r="209" spans="1:10" s="47" customFormat="1" ht="15" customHeight="1">
      <c r="A209" s="193" t="s">
        <v>528</v>
      </c>
      <c r="B209" s="46"/>
      <c r="C209" s="46"/>
      <c r="D209" s="90"/>
      <c r="E209" s="194">
        <v>0</v>
      </c>
      <c r="F209" s="194">
        <v>2000</v>
      </c>
      <c r="G209" s="194">
        <v>2000</v>
      </c>
      <c r="H209" s="189"/>
      <c r="I209" s="165" t="s">
        <v>441</v>
      </c>
      <c r="J209" s="192"/>
    </row>
    <row r="210" spans="1:10" s="47" customFormat="1" ht="17.25" customHeight="1">
      <c r="A210" s="193" t="s">
        <v>528</v>
      </c>
      <c r="B210" s="46"/>
      <c r="C210" s="46"/>
      <c r="D210" s="90"/>
      <c r="E210" s="194">
        <v>0</v>
      </c>
      <c r="F210" s="194">
        <v>2000</v>
      </c>
      <c r="G210" s="194">
        <v>2000</v>
      </c>
      <c r="H210" s="189"/>
      <c r="I210" s="165" t="s">
        <v>441</v>
      </c>
      <c r="J210" s="192"/>
    </row>
    <row r="211" spans="1:10" s="47" customFormat="1" ht="17.25" customHeight="1">
      <c r="A211" s="193" t="s">
        <v>433</v>
      </c>
      <c r="B211" s="46"/>
      <c r="C211" s="46"/>
      <c r="D211" s="90"/>
      <c r="E211" s="194">
        <v>0</v>
      </c>
      <c r="F211" s="194">
        <v>2000</v>
      </c>
      <c r="G211" s="194">
        <v>1690</v>
      </c>
      <c r="H211" s="189"/>
      <c r="I211" s="165" t="s">
        <v>441</v>
      </c>
      <c r="J211" s="508"/>
    </row>
    <row r="212" spans="1:10" s="47" customFormat="1" ht="17.25" customHeight="1">
      <c r="A212" s="193" t="s">
        <v>435</v>
      </c>
      <c r="B212" s="46"/>
      <c r="C212" s="46"/>
      <c r="D212" s="90"/>
      <c r="E212" s="194">
        <v>0</v>
      </c>
      <c r="F212" s="194">
        <v>2000</v>
      </c>
      <c r="G212" s="194">
        <v>2000</v>
      </c>
      <c r="H212" s="189"/>
      <c r="I212" s="165" t="s">
        <v>441</v>
      </c>
      <c r="J212" s="192"/>
    </row>
    <row r="213" spans="1:10" s="47" customFormat="1" ht="17.25" customHeight="1">
      <c r="A213" s="193" t="s">
        <v>529</v>
      </c>
      <c r="B213" s="46"/>
      <c r="C213" s="46"/>
      <c r="D213" s="90"/>
      <c r="E213" s="194">
        <v>800</v>
      </c>
      <c r="F213" s="194">
        <v>800</v>
      </c>
      <c r="G213" s="194">
        <v>800</v>
      </c>
      <c r="H213" s="189"/>
      <c r="I213" s="165" t="s">
        <v>443</v>
      </c>
      <c r="J213" s="192"/>
    </row>
    <row r="214" spans="1:10" s="47" customFormat="1" ht="17.25" customHeight="1">
      <c r="A214" s="193"/>
      <c r="B214" s="46"/>
      <c r="C214" s="46"/>
      <c r="D214" s="90"/>
      <c r="E214" s="194"/>
      <c r="F214" s="194"/>
      <c r="G214" s="194"/>
      <c r="H214" s="189"/>
      <c r="I214" s="165"/>
      <c r="J214" s="192"/>
    </row>
    <row r="215" spans="1:10" s="47" customFormat="1" ht="28.5" customHeight="1" thickBot="1">
      <c r="A215" s="181" t="s">
        <v>8</v>
      </c>
      <c r="B215" s="95"/>
      <c r="C215" s="95"/>
      <c r="D215" s="94"/>
      <c r="E215" s="182">
        <f>SUM(E8:E214)</f>
        <v>215500</v>
      </c>
      <c r="F215" s="183">
        <f>SUM(F8:F214)</f>
        <v>254423</v>
      </c>
      <c r="G215" s="183">
        <f>SUM(G8:G214)</f>
        <v>255123.17630000002</v>
      </c>
      <c r="H215" s="943"/>
      <c r="I215" s="153"/>
      <c r="J215" s="96"/>
    </row>
    <row r="216" spans="1:10" ht="12.75">
      <c r="A216" s="154"/>
      <c r="B216" s="22"/>
      <c r="C216" s="22"/>
      <c r="D216" s="22"/>
      <c r="E216" s="22"/>
      <c r="F216" s="22"/>
      <c r="G216" s="22"/>
      <c r="H216" s="154"/>
      <c r="I216" s="154"/>
      <c r="J216" s="22"/>
    </row>
    <row r="217" spans="1:10" ht="51" customHeight="1">
      <c r="A217" s="1119" t="s">
        <v>233</v>
      </c>
      <c r="B217" s="1119"/>
      <c r="C217" s="1119"/>
      <c r="D217" s="1119"/>
      <c r="E217" s="1119"/>
      <c r="F217" s="1119"/>
      <c r="G217" s="1119"/>
      <c r="H217" s="154"/>
      <c r="I217" s="154"/>
      <c r="J217" s="22"/>
    </row>
    <row r="218" spans="2:10" ht="12.75">
      <c r="B218" s="11"/>
      <c r="C218" s="11"/>
      <c r="D218" s="11"/>
      <c r="E218" s="11"/>
      <c r="F218" s="11"/>
      <c r="G218" s="11"/>
      <c r="H218" s="155"/>
      <c r="I218" s="155"/>
      <c r="J218" s="11"/>
    </row>
    <row r="219" spans="1:10" s="47" customFormat="1" ht="15">
      <c r="A219" s="199" t="s">
        <v>530</v>
      </c>
      <c r="B219" s="46"/>
      <c r="C219" s="46"/>
      <c r="D219" s="46"/>
      <c r="E219" s="46"/>
      <c r="F219" s="46"/>
      <c r="G219" s="47" t="s">
        <v>748</v>
      </c>
      <c r="H219" s="165"/>
      <c r="I219" s="165"/>
      <c r="J219" s="166" t="s">
        <v>267</v>
      </c>
    </row>
    <row r="220" spans="2:10" ht="12.75">
      <c r="B220" s="11"/>
      <c r="C220" s="11"/>
      <c r="D220" s="11"/>
      <c r="E220" s="11"/>
      <c r="F220" s="11"/>
      <c r="G220" s="11"/>
      <c r="H220" s="155"/>
      <c r="I220" s="155"/>
      <c r="J220" s="11"/>
    </row>
    <row r="221" spans="2:10" ht="12.75">
      <c r="B221" s="11"/>
      <c r="C221" s="11"/>
      <c r="D221" s="11"/>
      <c r="E221" s="11"/>
      <c r="F221" s="11"/>
      <c r="G221" s="11"/>
      <c r="H221" s="155"/>
      <c r="I221" s="155"/>
      <c r="J221" s="11"/>
    </row>
    <row r="224" spans="1:9" ht="12.75">
      <c r="A224" s="176"/>
      <c r="B224" s="10"/>
      <c r="C224" s="10"/>
      <c r="D224" s="10"/>
      <c r="E224" s="10"/>
      <c r="F224" s="10"/>
      <c r="G224" s="10"/>
      <c r="H224" s="176"/>
      <c r="I224" s="176"/>
    </row>
    <row r="225" spans="1:10" ht="12.75">
      <c r="A225" s="177"/>
      <c r="B225" s="22"/>
      <c r="C225" s="22"/>
      <c r="D225" s="22"/>
      <c r="E225" s="172"/>
      <c r="F225" s="173"/>
      <c r="G225" s="173"/>
      <c r="H225" s="154"/>
      <c r="I225" s="154"/>
      <c r="J225" s="97"/>
    </row>
    <row r="226" spans="1:10" ht="12.75">
      <c r="A226" s="177"/>
      <c r="B226" s="22"/>
      <c r="C226" s="22"/>
      <c r="D226" s="22"/>
      <c r="E226" s="172"/>
      <c r="F226" s="173"/>
      <c r="G226" s="173"/>
      <c r="H226" s="154"/>
      <c r="I226" s="154"/>
      <c r="J226" s="97"/>
    </row>
    <row r="227" spans="1:10" ht="12.75">
      <c r="A227" s="178"/>
      <c r="B227" s="22"/>
      <c r="C227" s="22"/>
      <c r="D227" s="22"/>
      <c r="E227" s="172"/>
      <c r="F227" s="173"/>
      <c r="G227" s="173"/>
      <c r="H227" s="154"/>
      <c r="I227" s="154"/>
      <c r="J227" s="97"/>
    </row>
    <row r="228" spans="1:9" ht="12.75">
      <c r="A228" s="176"/>
      <c r="B228" s="10"/>
      <c r="C228" s="10"/>
      <c r="D228" s="10"/>
      <c r="E228" s="8"/>
      <c r="F228" s="8"/>
      <c r="G228" s="8"/>
      <c r="H228" s="176"/>
      <c r="I228" s="176"/>
    </row>
    <row r="229" spans="1:9" ht="12.75">
      <c r="A229" s="176"/>
      <c r="B229" s="10"/>
      <c r="C229" s="10"/>
      <c r="D229" s="10"/>
      <c r="E229" s="10"/>
      <c r="F229" s="10"/>
      <c r="G229" s="10"/>
      <c r="H229" s="176"/>
      <c r="I229" s="176"/>
    </row>
  </sheetData>
  <mergeCells count="5">
    <mergeCell ref="A217:G217"/>
    <mergeCell ref="A3:J3"/>
    <mergeCell ref="A4:J4"/>
    <mergeCell ref="I6:J7"/>
    <mergeCell ref="A6:D7"/>
  </mergeCells>
  <printOptions/>
  <pageMargins left="0.7874015748031497" right="0.7874015748031497" top="1.1811023622047245" bottom="0.7874015748031497" header="1.1023622047244095" footer="0.5118110236220472"/>
  <pageSetup fitToHeight="4" horizontalDpi="600" verticalDpi="600" orientation="landscape" paperSize="9" scale="50" r:id="rId1"/>
  <headerFooter alignWithMargins="0">
    <oddHeader>&amp;L&amp;"Arial CE,Tučné"&amp;16Kapitola: 314 - Ministerstvo vnitra
&amp;R&amp;"Arial CE,Tučné"&amp;16Tabulka č. 6f&amp;"Arial CE,Obyčejné"&amp;10
&amp;14List: &amp;P/&amp;N</oddHeader>
    <oddFooter xml:space="preserve">&amp;C&amp;16&amp;P+83&amp;12
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8">
      <selection activeCell="A30" sqref="A30:IV30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0.00390625" style="0" customWidth="1"/>
  </cols>
  <sheetData>
    <row r="1" ht="16.5" customHeight="1"/>
    <row r="2" spans="1:10" s="34" customFormat="1" ht="15.75" customHeight="1">
      <c r="A2" s="43" t="s">
        <v>619</v>
      </c>
      <c r="J2" s="98" t="s">
        <v>646</v>
      </c>
    </row>
    <row r="3" spans="2:10" ht="20.25" customHeight="1">
      <c r="B3" s="44"/>
      <c r="C3" s="44"/>
      <c r="D3" s="44"/>
      <c r="E3" s="44"/>
      <c r="F3" s="44"/>
      <c r="G3" s="44"/>
      <c r="H3" s="44"/>
      <c r="I3" s="44"/>
      <c r="J3" s="32"/>
    </row>
    <row r="4" spans="1:10" ht="18" customHeight="1">
      <c r="A4" s="14" t="s">
        <v>647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8" customHeight="1">
      <c r="A5" s="34"/>
      <c r="B5" s="11"/>
      <c r="C5" s="11"/>
      <c r="D5" s="11"/>
      <c r="E5" s="11"/>
      <c r="F5" s="15"/>
      <c r="G5" s="12" t="s">
        <v>598</v>
      </c>
      <c r="H5" s="11"/>
      <c r="I5" s="33"/>
      <c r="J5" s="33"/>
    </row>
    <row r="6" spans="1:10" ht="18" customHeight="1" thickBot="1">
      <c r="A6" s="34"/>
      <c r="B6" s="11"/>
      <c r="C6" s="11"/>
      <c r="D6" s="11"/>
      <c r="E6" s="11"/>
      <c r="F6" s="15"/>
      <c r="G6" s="12"/>
      <c r="H6" s="11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&amp;C89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J32"/>
  <sheetViews>
    <sheetView zoomScale="85" zoomScaleNormal="85" workbookViewId="0" topLeftCell="A1">
      <selection activeCell="J32" sqref="J32"/>
    </sheetView>
  </sheetViews>
  <sheetFormatPr defaultColWidth="9.00390625" defaultRowHeight="12.75"/>
  <cols>
    <col min="5" max="5" width="14.25390625" style="0" customWidth="1"/>
    <col min="6" max="6" width="12.25390625" style="0" customWidth="1"/>
    <col min="7" max="7" width="12.875" style="0" customWidth="1"/>
    <col min="8" max="8" width="15.625" style="0" customWidth="1"/>
    <col min="9" max="9" width="17.125" style="0" customWidth="1"/>
    <col min="10" max="10" width="31.00390625" style="0" customWidth="1"/>
  </cols>
  <sheetData>
    <row r="1" ht="18" customHeight="1"/>
    <row r="2" spans="1:10" s="34" customFormat="1" ht="16.5" customHeight="1">
      <c r="A2" s="43" t="s">
        <v>619</v>
      </c>
      <c r="J2" s="98" t="s">
        <v>648</v>
      </c>
    </row>
    <row r="3" spans="2:10" ht="20.25" customHeight="1">
      <c r="B3" s="44"/>
      <c r="C3" s="44"/>
      <c r="D3" s="44"/>
      <c r="E3" s="44"/>
      <c r="F3" s="44"/>
      <c r="G3" s="44"/>
      <c r="H3" s="44"/>
      <c r="I3" s="44"/>
      <c r="J3" s="32"/>
    </row>
    <row r="4" spans="1:10" ht="18" customHeight="1">
      <c r="A4" s="14" t="s">
        <v>649</v>
      </c>
      <c r="B4" s="15"/>
      <c r="C4" s="15"/>
      <c r="D4" s="15"/>
      <c r="E4" s="15"/>
      <c r="F4" s="15"/>
      <c r="G4" s="15"/>
      <c r="H4" s="15"/>
      <c r="I4" s="33"/>
      <c r="J4" s="33"/>
    </row>
    <row r="5" spans="1:10" ht="18" customHeight="1">
      <c r="A5" s="34"/>
      <c r="B5" s="11"/>
      <c r="C5" s="11"/>
      <c r="D5" s="11"/>
      <c r="E5" s="11"/>
      <c r="G5" s="15" t="s">
        <v>598</v>
      </c>
      <c r="H5" s="11"/>
      <c r="I5" s="33"/>
      <c r="J5" s="33"/>
    </row>
    <row r="6" spans="1:10" ht="18" customHeight="1" thickBot="1">
      <c r="A6" s="34"/>
      <c r="B6" s="11"/>
      <c r="C6" s="11"/>
      <c r="D6" s="11"/>
      <c r="E6" s="11"/>
      <c r="G6" s="15"/>
      <c r="H6" s="11"/>
      <c r="I6" s="33"/>
      <c r="J6" s="33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99" t="s">
        <v>620</v>
      </c>
      <c r="B9" s="1108"/>
      <c r="C9" s="1108"/>
      <c r="D9" s="1108"/>
      <c r="E9" s="1108"/>
      <c r="F9" s="1108"/>
      <c r="G9" s="1108"/>
      <c r="H9" s="1108"/>
      <c r="I9" s="1108"/>
      <c r="J9" s="1109"/>
    </row>
    <row r="10" spans="1:10" ht="12.75">
      <c r="A10" s="1110"/>
      <c r="B10" s="1111"/>
      <c r="C10" s="1111"/>
      <c r="D10" s="1111"/>
      <c r="E10" s="1111"/>
      <c r="F10" s="1111"/>
      <c r="G10" s="1111"/>
      <c r="H10" s="1111"/>
      <c r="I10" s="1111"/>
      <c r="J10" s="1112"/>
    </row>
    <row r="11" spans="1:10" ht="12.75">
      <c r="A11" s="1110"/>
      <c r="B11" s="1111"/>
      <c r="C11" s="1111"/>
      <c r="D11" s="1111"/>
      <c r="E11" s="1111"/>
      <c r="F11" s="1111"/>
      <c r="G11" s="1111"/>
      <c r="H11" s="1111"/>
      <c r="I11" s="1111"/>
      <c r="J11" s="1112"/>
    </row>
    <row r="12" spans="1:10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2"/>
    </row>
    <row r="13" spans="1:10" ht="12.75">
      <c r="A13" s="1110"/>
      <c r="B13" s="1111"/>
      <c r="C13" s="1111"/>
      <c r="D13" s="1111"/>
      <c r="E13" s="1111"/>
      <c r="F13" s="1111"/>
      <c r="G13" s="1111"/>
      <c r="H13" s="1111"/>
      <c r="I13" s="1111"/>
      <c r="J13" s="1112"/>
    </row>
    <row r="14" spans="1:10" ht="12.75">
      <c r="A14" s="1110"/>
      <c r="B14" s="1111"/>
      <c r="C14" s="1111"/>
      <c r="D14" s="1111"/>
      <c r="E14" s="1111"/>
      <c r="F14" s="1111"/>
      <c r="G14" s="1111"/>
      <c r="H14" s="1111"/>
      <c r="I14" s="1111"/>
      <c r="J14" s="1112"/>
    </row>
    <row r="15" spans="1:10" ht="12.75">
      <c r="A15" s="1110"/>
      <c r="B15" s="1111"/>
      <c r="C15" s="1111"/>
      <c r="D15" s="1111"/>
      <c r="E15" s="1111"/>
      <c r="F15" s="1111"/>
      <c r="G15" s="1111"/>
      <c r="H15" s="1111"/>
      <c r="I15" s="1111"/>
      <c r="J15" s="1112"/>
    </row>
    <row r="16" spans="1:10" ht="12.75">
      <c r="A16" s="1110"/>
      <c r="B16" s="1111"/>
      <c r="C16" s="1111"/>
      <c r="D16" s="1111"/>
      <c r="E16" s="1111"/>
      <c r="F16" s="1111"/>
      <c r="G16" s="1111"/>
      <c r="H16" s="1111"/>
      <c r="I16" s="1111"/>
      <c r="J16" s="1112"/>
    </row>
    <row r="17" spans="1:10" ht="12.75">
      <c r="A17" s="1110"/>
      <c r="B17" s="1111"/>
      <c r="C17" s="1111"/>
      <c r="D17" s="1111"/>
      <c r="E17" s="1111"/>
      <c r="F17" s="1111"/>
      <c r="G17" s="1111"/>
      <c r="H17" s="1111"/>
      <c r="I17" s="1111"/>
      <c r="J17" s="1112"/>
    </row>
    <row r="18" spans="1:10" ht="12.75">
      <c r="A18" s="1110"/>
      <c r="B18" s="1111"/>
      <c r="C18" s="1111"/>
      <c r="D18" s="1111"/>
      <c r="E18" s="1111"/>
      <c r="F18" s="1111"/>
      <c r="G18" s="1111"/>
      <c r="H18" s="1111"/>
      <c r="I18" s="1111"/>
      <c r="J18" s="1112"/>
    </row>
    <row r="19" spans="1:10" ht="12.75">
      <c r="A19" s="1110"/>
      <c r="B19" s="1111"/>
      <c r="C19" s="1111"/>
      <c r="D19" s="1111"/>
      <c r="E19" s="1111"/>
      <c r="F19" s="1111"/>
      <c r="G19" s="1111"/>
      <c r="H19" s="1111"/>
      <c r="I19" s="1111"/>
      <c r="J19" s="1112"/>
    </row>
    <row r="20" spans="1:10" ht="12.75">
      <c r="A20" s="1110"/>
      <c r="B20" s="1111"/>
      <c r="C20" s="1111"/>
      <c r="D20" s="1111"/>
      <c r="E20" s="1111"/>
      <c r="F20" s="1111"/>
      <c r="G20" s="1111"/>
      <c r="H20" s="1111"/>
      <c r="I20" s="1111"/>
      <c r="J20" s="1112"/>
    </row>
    <row r="21" spans="1:10" ht="12.75">
      <c r="A21" s="1110"/>
      <c r="B21" s="1111"/>
      <c r="C21" s="1111"/>
      <c r="D21" s="1111"/>
      <c r="E21" s="1111"/>
      <c r="F21" s="1111"/>
      <c r="G21" s="1111"/>
      <c r="H21" s="1111"/>
      <c r="I21" s="1111"/>
      <c r="J21" s="1112"/>
    </row>
    <row r="22" spans="1:10" ht="12.75">
      <c r="A22" s="1110"/>
      <c r="B22" s="1111"/>
      <c r="C22" s="1111"/>
      <c r="D22" s="1111"/>
      <c r="E22" s="1111"/>
      <c r="F22" s="1111"/>
      <c r="G22" s="1111"/>
      <c r="H22" s="1111"/>
      <c r="I22" s="1111"/>
      <c r="J22" s="1112"/>
    </row>
    <row r="23" spans="1:10" ht="12.75">
      <c r="A23" s="1110"/>
      <c r="B23" s="1111"/>
      <c r="C23" s="1111"/>
      <c r="D23" s="1111"/>
      <c r="E23" s="1111"/>
      <c r="F23" s="1111"/>
      <c r="G23" s="1111"/>
      <c r="H23" s="1111"/>
      <c r="I23" s="1111"/>
      <c r="J23" s="1112"/>
    </row>
    <row r="24" spans="1:10" ht="12.75">
      <c r="A24" s="1110"/>
      <c r="B24" s="1111"/>
      <c r="C24" s="1111"/>
      <c r="D24" s="1111"/>
      <c r="E24" s="1111"/>
      <c r="F24" s="1111"/>
      <c r="G24" s="1111"/>
      <c r="H24" s="1111"/>
      <c r="I24" s="1111"/>
      <c r="J24" s="1112"/>
    </row>
    <row r="25" spans="1:10" ht="12.75">
      <c r="A25" s="1110"/>
      <c r="B25" s="1111"/>
      <c r="C25" s="1111"/>
      <c r="D25" s="1111"/>
      <c r="E25" s="1111"/>
      <c r="F25" s="1111"/>
      <c r="G25" s="1111"/>
      <c r="H25" s="1111"/>
      <c r="I25" s="1111"/>
      <c r="J25" s="1112"/>
    </row>
    <row r="26" spans="1:10" ht="12.75">
      <c r="A26" s="1110"/>
      <c r="B26" s="1111"/>
      <c r="C26" s="1111"/>
      <c r="D26" s="1111"/>
      <c r="E26" s="1111"/>
      <c r="F26" s="1111"/>
      <c r="G26" s="1111"/>
      <c r="H26" s="1111"/>
      <c r="I26" s="1111"/>
      <c r="J26" s="1112"/>
    </row>
    <row r="27" spans="1:10" ht="13.5" thickBo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5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 t="s">
        <v>187</v>
      </c>
      <c r="B30" s="11"/>
      <c r="C30" s="11"/>
      <c r="D30" s="11"/>
      <c r="E30" s="11"/>
      <c r="F30" s="11"/>
      <c r="G30" s="11"/>
      <c r="H30" s="11" t="s">
        <v>188</v>
      </c>
      <c r="I30" s="22"/>
      <c r="J30" s="48" t="s">
        <v>272</v>
      </c>
    </row>
    <row r="31" spans="1:10" ht="12.75">
      <c r="A31" s="11"/>
      <c r="B31" s="11"/>
      <c r="C31" s="11"/>
      <c r="D31" s="11"/>
      <c r="E31" s="11"/>
      <c r="F31" s="11"/>
      <c r="G31" s="11"/>
      <c r="H31" s="11"/>
      <c r="I31" s="22"/>
      <c r="J31" s="11"/>
    </row>
    <row r="32" spans="1:10" ht="12.75">
      <c r="A32" s="22"/>
      <c r="B32" s="11"/>
      <c r="C32" s="11"/>
      <c r="D32" s="11"/>
      <c r="E32" s="11"/>
      <c r="F32" s="11"/>
      <c r="G32" s="11"/>
      <c r="H32" s="11"/>
      <c r="I32" s="11"/>
      <c r="J32" s="11"/>
    </row>
  </sheetData>
  <mergeCells count="1">
    <mergeCell ref="A9:J27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
&amp;P+80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8">
      <selection activeCell="A26" sqref="A26:E26"/>
    </sheetView>
  </sheetViews>
  <sheetFormatPr defaultColWidth="9.00390625" defaultRowHeight="12.75"/>
  <cols>
    <col min="5" max="5" width="40.375" style="0" customWidth="1"/>
    <col min="6" max="6" width="11.375" style="0" bestFit="1" customWidth="1"/>
    <col min="7" max="7" width="10.375" style="0" customWidth="1"/>
    <col min="8" max="8" width="11.75390625" style="0" customWidth="1"/>
    <col min="9" max="9" width="9.00390625" style="0" customWidth="1"/>
    <col min="10" max="10" width="10.25390625" style="0" customWidth="1"/>
    <col min="11" max="11" width="10.125" style="0" customWidth="1"/>
    <col min="12" max="12" width="11.75390625" style="0" bestFit="1" customWidth="1"/>
    <col min="14" max="14" width="10.125" style="0" customWidth="1"/>
    <col min="15" max="15" width="10.375" style="0" customWidth="1"/>
    <col min="16" max="16" width="12.25390625" style="0" customWidth="1"/>
  </cols>
  <sheetData>
    <row r="1" spans="16:17" s="917" customFormat="1" ht="18">
      <c r="P1" s="1135" t="s">
        <v>978</v>
      </c>
      <c r="Q1" s="1135"/>
    </row>
    <row r="2" ht="12.75">
      <c r="Q2" s="3"/>
    </row>
    <row r="3" spans="1:16" ht="21" customHeight="1">
      <c r="A3" s="878"/>
      <c r="B3" s="878"/>
      <c r="C3" s="878"/>
      <c r="D3" s="878"/>
      <c r="E3" s="878"/>
      <c r="F3" s="878"/>
      <c r="G3" s="947" t="s">
        <v>257</v>
      </c>
      <c r="H3" s="878"/>
      <c r="I3" s="878"/>
      <c r="J3" s="878"/>
      <c r="K3" s="878"/>
      <c r="L3" s="878"/>
      <c r="M3" s="878"/>
      <c r="N3" s="878"/>
      <c r="O3" s="878"/>
      <c r="P3" s="878"/>
    </row>
    <row r="4" spans="1:17" s="85" customFormat="1" ht="24" customHeight="1">
      <c r="A4" s="1142" t="s">
        <v>979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Q4" s="946"/>
    </row>
    <row r="6" spans="1:17" ht="15.75">
      <c r="A6" s="917" t="s">
        <v>980</v>
      </c>
      <c r="B6" s="945">
        <v>2007</v>
      </c>
      <c r="P6" s="1143" t="s">
        <v>663</v>
      </c>
      <c r="Q6" s="1143"/>
    </row>
    <row r="7" spans="1:17" ht="35.25" customHeight="1">
      <c r="A7" s="920"/>
      <c r="B7" s="921"/>
      <c r="C7" s="921"/>
      <c r="D7" s="921"/>
      <c r="E7" s="921"/>
      <c r="F7" s="1144" t="s">
        <v>981</v>
      </c>
      <c r="G7" s="1144"/>
      <c r="H7" s="1144"/>
      <c r="I7" s="1144"/>
      <c r="J7" s="1140" t="s">
        <v>982</v>
      </c>
      <c r="K7" s="1139"/>
      <c r="L7" s="1139"/>
      <c r="M7" s="1139"/>
      <c r="N7" s="1140" t="s">
        <v>983</v>
      </c>
      <c r="O7" s="1139"/>
      <c r="P7" s="1139"/>
      <c r="Q7" s="1139"/>
    </row>
    <row r="8" spans="1:17" ht="16.5" customHeight="1">
      <c r="A8" s="1140" t="s">
        <v>984</v>
      </c>
      <c r="B8" s="1139" t="s">
        <v>985</v>
      </c>
      <c r="C8" s="1139"/>
      <c r="D8" s="1139"/>
      <c r="E8" s="1139"/>
      <c r="F8" s="1139" t="s">
        <v>986</v>
      </c>
      <c r="G8" s="1139"/>
      <c r="H8" s="1140" t="s">
        <v>987</v>
      </c>
      <c r="I8" s="1140" t="s">
        <v>988</v>
      </c>
      <c r="J8" s="1139" t="s">
        <v>986</v>
      </c>
      <c r="K8" s="1139"/>
      <c r="L8" s="1140" t="s">
        <v>989</v>
      </c>
      <c r="M8" s="1140" t="s">
        <v>988</v>
      </c>
      <c r="N8" s="1139" t="s">
        <v>986</v>
      </c>
      <c r="O8" s="1139"/>
      <c r="P8" s="1140" t="s">
        <v>987</v>
      </c>
      <c r="Q8" s="1140" t="s">
        <v>988</v>
      </c>
    </row>
    <row r="9" spans="1:17" ht="30" customHeight="1">
      <c r="A9" s="1139"/>
      <c r="B9" s="1139"/>
      <c r="C9" s="1139"/>
      <c r="D9" s="1139"/>
      <c r="E9" s="1139"/>
      <c r="F9" s="922" t="s">
        <v>990</v>
      </c>
      <c r="G9" s="922" t="s">
        <v>991</v>
      </c>
      <c r="H9" s="1140"/>
      <c r="I9" s="1140"/>
      <c r="J9" s="922" t="s">
        <v>990</v>
      </c>
      <c r="K9" s="922" t="s">
        <v>991</v>
      </c>
      <c r="L9" s="1140"/>
      <c r="M9" s="1140"/>
      <c r="N9" s="922" t="s">
        <v>990</v>
      </c>
      <c r="O9" s="922" t="s">
        <v>991</v>
      </c>
      <c r="P9" s="1140"/>
      <c r="Q9" s="1140"/>
    </row>
    <row r="10" spans="1:17" s="944" customFormat="1" ht="21" customHeight="1">
      <c r="A10" s="1145" t="s">
        <v>992</v>
      </c>
      <c r="B10" s="1146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7"/>
    </row>
    <row r="11" spans="1:17" ht="24.75" customHeight="1">
      <c r="A11" s="923">
        <v>114230</v>
      </c>
      <c r="B11" s="1136" t="s">
        <v>600</v>
      </c>
      <c r="C11" s="1137"/>
      <c r="D11" s="1137"/>
      <c r="E11" s="1138"/>
      <c r="F11" s="927">
        <v>200000</v>
      </c>
      <c r="G11" s="927">
        <v>199900</v>
      </c>
      <c r="H11" s="927">
        <v>199816</v>
      </c>
      <c r="I11" s="928">
        <f aca="true" t="shared" si="0" ref="I11:I22">H11/G11</f>
        <v>0.9995797898949474</v>
      </c>
      <c r="J11" s="927">
        <v>0</v>
      </c>
      <c r="K11" s="927">
        <v>100</v>
      </c>
      <c r="L11" s="927">
        <v>99</v>
      </c>
      <c r="M11" s="928">
        <f aca="true" t="shared" si="1" ref="M11:M26">L11/K11</f>
        <v>0.99</v>
      </c>
      <c r="N11" s="927">
        <f aca="true" t="shared" si="2" ref="N11:P26">SUM(F11,J11)</f>
        <v>200000</v>
      </c>
      <c r="O11" s="927">
        <f t="shared" si="2"/>
        <v>200000</v>
      </c>
      <c r="P11" s="927">
        <f t="shared" si="2"/>
        <v>199915</v>
      </c>
      <c r="Q11" s="928">
        <f aca="true" t="shared" si="3" ref="Q11:Q26">P11/O11</f>
        <v>0.999575</v>
      </c>
    </row>
    <row r="12" spans="1:17" ht="17.25" customHeight="1">
      <c r="A12" s="923">
        <v>214010</v>
      </c>
      <c r="B12" s="1129" t="s">
        <v>993</v>
      </c>
      <c r="C12" s="1130"/>
      <c r="D12" s="1130"/>
      <c r="E12" s="1131"/>
      <c r="F12" s="929">
        <v>39266</v>
      </c>
      <c r="G12" s="929">
        <v>59106</v>
      </c>
      <c r="H12" s="927">
        <v>60773</v>
      </c>
      <c r="I12" s="928">
        <f t="shared" si="0"/>
        <v>1.0282035664737927</v>
      </c>
      <c r="J12" s="930">
        <v>58860</v>
      </c>
      <c r="K12" s="930">
        <v>28232</v>
      </c>
      <c r="L12" s="927">
        <v>26460</v>
      </c>
      <c r="M12" s="928">
        <f t="shared" si="1"/>
        <v>0.9372343440068008</v>
      </c>
      <c r="N12" s="927">
        <f t="shared" si="2"/>
        <v>98126</v>
      </c>
      <c r="O12" s="927">
        <f t="shared" si="2"/>
        <v>87338</v>
      </c>
      <c r="P12" s="927">
        <f t="shared" si="2"/>
        <v>87233</v>
      </c>
      <c r="Q12" s="928">
        <f>P12/O12</f>
        <v>0.9987977741647392</v>
      </c>
    </row>
    <row r="13" spans="1:17" ht="17.25" customHeight="1">
      <c r="A13" s="923">
        <v>214020</v>
      </c>
      <c r="B13" s="1129" t="s">
        <v>994</v>
      </c>
      <c r="C13" s="1130"/>
      <c r="D13" s="1130"/>
      <c r="E13" s="1131"/>
      <c r="F13" s="929">
        <v>100445</v>
      </c>
      <c r="G13" s="929">
        <v>108394</v>
      </c>
      <c r="H13" s="927">
        <v>114109</v>
      </c>
      <c r="I13" s="928">
        <f t="shared" si="0"/>
        <v>1.0527243205343468</v>
      </c>
      <c r="J13" s="930">
        <v>70043</v>
      </c>
      <c r="K13" s="930">
        <v>77278</v>
      </c>
      <c r="L13" s="927">
        <v>77003</v>
      </c>
      <c r="M13" s="928">
        <f t="shared" si="1"/>
        <v>0.9964414192913895</v>
      </c>
      <c r="N13" s="927">
        <f t="shared" si="2"/>
        <v>170488</v>
      </c>
      <c r="O13" s="927">
        <f t="shared" si="2"/>
        <v>185672</v>
      </c>
      <c r="P13" s="927">
        <f t="shared" si="2"/>
        <v>191112</v>
      </c>
      <c r="Q13" s="928">
        <f t="shared" si="3"/>
        <v>1.0292989788444138</v>
      </c>
    </row>
    <row r="14" spans="1:17" ht="17.25" customHeight="1">
      <c r="A14" s="923">
        <v>214030</v>
      </c>
      <c r="B14" s="1129" t="s">
        <v>995</v>
      </c>
      <c r="C14" s="1130"/>
      <c r="D14" s="1130"/>
      <c r="E14" s="1131"/>
      <c r="F14" s="929">
        <v>146259</v>
      </c>
      <c r="G14" s="929">
        <v>187373</v>
      </c>
      <c r="H14" s="927">
        <v>187328</v>
      </c>
      <c r="I14" s="928">
        <f t="shared" si="0"/>
        <v>0.9997598373298181</v>
      </c>
      <c r="J14" s="929">
        <v>113156</v>
      </c>
      <c r="K14" s="929">
        <v>90318</v>
      </c>
      <c r="L14" s="927">
        <v>90241</v>
      </c>
      <c r="M14" s="928">
        <f t="shared" si="1"/>
        <v>0.9991474567638787</v>
      </c>
      <c r="N14" s="927">
        <f t="shared" si="2"/>
        <v>259415</v>
      </c>
      <c r="O14" s="927">
        <f t="shared" si="2"/>
        <v>277691</v>
      </c>
      <c r="P14" s="927">
        <f t="shared" si="2"/>
        <v>277569</v>
      </c>
      <c r="Q14" s="928">
        <f t="shared" si="3"/>
        <v>0.9995606627510434</v>
      </c>
    </row>
    <row r="15" spans="1:17" ht="17.25" customHeight="1">
      <c r="A15" s="923">
        <v>214040</v>
      </c>
      <c r="B15" s="1129" t="s">
        <v>996</v>
      </c>
      <c r="C15" s="1130"/>
      <c r="D15" s="1130"/>
      <c r="E15" s="1131"/>
      <c r="F15" s="929">
        <v>34497</v>
      </c>
      <c r="G15" s="929">
        <v>40899</v>
      </c>
      <c r="H15" s="927">
        <v>48354</v>
      </c>
      <c r="I15" s="928">
        <f t="shared" si="0"/>
        <v>1.182278295312844</v>
      </c>
      <c r="J15" s="929">
        <v>22051</v>
      </c>
      <c r="K15" s="930">
        <v>15927</v>
      </c>
      <c r="L15" s="927">
        <v>15886</v>
      </c>
      <c r="M15" s="928">
        <f t="shared" si="1"/>
        <v>0.9974257550072204</v>
      </c>
      <c r="N15" s="927">
        <f t="shared" si="2"/>
        <v>56548</v>
      </c>
      <c r="O15" s="927">
        <f t="shared" si="2"/>
        <v>56826</v>
      </c>
      <c r="P15" s="927">
        <f t="shared" si="2"/>
        <v>64240</v>
      </c>
      <c r="Q15" s="928">
        <f t="shared" si="3"/>
        <v>1.1304684475416182</v>
      </c>
    </row>
    <row r="16" spans="1:17" ht="17.25" customHeight="1">
      <c r="A16" s="923">
        <v>214050</v>
      </c>
      <c r="B16" s="1129" t="s">
        <v>601</v>
      </c>
      <c r="C16" s="1130"/>
      <c r="D16" s="1130"/>
      <c r="E16" s="1131"/>
      <c r="F16" s="930">
        <v>0</v>
      </c>
      <c r="G16" s="929">
        <v>53086</v>
      </c>
      <c r="H16" s="927">
        <v>54999</v>
      </c>
      <c r="I16" s="928">
        <f t="shared" si="0"/>
        <v>1.036035866330106</v>
      </c>
      <c r="J16" s="930">
        <v>0</v>
      </c>
      <c r="K16" s="930">
        <v>0</v>
      </c>
      <c r="L16" s="927">
        <v>0</v>
      </c>
      <c r="M16" s="928"/>
      <c r="N16" s="927">
        <f t="shared" si="2"/>
        <v>0</v>
      </c>
      <c r="O16" s="927">
        <f t="shared" si="2"/>
        <v>53086</v>
      </c>
      <c r="P16" s="927">
        <f t="shared" si="2"/>
        <v>54999</v>
      </c>
      <c r="Q16" s="928">
        <f t="shared" si="3"/>
        <v>1.036035866330106</v>
      </c>
    </row>
    <row r="17" spans="1:17" ht="24.75" customHeight="1">
      <c r="A17" s="923">
        <v>214080</v>
      </c>
      <c r="B17" s="1136" t="s">
        <v>252</v>
      </c>
      <c r="C17" s="1137"/>
      <c r="D17" s="1137"/>
      <c r="E17" s="1138"/>
      <c r="F17" s="930">
        <v>0</v>
      </c>
      <c r="G17" s="929">
        <v>7337</v>
      </c>
      <c r="H17" s="927">
        <v>6884</v>
      </c>
      <c r="I17" s="928">
        <f t="shared" si="0"/>
        <v>0.938258143655445</v>
      </c>
      <c r="J17" s="930">
        <v>0</v>
      </c>
      <c r="K17" s="930">
        <v>3815</v>
      </c>
      <c r="L17" s="927">
        <v>4081</v>
      </c>
      <c r="M17" s="928">
        <f t="shared" si="1"/>
        <v>1.0697247706422017</v>
      </c>
      <c r="N17" s="927">
        <f t="shared" si="2"/>
        <v>0</v>
      </c>
      <c r="O17" s="927">
        <f t="shared" si="2"/>
        <v>11152</v>
      </c>
      <c r="P17" s="927">
        <f t="shared" si="2"/>
        <v>10965</v>
      </c>
      <c r="Q17" s="928">
        <f t="shared" si="3"/>
        <v>0.9832317073170732</v>
      </c>
    </row>
    <row r="18" spans="1:17" ht="17.25" customHeight="1">
      <c r="A18" s="923">
        <v>214110</v>
      </c>
      <c r="B18" s="1129" t="s">
        <v>997</v>
      </c>
      <c r="C18" s="1130"/>
      <c r="D18" s="1130"/>
      <c r="E18" s="1131"/>
      <c r="F18" s="929">
        <v>1493241</v>
      </c>
      <c r="G18" s="929">
        <v>1988874</v>
      </c>
      <c r="H18" s="927">
        <v>1738423</v>
      </c>
      <c r="I18" s="928">
        <f t="shared" si="0"/>
        <v>0.8740739735146621</v>
      </c>
      <c r="J18" s="929">
        <v>1648379</v>
      </c>
      <c r="K18" s="929">
        <v>1397220</v>
      </c>
      <c r="L18" s="927">
        <v>1405755</v>
      </c>
      <c r="M18" s="928">
        <f t="shared" si="1"/>
        <v>1.0061085584231546</v>
      </c>
      <c r="N18" s="927">
        <f t="shared" si="2"/>
        <v>3141620</v>
      </c>
      <c r="O18" s="927">
        <f t="shared" si="2"/>
        <v>3386094</v>
      </c>
      <c r="P18" s="927">
        <f t="shared" si="2"/>
        <v>3144178</v>
      </c>
      <c r="Q18" s="928">
        <f t="shared" si="3"/>
        <v>0.9285560294545869</v>
      </c>
    </row>
    <row r="19" spans="1:17" ht="17.25" customHeight="1">
      <c r="A19" s="923">
        <v>214210</v>
      </c>
      <c r="B19" s="1129" t="s">
        <v>998</v>
      </c>
      <c r="C19" s="1130"/>
      <c r="D19" s="1130"/>
      <c r="E19" s="1131"/>
      <c r="F19" s="929">
        <v>960001</v>
      </c>
      <c r="G19" s="929">
        <v>971259</v>
      </c>
      <c r="H19" s="927">
        <v>1009015</v>
      </c>
      <c r="I19" s="928">
        <f t="shared" si="0"/>
        <v>1.0388732562581144</v>
      </c>
      <c r="J19" s="929">
        <v>499898</v>
      </c>
      <c r="K19" s="929">
        <v>500485</v>
      </c>
      <c r="L19" s="927">
        <v>509121</v>
      </c>
      <c r="M19" s="928">
        <f t="shared" si="1"/>
        <v>1.0172552623954765</v>
      </c>
      <c r="N19" s="927">
        <f t="shared" si="2"/>
        <v>1459899</v>
      </c>
      <c r="O19" s="927">
        <f t="shared" si="2"/>
        <v>1471744</v>
      </c>
      <c r="P19" s="927">
        <f t="shared" si="2"/>
        <v>1518136</v>
      </c>
      <c r="Q19" s="928">
        <f t="shared" si="3"/>
        <v>1.0315217863976345</v>
      </c>
    </row>
    <row r="20" spans="1:17" ht="17.25" customHeight="1">
      <c r="A20" s="931">
        <v>214220</v>
      </c>
      <c r="B20" s="1129" t="s">
        <v>999</v>
      </c>
      <c r="C20" s="1130"/>
      <c r="D20" s="1130"/>
      <c r="E20" s="1131"/>
      <c r="F20" s="929">
        <v>0</v>
      </c>
      <c r="G20" s="929">
        <v>3800</v>
      </c>
      <c r="H20" s="927">
        <v>23350</v>
      </c>
      <c r="I20" s="928">
        <f t="shared" si="0"/>
        <v>6.144736842105263</v>
      </c>
      <c r="J20" s="929">
        <v>3800</v>
      </c>
      <c r="K20" s="929">
        <v>0</v>
      </c>
      <c r="L20" s="927">
        <v>0</v>
      </c>
      <c r="M20" s="928"/>
      <c r="N20" s="927">
        <f t="shared" si="2"/>
        <v>3800</v>
      </c>
      <c r="O20" s="927">
        <f t="shared" si="2"/>
        <v>3800</v>
      </c>
      <c r="P20" s="927">
        <f t="shared" si="2"/>
        <v>23350</v>
      </c>
      <c r="Q20" s="928">
        <f>P20/O20</f>
        <v>6.144736842105263</v>
      </c>
    </row>
    <row r="21" spans="1:17" ht="17.25" customHeight="1">
      <c r="A21" s="923">
        <v>214410</v>
      </c>
      <c r="B21" s="1129" t="s">
        <v>1000</v>
      </c>
      <c r="C21" s="1130"/>
      <c r="D21" s="1130"/>
      <c r="E21" s="1131"/>
      <c r="F21" s="929">
        <v>3200</v>
      </c>
      <c r="G21" s="929">
        <v>4666</v>
      </c>
      <c r="H21" s="927">
        <v>10733</v>
      </c>
      <c r="I21" s="928">
        <f t="shared" si="0"/>
        <v>2.3002571795970854</v>
      </c>
      <c r="J21" s="929">
        <v>3689</v>
      </c>
      <c r="K21" s="929">
        <v>8675</v>
      </c>
      <c r="L21" s="927">
        <v>19687</v>
      </c>
      <c r="M21" s="928">
        <f t="shared" si="1"/>
        <v>2.2693948126801153</v>
      </c>
      <c r="N21" s="927">
        <f t="shared" si="2"/>
        <v>6889</v>
      </c>
      <c r="O21" s="927">
        <f t="shared" si="2"/>
        <v>13341</v>
      </c>
      <c r="P21" s="927">
        <f t="shared" si="2"/>
        <v>30420</v>
      </c>
      <c r="Q21" s="928">
        <f t="shared" si="3"/>
        <v>2.280188891387452</v>
      </c>
    </row>
    <row r="22" spans="1:17" ht="27" customHeight="1">
      <c r="A22" s="923">
        <v>214420</v>
      </c>
      <c r="B22" s="1136" t="s">
        <v>253</v>
      </c>
      <c r="C22" s="1137"/>
      <c r="D22" s="1137"/>
      <c r="E22" s="1138"/>
      <c r="F22" s="929">
        <v>0</v>
      </c>
      <c r="G22" s="929">
        <v>2970</v>
      </c>
      <c r="H22" s="927">
        <v>3916</v>
      </c>
      <c r="I22" s="928">
        <f t="shared" si="0"/>
        <v>1.3185185185185184</v>
      </c>
      <c r="J22" s="929">
        <v>0</v>
      </c>
      <c r="K22" s="929">
        <v>196286</v>
      </c>
      <c r="L22" s="927">
        <v>275189</v>
      </c>
      <c r="M22" s="928">
        <f t="shared" si="1"/>
        <v>1.401979764221595</v>
      </c>
      <c r="N22" s="927">
        <f t="shared" si="2"/>
        <v>0</v>
      </c>
      <c r="O22" s="927">
        <f t="shared" si="2"/>
        <v>199256</v>
      </c>
      <c r="P22" s="927">
        <f t="shared" si="2"/>
        <v>279105</v>
      </c>
      <c r="Q22" s="928">
        <f t="shared" si="3"/>
        <v>1.4007357369414222</v>
      </c>
    </row>
    <row r="23" spans="1:17" ht="17.25" customHeight="1">
      <c r="A23" s="923">
        <v>214510</v>
      </c>
      <c r="B23" s="924" t="s">
        <v>1001</v>
      </c>
      <c r="C23" s="925"/>
      <c r="D23" s="925"/>
      <c r="E23" s="926"/>
      <c r="F23" s="929">
        <v>0</v>
      </c>
      <c r="G23" s="929">
        <v>0</v>
      </c>
      <c r="H23" s="927">
        <v>9331</v>
      </c>
      <c r="I23" s="928"/>
      <c r="J23" s="929">
        <v>0</v>
      </c>
      <c r="K23" s="929">
        <v>0</v>
      </c>
      <c r="L23" s="927">
        <v>3727</v>
      </c>
      <c r="M23" s="928"/>
      <c r="N23" s="927">
        <f t="shared" si="2"/>
        <v>0</v>
      </c>
      <c r="O23" s="927">
        <f t="shared" si="2"/>
        <v>0</v>
      </c>
      <c r="P23" s="927">
        <f t="shared" si="2"/>
        <v>13058</v>
      </c>
      <c r="Q23" s="928"/>
    </row>
    <row r="24" spans="1:17" ht="17.25" customHeight="1">
      <c r="A24" s="923">
        <v>214910</v>
      </c>
      <c r="B24" s="924" t="s">
        <v>1002</v>
      </c>
      <c r="C24" s="925"/>
      <c r="D24" s="925"/>
      <c r="E24" s="926"/>
      <c r="F24" s="929">
        <v>382566</v>
      </c>
      <c r="G24" s="929">
        <v>676238</v>
      </c>
      <c r="H24" s="927">
        <v>366495</v>
      </c>
      <c r="I24" s="928">
        <f>H24/G24</f>
        <v>0.5419615579130425</v>
      </c>
      <c r="J24" s="929">
        <v>801412</v>
      </c>
      <c r="K24" s="929">
        <v>1034319</v>
      </c>
      <c r="L24" s="927">
        <v>1050186</v>
      </c>
      <c r="M24" s="928">
        <f t="shared" si="1"/>
        <v>1.0153405284056467</v>
      </c>
      <c r="N24" s="927">
        <f t="shared" si="2"/>
        <v>1183978</v>
      </c>
      <c r="O24" s="927">
        <f t="shared" si="2"/>
        <v>1710557</v>
      </c>
      <c r="P24" s="927">
        <f t="shared" si="2"/>
        <v>1416681</v>
      </c>
      <c r="Q24" s="928">
        <f t="shared" si="3"/>
        <v>0.828198651082659</v>
      </c>
    </row>
    <row r="25" spans="1:17" ht="17.25" customHeight="1" thickBot="1">
      <c r="A25" s="932">
        <v>314210</v>
      </c>
      <c r="B25" s="933" t="s">
        <v>1003</v>
      </c>
      <c r="C25" s="933"/>
      <c r="D25" s="933"/>
      <c r="E25" s="933"/>
      <c r="F25" s="934">
        <v>12084</v>
      </c>
      <c r="G25" s="934">
        <v>17411</v>
      </c>
      <c r="H25" s="927">
        <v>42531</v>
      </c>
      <c r="I25" s="935">
        <f>H25/G25</f>
        <v>2.442766067428637</v>
      </c>
      <c r="J25" s="933">
        <v>480</v>
      </c>
      <c r="K25" s="933">
        <v>480</v>
      </c>
      <c r="L25" s="927">
        <v>479</v>
      </c>
      <c r="M25" s="935">
        <f t="shared" si="1"/>
        <v>0.9979166666666667</v>
      </c>
      <c r="N25" s="141">
        <f t="shared" si="2"/>
        <v>12564</v>
      </c>
      <c r="O25" s="141">
        <f t="shared" si="2"/>
        <v>17891</v>
      </c>
      <c r="P25" s="927">
        <f t="shared" si="2"/>
        <v>43010</v>
      </c>
      <c r="Q25" s="935">
        <f t="shared" si="3"/>
        <v>2.4040020121848973</v>
      </c>
    </row>
    <row r="26" spans="1:17" s="317" customFormat="1" ht="17.25" customHeight="1" thickBot="1">
      <c r="A26" s="1132" t="s">
        <v>1004</v>
      </c>
      <c r="B26" s="1133"/>
      <c r="C26" s="1133"/>
      <c r="D26" s="1133"/>
      <c r="E26" s="1134"/>
      <c r="F26" s="939">
        <f>SUM(F11:F25)</f>
        <v>3371559</v>
      </c>
      <c r="G26" s="939">
        <f>SUM(G11:G25)</f>
        <v>4321313</v>
      </c>
      <c r="H26" s="939">
        <f>SUM(H11:H25)</f>
        <v>3876057</v>
      </c>
      <c r="I26" s="940">
        <f>H26/G26</f>
        <v>0.8969627981125181</v>
      </c>
      <c r="J26" s="939">
        <f>SUM(J11:J25)</f>
        <v>3221768</v>
      </c>
      <c r="K26" s="939">
        <f>SUM(K11:K25)</f>
        <v>3353135</v>
      </c>
      <c r="L26" s="939">
        <f>SUM(L11:L25)</f>
        <v>3477914</v>
      </c>
      <c r="M26" s="940">
        <f t="shared" si="1"/>
        <v>1.037212638322048</v>
      </c>
      <c r="N26" s="939">
        <f t="shared" si="2"/>
        <v>6593327</v>
      </c>
      <c r="O26" s="939">
        <f t="shared" si="2"/>
        <v>7674448</v>
      </c>
      <c r="P26" s="939">
        <f t="shared" si="2"/>
        <v>7353971</v>
      </c>
      <c r="Q26" s="941">
        <f t="shared" si="3"/>
        <v>0.9582410357070632</v>
      </c>
    </row>
    <row r="28" ht="12.75">
      <c r="A28" t="s">
        <v>258</v>
      </c>
    </row>
    <row r="30" spans="1:17" s="938" customFormat="1" ht="15">
      <c r="A30" s="936" t="s">
        <v>1005</v>
      </c>
      <c r="B30" s="937"/>
      <c r="C30" s="936"/>
      <c r="D30" s="936"/>
      <c r="E30" s="936"/>
      <c r="F30" s="936"/>
      <c r="G30" s="936"/>
      <c r="H30" s="936" t="s">
        <v>1006</v>
      </c>
      <c r="I30" s="936"/>
      <c r="P30" s="1141" t="s">
        <v>1007</v>
      </c>
      <c r="Q30" s="1141"/>
    </row>
  </sheetData>
  <mergeCells count="32">
    <mergeCell ref="P30:Q30"/>
    <mergeCell ref="P8:P9"/>
    <mergeCell ref="Q8:Q9"/>
    <mergeCell ref="A4:O4"/>
    <mergeCell ref="P6:Q6"/>
    <mergeCell ref="F7:I7"/>
    <mergeCell ref="J7:M7"/>
    <mergeCell ref="N7:Q7"/>
    <mergeCell ref="A10:Q10"/>
    <mergeCell ref="I8:I9"/>
    <mergeCell ref="A8:A9"/>
    <mergeCell ref="B8:E9"/>
    <mergeCell ref="F8:G8"/>
    <mergeCell ref="H8:H9"/>
    <mergeCell ref="B17:E17"/>
    <mergeCell ref="N8:O8"/>
    <mergeCell ref="B11:E11"/>
    <mergeCell ref="B12:E12"/>
    <mergeCell ref="B13:E13"/>
    <mergeCell ref="J8:K8"/>
    <mergeCell ref="L8:L9"/>
    <mergeCell ref="M8:M9"/>
    <mergeCell ref="B18:E18"/>
    <mergeCell ref="B14:E14"/>
    <mergeCell ref="A26:E26"/>
    <mergeCell ref="P1:Q1"/>
    <mergeCell ref="B19:E19"/>
    <mergeCell ref="B20:E20"/>
    <mergeCell ref="B21:E21"/>
    <mergeCell ref="B22:E22"/>
    <mergeCell ref="B15:E15"/>
    <mergeCell ref="B16:E16"/>
  </mergeCells>
  <printOptions horizontalCentered="1"/>
  <pageMargins left="0.7874015748031497" right="0.7874015748031497" top="0.984251968503937" bottom="0.7874015748031497" header="0.31496062992125984" footer="0.11811023622047245"/>
  <pageSetup fitToHeight="1" fitToWidth="1" horizontalDpi="600" verticalDpi="600" orientation="landscape" paperSize="9" scale="64" r:id="rId1"/>
  <headerFooter alignWithMargins="0">
    <oddFooter>&amp;C&amp;14&amp;P+90&amp;10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2.125" style="0" customWidth="1"/>
    <col min="2" max="2" width="3.625" style="0" customWidth="1"/>
    <col min="3" max="3" width="80.25390625" style="0" customWidth="1"/>
    <col min="4" max="5" width="22.625" style="5" customWidth="1"/>
    <col min="6" max="6" width="22.125" style="5" customWidth="1"/>
    <col min="7" max="7" width="22.625" style="0" customWidth="1"/>
    <col min="8" max="8" width="22.625" style="5" customWidth="1"/>
    <col min="9" max="9" width="15.125" style="5" customWidth="1"/>
  </cols>
  <sheetData>
    <row r="1" spans="2:8" s="917" customFormat="1" ht="25.5" customHeight="1">
      <c r="B1" s="917" t="s">
        <v>619</v>
      </c>
      <c r="D1" s="918"/>
      <c r="E1" s="918"/>
      <c r="G1" s="919"/>
      <c r="H1" s="919" t="s">
        <v>552</v>
      </c>
    </row>
    <row r="3" spans="2:9" s="878" customFormat="1" ht="15" customHeight="1">
      <c r="B3" s="1087" t="s">
        <v>589</v>
      </c>
      <c r="C3" s="1087"/>
      <c r="D3" s="1087"/>
      <c r="E3" s="1087"/>
      <c r="F3" s="1087"/>
      <c r="G3" s="1087"/>
      <c r="H3" s="1087"/>
      <c r="I3" s="728"/>
    </row>
    <row r="4" spans="2:9" s="878" customFormat="1" ht="15">
      <c r="B4" s="1118" t="s">
        <v>161</v>
      </c>
      <c r="C4" s="1118"/>
      <c r="D4" s="1118"/>
      <c r="E4" s="1118"/>
      <c r="F4" s="1118"/>
      <c r="G4" s="1118"/>
      <c r="H4" s="1118"/>
      <c r="I4" s="507"/>
    </row>
    <row r="5" ht="12.75">
      <c r="C5" s="880"/>
    </row>
    <row r="6" spans="4:9" ht="13.5" thickBot="1">
      <c r="D6" s="881"/>
      <c r="E6" s="881"/>
      <c r="H6" s="3" t="s">
        <v>162</v>
      </c>
      <c r="I6" s="3"/>
    </row>
    <row r="7" spans="2:9" ht="21" customHeight="1">
      <c r="B7" s="1149" t="s">
        <v>163</v>
      </c>
      <c r="C7" s="1150"/>
      <c r="D7" s="1155" t="s">
        <v>1021</v>
      </c>
      <c r="E7" s="1029" t="s">
        <v>164</v>
      </c>
      <c r="F7" s="1012"/>
      <c r="G7" s="1159" t="s">
        <v>165</v>
      </c>
      <c r="H7" s="1166" t="s">
        <v>1032</v>
      </c>
      <c r="I7" s="1013"/>
    </row>
    <row r="8" spans="2:9" ht="98.25" customHeight="1">
      <c r="B8" s="1151"/>
      <c r="C8" s="1152"/>
      <c r="D8" s="1156"/>
      <c r="E8" s="1014" t="s">
        <v>166</v>
      </c>
      <c r="F8" s="1015" t="s">
        <v>167</v>
      </c>
      <c r="G8" s="1160"/>
      <c r="H8" s="1167"/>
      <c r="I8" s="1016"/>
    </row>
    <row r="9" spans="2:9" ht="18" customHeight="1" thickBot="1">
      <c r="B9" s="1153"/>
      <c r="C9" s="1154"/>
      <c r="D9" s="1017">
        <v>1</v>
      </c>
      <c r="E9" s="1018">
        <v>2</v>
      </c>
      <c r="F9" s="1019">
        <v>3</v>
      </c>
      <c r="G9" s="1020">
        <v>4</v>
      </c>
      <c r="H9" s="1021">
        <v>5</v>
      </c>
      <c r="I9" s="1022"/>
    </row>
    <row r="10" spans="2:9" ht="18.75" customHeight="1">
      <c r="B10" s="1163" t="s">
        <v>168</v>
      </c>
      <c r="C10" s="1164"/>
      <c r="D10" s="882">
        <v>1158876.23</v>
      </c>
      <c r="E10" s="883">
        <v>1449280.48</v>
      </c>
      <c r="F10" s="1023">
        <v>1449376.62</v>
      </c>
      <c r="G10" s="1024">
        <v>1786089.53</v>
      </c>
      <c r="H10" s="1024">
        <v>1915589.14</v>
      </c>
      <c r="I10" s="884"/>
    </row>
    <row r="11" spans="2:9" ht="13.5" customHeight="1">
      <c r="B11" s="1165" t="s">
        <v>169</v>
      </c>
      <c r="C11" s="1162"/>
      <c r="D11" s="885"/>
      <c r="E11" s="886"/>
      <c r="F11" s="884"/>
      <c r="G11" s="887"/>
      <c r="H11" s="887"/>
      <c r="I11" s="884"/>
    </row>
    <row r="12" spans="2:9" ht="4.5" customHeight="1" hidden="1">
      <c r="B12" s="888"/>
      <c r="C12" s="889"/>
      <c r="D12" s="885"/>
      <c r="E12" s="886"/>
      <c r="F12" s="884"/>
      <c r="G12" s="887"/>
      <c r="H12" s="887"/>
      <c r="I12" s="884"/>
    </row>
    <row r="13" spans="2:9" ht="27" customHeight="1">
      <c r="B13" s="167" t="s">
        <v>685</v>
      </c>
      <c r="C13" s="890" t="s">
        <v>170</v>
      </c>
      <c r="D13" s="891">
        <v>806898.67</v>
      </c>
      <c r="E13" s="886">
        <v>724458.24</v>
      </c>
      <c r="F13" s="884">
        <v>724544.12</v>
      </c>
      <c r="G13" s="887">
        <v>1161082.51</v>
      </c>
      <c r="H13" s="887">
        <v>1243437.06</v>
      </c>
      <c r="I13" s="884"/>
    </row>
    <row r="14" spans="2:9" ht="13.5" customHeight="1" hidden="1">
      <c r="B14" s="167"/>
      <c r="C14" s="892"/>
      <c r="D14" s="891"/>
      <c r="E14" s="886"/>
      <c r="F14" s="884"/>
      <c r="G14" s="887"/>
      <c r="H14" s="887"/>
      <c r="I14" s="884"/>
    </row>
    <row r="15" spans="2:9" ht="18.75" customHeight="1" hidden="1">
      <c r="B15" s="167"/>
      <c r="C15" s="892"/>
      <c r="D15" s="891"/>
      <c r="E15" s="886"/>
      <c r="F15" s="884"/>
      <c r="G15" s="887"/>
      <c r="H15" s="887"/>
      <c r="I15" s="884"/>
    </row>
    <row r="16" spans="2:9" ht="12.75" customHeight="1" hidden="1">
      <c r="B16" s="167"/>
      <c r="C16" s="892"/>
      <c r="D16" s="891"/>
      <c r="E16" s="886"/>
      <c r="F16" s="884"/>
      <c r="G16" s="887"/>
      <c r="H16" s="887"/>
      <c r="I16" s="884"/>
    </row>
    <row r="17" spans="2:9" ht="15.75" customHeight="1" hidden="1">
      <c r="B17" s="167"/>
      <c r="C17" s="893"/>
      <c r="D17" s="891"/>
      <c r="E17" s="886"/>
      <c r="F17" s="884"/>
      <c r="G17" s="887"/>
      <c r="H17" s="887"/>
      <c r="I17" s="884"/>
    </row>
    <row r="18" spans="2:9" ht="26.25" customHeight="1">
      <c r="B18" s="167" t="s">
        <v>686</v>
      </c>
      <c r="C18" s="889" t="s">
        <v>171</v>
      </c>
      <c r="D18" s="891">
        <v>771977.55</v>
      </c>
      <c r="E18" s="886">
        <v>724822.24</v>
      </c>
      <c r="F18" s="884">
        <v>724832.5</v>
      </c>
      <c r="G18" s="887">
        <v>625007.02</v>
      </c>
      <c r="H18" s="887">
        <v>672152.07</v>
      </c>
      <c r="I18" s="884"/>
    </row>
    <row r="19" spans="2:9" ht="15.75" customHeight="1">
      <c r="B19" s="167"/>
      <c r="C19" s="889" t="s">
        <v>687</v>
      </c>
      <c r="D19" s="885"/>
      <c r="E19" s="886"/>
      <c r="F19" s="884"/>
      <c r="G19" s="887"/>
      <c r="H19" s="887"/>
      <c r="I19" s="884"/>
    </row>
    <row r="20" spans="2:9" ht="22.5" customHeight="1" thickBot="1">
      <c r="B20" s="894"/>
      <c r="C20" s="895" t="s">
        <v>172</v>
      </c>
      <c r="D20" s="891">
        <v>0</v>
      </c>
      <c r="E20" s="886">
        <v>0</v>
      </c>
      <c r="F20" s="886">
        <v>0</v>
      </c>
      <c r="G20" s="887">
        <v>0</v>
      </c>
      <c r="H20" s="887">
        <f>D20-F20+G20</f>
        <v>0</v>
      </c>
      <c r="I20" s="884"/>
    </row>
    <row r="21" spans="2:9" ht="19.5" customHeight="1" hidden="1">
      <c r="B21" s="896"/>
      <c r="C21" s="897" t="s">
        <v>173</v>
      </c>
      <c r="D21" s="885"/>
      <c r="E21" s="886"/>
      <c r="F21" s="884"/>
      <c r="G21" s="887"/>
      <c r="H21" s="887"/>
      <c r="I21" s="884"/>
    </row>
    <row r="22" spans="2:9" s="123" customFormat="1" ht="26.25" customHeight="1">
      <c r="B22" s="1163" t="s">
        <v>174</v>
      </c>
      <c r="C22" s="1164"/>
      <c r="D22" s="898"/>
      <c r="E22" s="899"/>
      <c r="F22" s="900"/>
      <c r="G22" s="901"/>
      <c r="H22" s="901"/>
      <c r="I22" s="902"/>
    </row>
    <row r="23" spans="2:9" s="123" customFormat="1" ht="22.5" customHeight="1">
      <c r="B23" s="1161" t="s">
        <v>175</v>
      </c>
      <c r="C23" s="1162"/>
      <c r="D23" s="903">
        <v>401.12</v>
      </c>
      <c r="E23" s="904">
        <v>369</v>
      </c>
      <c r="F23" s="904">
        <v>384.59</v>
      </c>
      <c r="G23" s="905">
        <v>504442.9</v>
      </c>
      <c r="H23" s="887">
        <v>504459.43</v>
      </c>
      <c r="I23" s="884"/>
    </row>
    <row r="24" spans="2:9" s="123" customFormat="1" ht="15.75" customHeight="1">
      <c r="B24" s="1161" t="s">
        <v>687</v>
      </c>
      <c r="C24" s="1162"/>
      <c r="D24" s="906"/>
      <c r="E24" s="904"/>
      <c r="F24" s="902"/>
      <c r="G24" s="907"/>
      <c r="H24" s="887"/>
      <c r="I24" s="884"/>
    </row>
    <row r="25" spans="2:9" s="123" customFormat="1" ht="24.75" customHeight="1" thickBot="1">
      <c r="B25" s="1157" t="s">
        <v>176</v>
      </c>
      <c r="C25" s="1158"/>
      <c r="D25" s="908"/>
      <c r="E25" s="909"/>
      <c r="F25" s="910"/>
      <c r="G25" s="942">
        <v>440887.74</v>
      </c>
      <c r="H25" s="911">
        <v>440887.74</v>
      </c>
      <c r="I25" s="884"/>
    </row>
    <row r="26" spans="2:9" s="123" customFormat="1" ht="12.75" customHeight="1">
      <c r="B26" s="164"/>
      <c r="C26" s="164"/>
      <c r="D26" s="1025"/>
      <c r="E26" s="1026"/>
      <c r="F26" s="1025"/>
      <c r="G26" s="1026"/>
      <c r="H26" s="1026"/>
      <c r="I26" s="1026"/>
    </row>
    <row r="27" spans="2:9" s="912" customFormat="1" ht="15.75" customHeight="1">
      <c r="B27" t="s">
        <v>808</v>
      </c>
      <c r="D27" s="914"/>
      <c r="E27" s="879"/>
      <c r="F27" s="22"/>
      <c r="G27" s="22"/>
      <c r="H27" s="915"/>
      <c r="I27" s="915"/>
    </row>
    <row r="28" spans="2:9" s="912" customFormat="1" ht="12.75" customHeight="1">
      <c r="B28" t="s">
        <v>1022</v>
      </c>
      <c r="F28" s="22"/>
      <c r="G28" s="22"/>
      <c r="H28" s="915"/>
      <c r="I28" s="915"/>
    </row>
    <row r="29" spans="1:9" ht="12.75" customHeight="1">
      <c r="A29" s="10"/>
      <c r="B29" s="1027" t="s">
        <v>1023</v>
      </c>
      <c r="C29" s="881"/>
      <c r="D29" s="881"/>
      <c r="E29" s="881"/>
      <c r="F29" s="881"/>
      <c r="G29" s="881"/>
      <c r="H29" s="10"/>
      <c r="I29" s="10"/>
    </row>
    <row r="30" spans="1:9" ht="12.75" customHeight="1">
      <c r="A30" s="10"/>
      <c r="B30" s="1027" t="s">
        <v>1024</v>
      </c>
      <c r="C30" s="881"/>
      <c r="D30" s="881"/>
      <c r="E30" s="881"/>
      <c r="F30" s="881"/>
      <c r="G30" s="881"/>
      <c r="H30" s="10"/>
      <c r="I30" s="10"/>
    </row>
    <row r="31" spans="1:9" s="10" customFormat="1" ht="12.75" customHeight="1">
      <c r="A31" s="916"/>
      <c r="B31" t="s">
        <v>1025</v>
      </c>
      <c r="C31" s="912"/>
      <c r="D31" s="912"/>
      <c r="E31" s="912"/>
      <c r="F31" s="22"/>
      <c r="G31" s="22"/>
      <c r="H31" s="912"/>
      <c r="I31" s="912"/>
    </row>
    <row r="32" spans="1:9" ht="12.75" customHeight="1">
      <c r="A32" s="916"/>
      <c r="B32" t="s">
        <v>1026</v>
      </c>
      <c r="C32" s="912"/>
      <c r="D32" s="912"/>
      <c r="E32" s="912"/>
      <c r="F32" s="22"/>
      <c r="G32" s="1028"/>
      <c r="H32" s="912"/>
      <c r="I32" s="912"/>
    </row>
    <row r="33" spans="1:9" ht="12.75" customHeight="1">
      <c r="A33" s="912"/>
      <c r="B33" t="s">
        <v>1027</v>
      </c>
      <c r="C33" s="912"/>
      <c r="D33" s="912"/>
      <c r="E33" s="912"/>
      <c r="F33" s="22"/>
      <c r="G33" s="22"/>
      <c r="H33" s="912"/>
      <c r="I33" s="912"/>
    </row>
    <row r="34" spans="1:9" ht="12.75" customHeight="1">
      <c r="A34" s="10"/>
      <c r="B34" s="1027" t="s">
        <v>1028</v>
      </c>
      <c r="C34" s="881"/>
      <c r="D34" s="881"/>
      <c r="E34" s="881"/>
      <c r="F34" s="881"/>
      <c r="G34" s="881"/>
      <c r="H34" s="10"/>
      <c r="I34" s="10"/>
    </row>
    <row r="35" spans="1:9" ht="12.75" customHeight="1">
      <c r="A35" s="10"/>
      <c r="B35" s="1027" t="s">
        <v>1029</v>
      </c>
      <c r="C35" s="881"/>
      <c r="D35" s="881"/>
      <c r="E35" s="881"/>
      <c r="F35" s="881"/>
      <c r="G35" s="881"/>
      <c r="H35" s="10"/>
      <c r="I35" s="10"/>
    </row>
    <row r="36" spans="2:9" ht="12.75" customHeight="1">
      <c r="B36" s="1027" t="s">
        <v>1030</v>
      </c>
      <c r="C36" s="5"/>
      <c r="F36"/>
      <c r="G36" s="5"/>
      <c r="H36"/>
      <c r="I36"/>
    </row>
    <row r="37" spans="2:9" ht="12.75" customHeight="1">
      <c r="B37" s="5" t="s">
        <v>1031</v>
      </c>
      <c r="C37" s="5"/>
      <c r="F37"/>
      <c r="G37" s="5"/>
      <c r="H37"/>
      <c r="I37"/>
    </row>
    <row r="38" spans="2:9" ht="12.75">
      <c r="B38" s="1148" t="s">
        <v>1033</v>
      </c>
      <c r="C38" s="1148"/>
      <c r="D38" s="1148"/>
      <c r="E38" s="1148"/>
      <c r="F38" s="1148"/>
      <c r="G38" s="1148"/>
      <c r="H38"/>
      <c r="I38"/>
    </row>
    <row r="39" spans="2:8" s="912" customFormat="1" ht="26.25" customHeight="1">
      <c r="B39" s="11" t="s">
        <v>177</v>
      </c>
      <c r="D39" s="913"/>
      <c r="E39" s="22" t="s">
        <v>927</v>
      </c>
      <c r="G39" s="119"/>
      <c r="H39" s="119" t="s">
        <v>272</v>
      </c>
    </row>
    <row r="40" ht="12.75">
      <c r="C40" s="5"/>
    </row>
  </sheetData>
  <mergeCells count="13">
    <mergeCell ref="B3:H3"/>
    <mergeCell ref="B4:H4"/>
    <mergeCell ref="G7:G8"/>
    <mergeCell ref="B24:C24"/>
    <mergeCell ref="B10:C10"/>
    <mergeCell ref="B11:C11"/>
    <mergeCell ref="B22:C22"/>
    <mergeCell ref="B23:C23"/>
    <mergeCell ref="H7:H8"/>
    <mergeCell ref="B38:G38"/>
    <mergeCell ref="B7:C9"/>
    <mergeCell ref="D7:D8"/>
    <mergeCell ref="B25:C25"/>
  </mergeCells>
  <printOptions horizontalCentered="1"/>
  <pageMargins left="0.7874015748031497" right="0.7874015748031497" top="0.984251968503937" bottom="0.7874015748031497" header="0.7086614173228347" footer="0.31496062992125984"/>
  <pageSetup fitToHeight="1" fitToWidth="1" horizontalDpi="600" verticalDpi="600" orientation="landscape" paperSize="9" scale="66" r:id="rId1"/>
  <headerFooter alignWithMargins="0">
    <oddFooter>&amp;C&amp;12&amp;P+91
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workbookViewId="0" topLeftCell="A1">
      <selection activeCell="A37" sqref="A37"/>
    </sheetView>
  </sheetViews>
  <sheetFormatPr defaultColWidth="9.00390625" defaultRowHeight="12.75"/>
  <cols>
    <col min="1" max="1" width="46.375" style="29" customWidth="1"/>
    <col min="2" max="5" width="14.625" style="29" customWidth="1"/>
    <col min="6" max="6" width="9.625" style="29" customWidth="1"/>
    <col min="7" max="7" width="11.625" style="29" customWidth="1"/>
    <col min="8" max="8" width="1.12109375" style="29" customWidth="1"/>
    <col min="9" max="16384" width="9.125" style="29" customWidth="1"/>
  </cols>
  <sheetData>
    <row r="1" spans="1:7" s="249" customFormat="1" ht="13.5" customHeight="1">
      <c r="A1" s="248"/>
      <c r="G1" s="250"/>
    </row>
    <row r="2" spans="1:7" ht="44.25" customHeight="1">
      <c r="A2" s="222" t="s">
        <v>699</v>
      </c>
      <c r="B2" s="223"/>
      <c r="C2" s="223"/>
      <c r="D2" s="223"/>
      <c r="E2" s="223"/>
      <c r="F2" s="223"/>
      <c r="G2" s="223"/>
    </row>
    <row r="3" spans="1:7" ht="16.5" customHeight="1">
      <c r="A3" s="300" t="s">
        <v>700</v>
      </c>
      <c r="B3" s="223"/>
      <c r="C3" s="223"/>
      <c r="D3" s="223"/>
      <c r="E3" s="223"/>
      <c r="F3" s="223"/>
      <c r="G3" s="223"/>
    </row>
    <row r="4" spans="1:7" ht="16.5" customHeight="1" thickBot="1">
      <c r="A4" s="300" t="s">
        <v>701</v>
      </c>
      <c r="B4" s="251"/>
      <c r="C4" s="251"/>
      <c r="D4" s="251"/>
      <c r="E4" s="251"/>
      <c r="F4" s="251"/>
      <c r="G4" s="252" t="s">
        <v>663</v>
      </c>
    </row>
    <row r="5" spans="1:7" s="246" customFormat="1" ht="15" customHeight="1">
      <c r="A5" s="245"/>
      <c r="B5" s="301"/>
      <c r="C5" s="302" t="s">
        <v>702</v>
      </c>
      <c r="D5" s="303"/>
      <c r="E5" s="301"/>
      <c r="F5" s="304" t="s">
        <v>703</v>
      </c>
      <c r="G5" s="305" t="s">
        <v>704</v>
      </c>
    </row>
    <row r="6" spans="1:7" s="246" customFormat="1" ht="15" customHeight="1">
      <c r="A6" s="306" t="s">
        <v>705</v>
      </c>
      <c r="B6" s="307" t="s">
        <v>706</v>
      </c>
      <c r="C6" s="308" t="s">
        <v>599</v>
      </c>
      <c r="D6" s="309" t="s">
        <v>602</v>
      </c>
      <c r="E6" s="307" t="s">
        <v>707</v>
      </c>
      <c r="F6" s="310" t="s">
        <v>708</v>
      </c>
      <c r="G6" s="311" t="s">
        <v>709</v>
      </c>
    </row>
    <row r="7" spans="1:7" s="246" customFormat="1" ht="12.75" customHeight="1">
      <c r="A7" s="247"/>
      <c r="B7" s="312"/>
      <c r="C7" s="313" t="s">
        <v>664</v>
      </c>
      <c r="D7" s="314" t="s">
        <v>664</v>
      </c>
      <c r="E7" s="312"/>
      <c r="F7" s="315" t="s">
        <v>710</v>
      </c>
      <c r="G7" s="316" t="s">
        <v>711</v>
      </c>
    </row>
    <row r="8" spans="1:7" ht="12.75" customHeight="1" thickBot="1">
      <c r="A8" s="224"/>
      <c r="B8" s="225">
        <v>0</v>
      </c>
      <c r="C8" s="225">
        <v>1</v>
      </c>
      <c r="D8" s="226">
        <v>2</v>
      </c>
      <c r="E8" s="225">
        <v>3</v>
      </c>
      <c r="F8" s="227">
        <v>4</v>
      </c>
      <c r="G8" s="228">
        <v>5</v>
      </c>
    </row>
    <row r="9" spans="1:7" s="232" customFormat="1" ht="16.5" customHeight="1">
      <c r="A9" s="253" t="s">
        <v>712</v>
      </c>
      <c r="B9" s="229"/>
      <c r="C9" s="230"/>
      <c r="D9" s="230"/>
      <c r="E9" s="230"/>
      <c r="F9" s="229"/>
      <c r="G9" s="231" t="str">
        <f aca="true" t="shared" si="0" ref="G9:G72">IF(B9&gt;0,E9/B9*100," ")</f>
        <v> </v>
      </c>
    </row>
    <row r="10" spans="1:7" ht="16.5" customHeight="1">
      <c r="A10" s="254" t="s">
        <v>713</v>
      </c>
      <c r="B10" s="255">
        <v>0</v>
      </c>
      <c r="C10" s="255">
        <v>0</v>
      </c>
      <c r="D10" s="255">
        <v>0</v>
      </c>
      <c r="E10" s="255">
        <v>0</v>
      </c>
      <c r="F10" s="255" t="str">
        <f aca="true" t="shared" si="1" ref="F10:F73">IF(D10&gt;0,E10/D10*100," ")</f>
        <v> </v>
      </c>
      <c r="G10" s="256" t="str">
        <f t="shared" si="0"/>
        <v> </v>
      </c>
    </row>
    <row r="11" spans="1:7" ht="22.5" customHeight="1">
      <c r="A11" s="254" t="s">
        <v>714</v>
      </c>
      <c r="B11" s="255">
        <v>0</v>
      </c>
      <c r="C11" s="255">
        <v>0</v>
      </c>
      <c r="D11" s="255">
        <v>0</v>
      </c>
      <c r="E11" s="255">
        <v>0</v>
      </c>
      <c r="F11" s="255" t="str">
        <f t="shared" si="1"/>
        <v> </v>
      </c>
      <c r="G11" s="256" t="str">
        <f t="shared" si="0"/>
        <v> </v>
      </c>
    </row>
    <row r="12" spans="1:7" ht="22.5" customHeight="1">
      <c r="A12" s="254" t="s">
        <v>715</v>
      </c>
      <c r="B12" s="255">
        <v>0</v>
      </c>
      <c r="C12" s="255">
        <v>0</v>
      </c>
      <c r="D12" s="255">
        <v>0</v>
      </c>
      <c r="E12" s="255">
        <v>0</v>
      </c>
      <c r="F12" s="255" t="str">
        <f t="shared" si="1"/>
        <v> </v>
      </c>
      <c r="G12" s="256" t="str">
        <f t="shared" si="0"/>
        <v> </v>
      </c>
    </row>
    <row r="13" spans="1:7" ht="22.5" customHeight="1">
      <c r="A13" s="254" t="s">
        <v>716</v>
      </c>
      <c r="B13" s="255">
        <v>0</v>
      </c>
      <c r="C13" s="255">
        <v>0</v>
      </c>
      <c r="D13" s="255">
        <v>0</v>
      </c>
      <c r="E13" s="255">
        <v>0</v>
      </c>
      <c r="F13" s="255" t="str">
        <f t="shared" si="1"/>
        <v> </v>
      </c>
      <c r="G13" s="256" t="str">
        <f t="shared" si="0"/>
        <v> </v>
      </c>
    </row>
    <row r="14" spans="1:7" ht="16.5" customHeight="1">
      <c r="A14" s="254" t="s">
        <v>717</v>
      </c>
      <c r="B14" s="255">
        <v>0</v>
      </c>
      <c r="C14" s="255">
        <v>0</v>
      </c>
      <c r="D14" s="255">
        <v>0</v>
      </c>
      <c r="E14" s="255">
        <v>0</v>
      </c>
      <c r="F14" s="255" t="str">
        <f t="shared" si="1"/>
        <v> </v>
      </c>
      <c r="G14" s="256" t="str">
        <f t="shared" si="0"/>
        <v> </v>
      </c>
    </row>
    <row r="15" spans="1:7" s="232" customFormat="1" ht="17.25" customHeight="1">
      <c r="A15" s="233" t="s">
        <v>718</v>
      </c>
      <c r="B15" s="257">
        <v>0</v>
      </c>
      <c r="C15" s="257">
        <v>0</v>
      </c>
      <c r="D15" s="257">
        <v>0</v>
      </c>
      <c r="E15" s="257">
        <v>0</v>
      </c>
      <c r="F15" s="257" t="str">
        <f t="shared" si="1"/>
        <v> </v>
      </c>
      <c r="G15" s="258" t="str">
        <f t="shared" si="0"/>
        <v> </v>
      </c>
    </row>
    <row r="16" spans="1:7" ht="18" customHeight="1">
      <c r="A16" s="254" t="s">
        <v>719</v>
      </c>
      <c r="B16" s="255">
        <v>0</v>
      </c>
      <c r="C16" s="255">
        <v>0</v>
      </c>
      <c r="D16" s="255">
        <v>0</v>
      </c>
      <c r="E16" s="255">
        <v>0</v>
      </c>
      <c r="F16" s="255" t="str">
        <f t="shared" si="1"/>
        <v> </v>
      </c>
      <c r="G16" s="256" t="str">
        <f t="shared" si="0"/>
        <v> </v>
      </c>
    </row>
    <row r="17" spans="1:7" ht="16.5" customHeight="1">
      <c r="A17" s="254" t="s">
        <v>720</v>
      </c>
      <c r="B17" s="255">
        <v>0</v>
      </c>
      <c r="C17" s="255">
        <v>0</v>
      </c>
      <c r="D17" s="255">
        <v>0</v>
      </c>
      <c r="E17" s="255">
        <v>0</v>
      </c>
      <c r="F17" s="255" t="str">
        <f t="shared" si="1"/>
        <v> </v>
      </c>
      <c r="G17" s="256" t="str">
        <f t="shared" si="0"/>
        <v> </v>
      </c>
    </row>
    <row r="18" spans="1:7" ht="16.5" customHeight="1">
      <c r="A18" s="254" t="s">
        <v>721</v>
      </c>
      <c r="B18" s="255">
        <v>0</v>
      </c>
      <c r="C18" s="255">
        <v>0</v>
      </c>
      <c r="D18" s="255">
        <v>0</v>
      </c>
      <c r="E18" s="255">
        <v>0</v>
      </c>
      <c r="F18" s="255" t="str">
        <f t="shared" si="1"/>
        <v> </v>
      </c>
      <c r="G18" s="256" t="str">
        <f t="shared" si="0"/>
        <v> </v>
      </c>
    </row>
    <row r="19" spans="1:7" ht="16.5" customHeight="1">
      <c r="A19" s="259" t="s">
        <v>722</v>
      </c>
      <c r="B19" s="260">
        <v>0</v>
      </c>
      <c r="C19" s="260">
        <v>0</v>
      </c>
      <c r="D19" s="260">
        <v>0</v>
      </c>
      <c r="E19" s="260">
        <v>0</v>
      </c>
      <c r="F19" s="260" t="str">
        <f t="shared" si="1"/>
        <v> </v>
      </c>
      <c r="G19" s="261" t="str">
        <f t="shared" si="0"/>
        <v> </v>
      </c>
    </row>
    <row r="20" spans="1:7" ht="16.5" customHeight="1">
      <c r="A20" s="254" t="s">
        <v>723</v>
      </c>
      <c r="B20" s="255">
        <v>0</v>
      </c>
      <c r="C20" s="255">
        <v>0</v>
      </c>
      <c r="D20" s="255">
        <v>0</v>
      </c>
      <c r="E20" s="255">
        <v>0</v>
      </c>
      <c r="F20" s="255" t="str">
        <f t="shared" si="1"/>
        <v> </v>
      </c>
      <c r="G20" s="256" t="str">
        <f t="shared" si="0"/>
        <v> </v>
      </c>
    </row>
    <row r="21" spans="1:7" ht="16.5" customHeight="1">
      <c r="A21" s="254" t="s">
        <v>724</v>
      </c>
      <c r="B21" s="255">
        <v>0</v>
      </c>
      <c r="C21" s="255">
        <v>0</v>
      </c>
      <c r="D21" s="255">
        <v>0</v>
      </c>
      <c r="E21" s="255">
        <v>0</v>
      </c>
      <c r="F21" s="255" t="str">
        <f t="shared" si="1"/>
        <v> </v>
      </c>
      <c r="G21" s="256" t="str">
        <f t="shared" si="0"/>
        <v> </v>
      </c>
    </row>
    <row r="22" spans="1:7" ht="16.5" customHeight="1">
      <c r="A22" s="254" t="s">
        <v>725</v>
      </c>
      <c r="B22" s="255">
        <v>0</v>
      </c>
      <c r="C22" s="255">
        <v>0</v>
      </c>
      <c r="D22" s="255">
        <v>0</v>
      </c>
      <c r="E22" s="255">
        <v>0</v>
      </c>
      <c r="F22" s="255" t="str">
        <f t="shared" si="1"/>
        <v> </v>
      </c>
      <c r="G22" s="256" t="str">
        <f t="shared" si="0"/>
        <v> </v>
      </c>
    </row>
    <row r="23" spans="1:7" ht="16.5" customHeight="1">
      <c r="A23" s="254" t="s">
        <v>726</v>
      </c>
      <c r="B23" s="255">
        <v>0</v>
      </c>
      <c r="C23" s="255">
        <v>0</v>
      </c>
      <c r="D23" s="255">
        <v>0</v>
      </c>
      <c r="E23" s="255">
        <v>0</v>
      </c>
      <c r="F23" s="255" t="str">
        <f t="shared" si="1"/>
        <v> </v>
      </c>
      <c r="G23" s="256" t="str">
        <f t="shared" si="0"/>
        <v> </v>
      </c>
    </row>
    <row r="24" spans="1:7" ht="16.5" customHeight="1">
      <c r="A24" s="254" t="s">
        <v>727</v>
      </c>
      <c r="B24" s="255">
        <v>0</v>
      </c>
      <c r="C24" s="255">
        <v>0</v>
      </c>
      <c r="D24" s="255">
        <v>0</v>
      </c>
      <c r="E24" s="255">
        <v>0</v>
      </c>
      <c r="F24" s="255" t="str">
        <f t="shared" si="1"/>
        <v> </v>
      </c>
      <c r="G24" s="256" t="str">
        <f t="shared" si="0"/>
        <v> </v>
      </c>
    </row>
    <row r="25" spans="1:7" s="232" customFormat="1" ht="17.25" customHeight="1">
      <c r="A25" s="233" t="s">
        <v>728</v>
      </c>
      <c r="B25" s="257">
        <v>0</v>
      </c>
      <c r="C25" s="257">
        <v>0</v>
      </c>
      <c r="D25" s="257">
        <v>0</v>
      </c>
      <c r="E25" s="257">
        <v>0</v>
      </c>
      <c r="F25" s="257" t="str">
        <f t="shared" si="1"/>
        <v> </v>
      </c>
      <c r="G25" s="258" t="str">
        <f t="shared" si="0"/>
        <v> </v>
      </c>
    </row>
    <row r="26" spans="1:7" ht="18" customHeight="1">
      <c r="A26" s="254" t="s">
        <v>729</v>
      </c>
      <c r="B26" s="255">
        <v>0</v>
      </c>
      <c r="C26" s="255">
        <v>0</v>
      </c>
      <c r="D26" s="255">
        <v>0</v>
      </c>
      <c r="E26" s="255">
        <v>0</v>
      </c>
      <c r="F26" s="255" t="str">
        <f t="shared" si="1"/>
        <v> </v>
      </c>
      <c r="G26" s="256" t="str">
        <f t="shared" si="0"/>
        <v> </v>
      </c>
    </row>
    <row r="27" spans="1:7" ht="16.5" customHeight="1">
      <c r="A27" s="254" t="s">
        <v>730</v>
      </c>
      <c r="B27" s="255">
        <v>0</v>
      </c>
      <c r="C27" s="255">
        <v>0</v>
      </c>
      <c r="D27" s="255">
        <v>0</v>
      </c>
      <c r="E27" s="255">
        <v>0</v>
      </c>
      <c r="F27" s="255" t="str">
        <f t="shared" si="1"/>
        <v> </v>
      </c>
      <c r="G27" s="256" t="str">
        <f t="shared" si="0"/>
        <v> </v>
      </c>
    </row>
    <row r="28" spans="1:7" s="232" customFormat="1" ht="16.5" customHeight="1">
      <c r="A28" s="254" t="s">
        <v>731</v>
      </c>
      <c r="B28" s="255">
        <v>0</v>
      </c>
      <c r="C28" s="255">
        <v>0</v>
      </c>
      <c r="D28" s="255">
        <v>0</v>
      </c>
      <c r="E28" s="255">
        <v>0</v>
      </c>
      <c r="F28" s="255" t="str">
        <f t="shared" si="1"/>
        <v> </v>
      </c>
      <c r="G28" s="256" t="str">
        <f t="shared" si="0"/>
        <v> </v>
      </c>
    </row>
    <row r="29" spans="1:7" ht="17.25" customHeight="1">
      <c r="A29" s="233" t="s">
        <v>729</v>
      </c>
      <c r="B29" s="257">
        <v>0</v>
      </c>
      <c r="C29" s="257">
        <v>0</v>
      </c>
      <c r="D29" s="257">
        <v>0</v>
      </c>
      <c r="E29" s="257">
        <v>0</v>
      </c>
      <c r="F29" s="257" t="str">
        <f t="shared" si="1"/>
        <v> </v>
      </c>
      <c r="G29" s="258" t="str">
        <f t="shared" si="0"/>
        <v> </v>
      </c>
    </row>
    <row r="30" spans="1:7" ht="18" customHeight="1">
      <c r="A30" s="254" t="s">
        <v>732</v>
      </c>
      <c r="B30" s="255">
        <v>0</v>
      </c>
      <c r="C30" s="255">
        <v>0</v>
      </c>
      <c r="D30" s="255">
        <v>0</v>
      </c>
      <c r="E30" s="255">
        <v>0</v>
      </c>
      <c r="F30" s="255" t="str">
        <f t="shared" si="1"/>
        <v> </v>
      </c>
      <c r="G30" s="256" t="str">
        <f t="shared" si="0"/>
        <v> </v>
      </c>
    </row>
    <row r="31" spans="1:7" ht="16.5" customHeight="1">
      <c r="A31" s="254" t="s">
        <v>733</v>
      </c>
      <c r="B31" s="255">
        <v>0</v>
      </c>
      <c r="C31" s="255">
        <v>0</v>
      </c>
      <c r="D31" s="255">
        <v>0</v>
      </c>
      <c r="E31" s="255">
        <v>0</v>
      </c>
      <c r="F31" s="255" t="str">
        <f t="shared" si="1"/>
        <v> </v>
      </c>
      <c r="G31" s="256" t="str">
        <f t="shared" si="0"/>
        <v> </v>
      </c>
    </row>
    <row r="32" spans="1:7" s="232" customFormat="1" ht="16.5" customHeight="1">
      <c r="A32" s="254" t="s">
        <v>734</v>
      </c>
      <c r="B32" s="255">
        <v>0</v>
      </c>
      <c r="C32" s="255">
        <v>0</v>
      </c>
      <c r="D32" s="255">
        <v>0</v>
      </c>
      <c r="E32" s="255">
        <v>0</v>
      </c>
      <c r="F32" s="255" t="str">
        <f t="shared" si="1"/>
        <v> </v>
      </c>
      <c r="G32" s="256" t="str">
        <f t="shared" si="0"/>
        <v> </v>
      </c>
    </row>
    <row r="33" spans="1:7" ht="17.25" customHeight="1">
      <c r="A33" s="233" t="s">
        <v>735</v>
      </c>
      <c r="B33" s="257">
        <v>0</v>
      </c>
      <c r="C33" s="257">
        <v>0</v>
      </c>
      <c r="D33" s="257">
        <v>0</v>
      </c>
      <c r="E33" s="257">
        <v>0</v>
      </c>
      <c r="F33" s="257" t="str">
        <f t="shared" si="1"/>
        <v> </v>
      </c>
      <c r="G33" s="258" t="str">
        <f t="shared" si="0"/>
        <v> </v>
      </c>
    </row>
    <row r="34" spans="1:7" ht="24" customHeight="1">
      <c r="A34" s="254" t="s">
        <v>736</v>
      </c>
      <c r="B34" s="255">
        <v>6551026.940000001</v>
      </c>
      <c r="C34" s="255">
        <v>7109338</v>
      </c>
      <c r="D34" s="255">
        <v>7109338</v>
      </c>
      <c r="E34" s="255">
        <v>7003512.33</v>
      </c>
      <c r="F34" s="255">
        <f t="shared" si="1"/>
        <v>98.5114553563215</v>
      </c>
      <c r="G34" s="256">
        <f t="shared" si="0"/>
        <v>106.90709096671793</v>
      </c>
    </row>
    <row r="35" spans="1:7" ht="22.5" customHeight="1">
      <c r="A35" s="254" t="s">
        <v>737</v>
      </c>
      <c r="B35" s="255"/>
      <c r="C35" s="255">
        <v>5854749</v>
      </c>
      <c r="D35" s="255">
        <v>5854749</v>
      </c>
      <c r="E35" s="255">
        <v>5766970.53</v>
      </c>
      <c r="F35" s="255">
        <f t="shared" si="1"/>
        <v>98.50073043267953</v>
      </c>
      <c r="G35" s="256" t="str">
        <f t="shared" si="0"/>
        <v> </v>
      </c>
    </row>
    <row r="36" spans="1:7" ht="16.5" customHeight="1">
      <c r="A36" s="254" t="s">
        <v>738</v>
      </c>
      <c r="B36" s="255">
        <v>0</v>
      </c>
      <c r="C36" s="255">
        <v>0</v>
      </c>
      <c r="D36" s="255">
        <v>0</v>
      </c>
      <c r="E36" s="255">
        <v>0</v>
      </c>
      <c r="F36" s="255" t="str">
        <f t="shared" si="1"/>
        <v> </v>
      </c>
      <c r="G36" s="256" t="str">
        <f t="shared" si="0"/>
        <v> </v>
      </c>
    </row>
    <row r="37" spans="1:7" ht="16.5" customHeight="1">
      <c r="A37" s="254" t="s">
        <v>739</v>
      </c>
      <c r="B37" s="255">
        <v>0</v>
      </c>
      <c r="C37" s="255">
        <v>0</v>
      </c>
      <c r="D37" s="255">
        <v>0</v>
      </c>
      <c r="E37" s="255">
        <v>0</v>
      </c>
      <c r="F37" s="255" t="str">
        <f t="shared" si="1"/>
        <v> </v>
      </c>
      <c r="G37" s="256" t="str">
        <f t="shared" si="0"/>
        <v> </v>
      </c>
    </row>
    <row r="38" spans="1:7" s="232" customFormat="1" ht="16.5" customHeight="1">
      <c r="A38" s="254" t="s">
        <v>740</v>
      </c>
      <c r="B38" s="255">
        <v>0</v>
      </c>
      <c r="C38" s="255">
        <v>0</v>
      </c>
      <c r="D38" s="255">
        <v>0</v>
      </c>
      <c r="E38" s="255">
        <v>0</v>
      </c>
      <c r="F38" s="255" t="str">
        <f t="shared" si="1"/>
        <v> </v>
      </c>
      <c r="G38" s="256" t="str">
        <f t="shared" si="0"/>
        <v> </v>
      </c>
    </row>
    <row r="39" spans="1:7" ht="36">
      <c r="A39" s="233" t="s">
        <v>741</v>
      </c>
      <c r="B39" s="257">
        <v>6551026.940000001</v>
      </c>
      <c r="C39" s="257">
        <v>7109338</v>
      </c>
      <c r="D39" s="257">
        <v>7109338</v>
      </c>
      <c r="E39" s="257">
        <v>7003512.33</v>
      </c>
      <c r="F39" s="257">
        <f t="shared" si="1"/>
        <v>98.5114553563215</v>
      </c>
      <c r="G39" s="258">
        <f t="shared" si="0"/>
        <v>106.90709096671793</v>
      </c>
    </row>
    <row r="40" spans="1:7" s="232" customFormat="1" ht="18" customHeight="1">
      <c r="A40" s="254" t="s">
        <v>742</v>
      </c>
      <c r="B40" s="255">
        <v>0</v>
      </c>
      <c r="C40" s="255">
        <v>0</v>
      </c>
      <c r="D40" s="255">
        <v>0</v>
      </c>
      <c r="E40" s="255">
        <v>0</v>
      </c>
      <c r="F40" s="255" t="str">
        <f t="shared" si="1"/>
        <v> </v>
      </c>
      <c r="G40" s="256" t="str">
        <f t="shared" si="0"/>
        <v> </v>
      </c>
    </row>
    <row r="41" spans="1:7" s="232" customFormat="1" ht="18" customHeight="1" thickBot="1">
      <c r="A41" s="233" t="s">
        <v>742</v>
      </c>
      <c r="B41" s="257">
        <v>0</v>
      </c>
      <c r="C41" s="257">
        <v>0</v>
      </c>
      <c r="D41" s="257">
        <v>0</v>
      </c>
      <c r="E41" s="257">
        <v>0</v>
      </c>
      <c r="F41" s="257" t="str">
        <f t="shared" si="1"/>
        <v> </v>
      </c>
      <c r="G41" s="258" t="str">
        <f t="shared" si="0"/>
        <v> </v>
      </c>
    </row>
    <row r="42" spans="1:7" s="232" customFormat="1" ht="34.5" customHeight="1" thickBot="1">
      <c r="A42" s="262" t="s">
        <v>15</v>
      </c>
      <c r="B42" s="263">
        <v>6551026.940000001</v>
      </c>
      <c r="C42" s="263">
        <v>7109338</v>
      </c>
      <c r="D42" s="263">
        <v>7109338</v>
      </c>
      <c r="E42" s="263">
        <v>7003512.33</v>
      </c>
      <c r="F42" s="263">
        <f t="shared" si="1"/>
        <v>98.5114553563215</v>
      </c>
      <c r="G42" s="264">
        <f t="shared" si="0"/>
        <v>106.90709096671793</v>
      </c>
    </row>
    <row r="43" spans="1:7" ht="30" customHeight="1" thickBot="1">
      <c r="A43" s="234" t="s">
        <v>743</v>
      </c>
      <c r="B43" s="265">
        <v>0</v>
      </c>
      <c r="C43" s="265">
        <v>0</v>
      </c>
      <c r="D43" s="265">
        <v>0</v>
      </c>
      <c r="E43" s="265">
        <v>0</v>
      </c>
      <c r="F43" s="265" t="str">
        <f t="shared" si="1"/>
        <v> </v>
      </c>
      <c r="G43" s="266" t="str">
        <f t="shared" si="0"/>
        <v> </v>
      </c>
    </row>
    <row r="44" spans="1:7" ht="18" customHeight="1">
      <c r="A44" s="235" t="s">
        <v>744</v>
      </c>
      <c r="B44" s="255">
        <v>86209.12</v>
      </c>
      <c r="C44" s="255">
        <v>73466</v>
      </c>
      <c r="D44" s="255">
        <v>80546.58</v>
      </c>
      <c r="E44" s="255">
        <v>95442.54</v>
      </c>
      <c r="F44" s="255">
        <f t="shared" si="1"/>
        <v>118.49359712106957</v>
      </c>
      <c r="G44" s="256">
        <f t="shared" si="0"/>
        <v>110.71049095501728</v>
      </c>
    </row>
    <row r="45" spans="1:7" ht="16.5" customHeight="1">
      <c r="A45" s="235" t="s">
        <v>745</v>
      </c>
      <c r="B45" s="255">
        <v>66001.01</v>
      </c>
      <c r="C45" s="255">
        <v>0</v>
      </c>
      <c r="D45" s="255">
        <v>0</v>
      </c>
      <c r="E45" s="255">
        <v>40705.46</v>
      </c>
      <c r="F45" s="255" t="str">
        <f t="shared" si="1"/>
        <v> </v>
      </c>
      <c r="G45" s="256">
        <f t="shared" si="0"/>
        <v>61.6739955949159</v>
      </c>
    </row>
    <row r="46" spans="1:7" ht="16.5" customHeight="1">
      <c r="A46" s="235" t="s">
        <v>746</v>
      </c>
      <c r="B46" s="255">
        <v>0</v>
      </c>
      <c r="C46" s="255">
        <v>0</v>
      </c>
      <c r="D46" s="255">
        <v>0</v>
      </c>
      <c r="E46" s="255">
        <v>0</v>
      </c>
      <c r="F46" s="255" t="str">
        <f t="shared" si="1"/>
        <v> </v>
      </c>
      <c r="G46" s="256" t="str">
        <f t="shared" si="0"/>
        <v> </v>
      </c>
    </row>
    <row r="47" spans="1:7" ht="16.5" customHeight="1">
      <c r="A47" s="235" t="s">
        <v>749</v>
      </c>
      <c r="B47" s="255">
        <v>66001.01</v>
      </c>
      <c r="C47" s="255">
        <v>0</v>
      </c>
      <c r="D47" s="255">
        <v>0</v>
      </c>
      <c r="E47" s="255">
        <v>40705.46</v>
      </c>
      <c r="F47" s="255" t="str">
        <f t="shared" si="1"/>
        <v> </v>
      </c>
      <c r="G47" s="256">
        <f t="shared" si="0"/>
        <v>61.6739955949159</v>
      </c>
    </row>
    <row r="48" spans="1:7" ht="16.5" customHeight="1">
      <c r="A48" s="235" t="s">
        <v>750</v>
      </c>
      <c r="B48" s="255">
        <v>43652.91</v>
      </c>
      <c r="C48" s="255">
        <v>37782</v>
      </c>
      <c r="D48" s="255">
        <v>33171.81</v>
      </c>
      <c r="E48" s="255">
        <v>38496.32</v>
      </c>
      <c r="F48" s="255">
        <f t="shared" si="1"/>
        <v>116.05130983205318</v>
      </c>
      <c r="G48" s="256">
        <f t="shared" si="0"/>
        <v>88.18729381386028</v>
      </c>
    </row>
    <row r="49" spans="1:7" ht="16.5" customHeight="1">
      <c r="A49" s="235" t="s">
        <v>751</v>
      </c>
      <c r="B49" s="255">
        <v>3387.33</v>
      </c>
      <c r="C49" s="255">
        <v>2623</v>
      </c>
      <c r="D49" s="255">
        <v>2989.28</v>
      </c>
      <c r="E49" s="255">
        <v>3277.05</v>
      </c>
      <c r="F49" s="255">
        <f t="shared" si="1"/>
        <v>109.6267328587486</v>
      </c>
      <c r="G49" s="256">
        <f t="shared" si="0"/>
        <v>96.74433846126595</v>
      </c>
    </row>
    <row r="50" spans="1:7" s="232" customFormat="1" ht="16.5" customHeight="1">
      <c r="A50" s="235" t="s">
        <v>752</v>
      </c>
      <c r="B50" s="255">
        <v>0</v>
      </c>
      <c r="C50" s="255">
        <v>0</v>
      </c>
      <c r="D50" s="255">
        <v>0</v>
      </c>
      <c r="E50" s="255">
        <v>0</v>
      </c>
      <c r="F50" s="255" t="str">
        <f t="shared" si="1"/>
        <v> </v>
      </c>
      <c r="G50" s="256" t="str">
        <f t="shared" si="0"/>
        <v> </v>
      </c>
    </row>
    <row r="51" spans="1:7" ht="23.25" customHeight="1">
      <c r="A51" s="236" t="s">
        <v>753</v>
      </c>
      <c r="B51" s="257">
        <v>199250.37</v>
      </c>
      <c r="C51" s="257">
        <v>113871</v>
      </c>
      <c r="D51" s="257">
        <v>116707.67</v>
      </c>
      <c r="E51" s="257">
        <v>177921.37</v>
      </c>
      <c r="F51" s="257">
        <f t="shared" si="1"/>
        <v>152.4504516284148</v>
      </c>
      <c r="G51" s="258">
        <f t="shared" si="0"/>
        <v>89.29537746906065</v>
      </c>
    </row>
    <row r="52" spans="1:7" ht="18" customHeight="1">
      <c r="A52" s="235" t="s">
        <v>754</v>
      </c>
      <c r="B52" s="255">
        <v>3136.96</v>
      </c>
      <c r="C52" s="255">
        <v>0</v>
      </c>
      <c r="D52" s="255">
        <v>583.22</v>
      </c>
      <c r="E52" s="255">
        <v>5142.18</v>
      </c>
      <c r="F52" s="255">
        <f t="shared" si="1"/>
        <v>881.6878707863243</v>
      </c>
      <c r="G52" s="256">
        <f t="shared" si="0"/>
        <v>163.9223962052433</v>
      </c>
    </row>
    <row r="53" spans="1:7" s="232" customFormat="1" ht="22.5" customHeight="1">
      <c r="A53" s="235" t="s">
        <v>755</v>
      </c>
      <c r="B53" s="255">
        <v>4168.22</v>
      </c>
      <c r="C53" s="255">
        <v>2800</v>
      </c>
      <c r="D53" s="255">
        <v>2969</v>
      </c>
      <c r="E53" s="255">
        <v>14133.07</v>
      </c>
      <c r="F53" s="255">
        <f t="shared" si="1"/>
        <v>476.0212192657461</v>
      </c>
      <c r="G53" s="256">
        <f t="shared" si="0"/>
        <v>339.0672757196117</v>
      </c>
    </row>
    <row r="54" spans="1:7" ht="17.25" customHeight="1">
      <c r="A54" s="236" t="s">
        <v>756</v>
      </c>
      <c r="B54" s="257">
        <v>7305.18</v>
      </c>
      <c r="C54" s="257">
        <v>2800</v>
      </c>
      <c r="D54" s="257">
        <v>3552.22</v>
      </c>
      <c r="E54" s="257">
        <v>19275.25</v>
      </c>
      <c r="F54" s="257">
        <f t="shared" si="1"/>
        <v>542.6254567566199</v>
      </c>
      <c r="G54" s="258">
        <f t="shared" si="0"/>
        <v>263.8572903063306</v>
      </c>
    </row>
    <row r="55" spans="1:7" ht="24" customHeight="1">
      <c r="A55" s="235" t="s">
        <v>757</v>
      </c>
      <c r="B55" s="255">
        <v>2174.29</v>
      </c>
      <c r="C55" s="255">
        <v>7292</v>
      </c>
      <c r="D55" s="255">
        <v>7651.2</v>
      </c>
      <c r="E55" s="255">
        <v>2459.1</v>
      </c>
      <c r="F55" s="255">
        <f t="shared" si="1"/>
        <v>32.14005646173149</v>
      </c>
      <c r="G55" s="256">
        <f t="shared" si="0"/>
        <v>113.09898863537062</v>
      </c>
    </row>
    <row r="56" spans="1:7" ht="15.75" customHeight="1">
      <c r="A56" s="235" t="s">
        <v>758</v>
      </c>
      <c r="B56" s="255">
        <v>226504.99</v>
      </c>
      <c r="C56" s="255">
        <v>160625</v>
      </c>
      <c r="D56" s="255">
        <v>190468.31</v>
      </c>
      <c r="E56" s="255">
        <v>239676.02</v>
      </c>
      <c r="F56" s="255">
        <f t="shared" si="1"/>
        <v>125.83511661336209</v>
      </c>
      <c r="G56" s="256">
        <f t="shared" si="0"/>
        <v>105.81489617513505</v>
      </c>
    </row>
    <row r="57" spans="1:7" ht="15.75" customHeight="1">
      <c r="A57" s="235" t="s">
        <v>759</v>
      </c>
      <c r="B57" s="255">
        <v>0</v>
      </c>
      <c r="C57" s="255">
        <v>0</v>
      </c>
      <c r="D57" s="255">
        <v>0</v>
      </c>
      <c r="E57" s="255">
        <v>0</v>
      </c>
      <c r="F57" s="255" t="str">
        <f t="shared" si="1"/>
        <v> </v>
      </c>
      <c r="G57" s="256" t="str">
        <f t="shared" si="0"/>
        <v> </v>
      </c>
    </row>
    <row r="58" spans="1:7" ht="15.75" customHeight="1">
      <c r="A58" s="235" t="s">
        <v>760</v>
      </c>
      <c r="B58" s="255">
        <v>0</v>
      </c>
      <c r="C58" s="255">
        <v>0</v>
      </c>
      <c r="D58" s="255">
        <v>0</v>
      </c>
      <c r="E58" s="255">
        <v>0</v>
      </c>
      <c r="F58" s="255" t="str">
        <f t="shared" si="1"/>
        <v> </v>
      </c>
      <c r="G58" s="256" t="str">
        <f t="shared" si="0"/>
        <v> </v>
      </c>
    </row>
    <row r="59" spans="1:7" s="232" customFormat="1" ht="15.75" customHeight="1">
      <c r="A59" s="235" t="s">
        <v>761</v>
      </c>
      <c r="B59" s="255">
        <v>0</v>
      </c>
      <c r="C59" s="255">
        <v>0</v>
      </c>
      <c r="D59" s="255">
        <v>0</v>
      </c>
      <c r="E59" s="255">
        <v>0</v>
      </c>
      <c r="F59" s="255" t="str">
        <f t="shared" si="1"/>
        <v> </v>
      </c>
      <c r="G59" s="256" t="str">
        <f t="shared" si="0"/>
        <v> </v>
      </c>
    </row>
    <row r="60" spans="1:7" ht="23.25" customHeight="1">
      <c r="A60" s="236" t="s">
        <v>762</v>
      </c>
      <c r="B60" s="257">
        <v>228679.28</v>
      </c>
      <c r="C60" s="257">
        <v>167917</v>
      </c>
      <c r="D60" s="257">
        <v>198119.51</v>
      </c>
      <c r="E60" s="257">
        <v>242135.12</v>
      </c>
      <c r="F60" s="257">
        <f t="shared" si="1"/>
        <v>122.21669637684849</v>
      </c>
      <c r="G60" s="258">
        <f t="shared" si="0"/>
        <v>105.88415356214169</v>
      </c>
    </row>
    <row r="61" spans="1:7" ht="18" customHeight="1">
      <c r="A61" s="235" t="s">
        <v>763</v>
      </c>
      <c r="B61" s="255">
        <v>0</v>
      </c>
      <c r="C61" s="255">
        <v>0</v>
      </c>
      <c r="D61" s="255">
        <v>0</v>
      </c>
      <c r="E61" s="255">
        <v>0</v>
      </c>
      <c r="F61" s="255" t="str">
        <f t="shared" si="1"/>
        <v> </v>
      </c>
      <c r="G61" s="256" t="str">
        <f t="shared" si="0"/>
        <v> </v>
      </c>
    </row>
    <row r="62" spans="1:7" ht="22.5" customHeight="1">
      <c r="A62" s="235" t="s">
        <v>764</v>
      </c>
      <c r="B62" s="255">
        <v>0</v>
      </c>
      <c r="C62" s="255">
        <v>0</v>
      </c>
      <c r="D62" s="255">
        <v>0</v>
      </c>
      <c r="E62" s="255">
        <v>0</v>
      </c>
      <c r="F62" s="255" t="str">
        <f t="shared" si="1"/>
        <v> </v>
      </c>
      <c r="G62" s="256" t="str">
        <f t="shared" si="0"/>
        <v> </v>
      </c>
    </row>
    <row r="63" spans="1:7" ht="22.5" customHeight="1">
      <c r="A63" s="235" t="s">
        <v>16</v>
      </c>
      <c r="B63" s="255">
        <v>0</v>
      </c>
      <c r="C63" s="255">
        <v>0</v>
      </c>
      <c r="D63" s="255">
        <v>0</v>
      </c>
      <c r="E63" s="255">
        <v>0</v>
      </c>
      <c r="F63" s="255" t="str">
        <f t="shared" si="1"/>
        <v> </v>
      </c>
      <c r="G63" s="256" t="str">
        <f t="shared" si="0"/>
        <v> </v>
      </c>
    </row>
    <row r="64" spans="1:7" ht="22.5" customHeight="1">
      <c r="A64" s="235" t="s">
        <v>17</v>
      </c>
      <c r="B64" s="255">
        <v>0</v>
      </c>
      <c r="C64" s="255">
        <v>0</v>
      </c>
      <c r="D64" s="255">
        <v>0</v>
      </c>
      <c r="E64" s="255">
        <v>0</v>
      </c>
      <c r="F64" s="255" t="str">
        <f t="shared" si="1"/>
        <v> </v>
      </c>
      <c r="G64" s="256" t="str">
        <f t="shared" si="0"/>
        <v> </v>
      </c>
    </row>
    <row r="65" spans="1:7" ht="22.5" customHeight="1">
      <c r="A65" s="235" t="s">
        <v>765</v>
      </c>
      <c r="B65" s="255">
        <v>0</v>
      </c>
      <c r="C65" s="255">
        <v>0</v>
      </c>
      <c r="D65" s="255">
        <v>0</v>
      </c>
      <c r="E65" s="255">
        <v>0</v>
      </c>
      <c r="F65" s="255" t="str">
        <f t="shared" si="1"/>
        <v> </v>
      </c>
      <c r="G65" s="256" t="str">
        <f t="shared" si="0"/>
        <v> </v>
      </c>
    </row>
    <row r="66" spans="1:7" ht="16.5" customHeight="1">
      <c r="A66" s="235" t="s">
        <v>766</v>
      </c>
      <c r="B66" s="255">
        <v>0</v>
      </c>
      <c r="C66" s="255">
        <v>0</v>
      </c>
      <c r="D66" s="255">
        <v>0</v>
      </c>
      <c r="E66" s="255">
        <v>0</v>
      </c>
      <c r="F66" s="255" t="str">
        <f t="shared" si="1"/>
        <v> </v>
      </c>
      <c r="G66" s="256" t="str">
        <f t="shared" si="0"/>
        <v> </v>
      </c>
    </row>
    <row r="67" spans="1:7" ht="16.5" customHeight="1">
      <c r="A67" s="235" t="s">
        <v>767</v>
      </c>
      <c r="B67" s="255">
        <v>0</v>
      </c>
      <c r="C67" s="255">
        <v>0</v>
      </c>
      <c r="D67" s="255">
        <v>0</v>
      </c>
      <c r="E67" s="255">
        <v>0</v>
      </c>
      <c r="F67" s="255" t="str">
        <f t="shared" si="1"/>
        <v> </v>
      </c>
      <c r="G67" s="256" t="str">
        <f t="shared" si="0"/>
        <v> </v>
      </c>
    </row>
    <row r="68" spans="1:7" s="232" customFormat="1" ht="16.5" customHeight="1">
      <c r="A68" s="235" t="s">
        <v>768</v>
      </c>
      <c r="B68" s="255">
        <v>0</v>
      </c>
      <c r="C68" s="255">
        <v>0</v>
      </c>
      <c r="D68" s="255">
        <v>0</v>
      </c>
      <c r="E68" s="255">
        <v>0</v>
      </c>
      <c r="F68" s="255" t="str">
        <f t="shared" si="1"/>
        <v> </v>
      </c>
      <c r="G68" s="256" t="str">
        <f t="shared" si="0"/>
        <v> </v>
      </c>
    </row>
    <row r="69" spans="1:7" s="232" customFormat="1" ht="17.25" customHeight="1" thickBot="1">
      <c r="A69" s="236" t="s">
        <v>769</v>
      </c>
      <c r="B69" s="257">
        <v>0</v>
      </c>
      <c r="C69" s="257">
        <v>0</v>
      </c>
      <c r="D69" s="257">
        <v>0</v>
      </c>
      <c r="E69" s="257">
        <v>0</v>
      </c>
      <c r="F69" s="257" t="str">
        <f t="shared" si="1"/>
        <v> </v>
      </c>
      <c r="G69" s="258" t="str">
        <f t="shared" si="0"/>
        <v> </v>
      </c>
    </row>
    <row r="70" spans="1:7" s="232" customFormat="1" ht="24.75" customHeight="1" thickBot="1">
      <c r="A70" s="262" t="s">
        <v>770</v>
      </c>
      <c r="B70" s="263">
        <v>435234.83</v>
      </c>
      <c r="C70" s="263">
        <v>284588</v>
      </c>
      <c r="D70" s="263">
        <v>318379.4</v>
      </c>
      <c r="E70" s="263">
        <v>439331.74</v>
      </c>
      <c r="F70" s="263">
        <f t="shared" si="1"/>
        <v>137.9900018656986</v>
      </c>
      <c r="G70" s="264">
        <f t="shared" si="0"/>
        <v>100.94131023475303</v>
      </c>
    </row>
    <row r="71" spans="1:7" ht="18" customHeight="1">
      <c r="A71" s="235" t="s">
        <v>18</v>
      </c>
      <c r="B71" s="255">
        <v>754680.13</v>
      </c>
      <c r="C71" s="255">
        <v>520412</v>
      </c>
      <c r="D71" s="255">
        <v>472620.6</v>
      </c>
      <c r="E71" s="255">
        <v>103558.4</v>
      </c>
      <c r="F71" s="255">
        <f t="shared" si="1"/>
        <v>21.911529036186742</v>
      </c>
      <c r="G71" s="256">
        <f t="shared" si="0"/>
        <v>13.722158022101363</v>
      </c>
    </row>
    <row r="72" spans="1:7" s="232" customFormat="1" ht="16.5" customHeight="1">
      <c r="A72" s="235" t="s">
        <v>19</v>
      </c>
      <c r="B72" s="255">
        <v>64281.62</v>
      </c>
      <c r="C72" s="255">
        <v>0</v>
      </c>
      <c r="D72" s="255">
        <v>14000</v>
      </c>
      <c r="E72" s="255">
        <v>46254.92</v>
      </c>
      <c r="F72" s="255">
        <f t="shared" si="1"/>
        <v>330.3922857142857</v>
      </c>
      <c r="G72" s="256">
        <f t="shared" si="0"/>
        <v>71.95668061881452</v>
      </c>
    </row>
    <row r="73" spans="1:7" ht="25.5" customHeight="1">
      <c r="A73" s="236" t="s">
        <v>771</v>
      </c>
      <c r="B73" s="257">
        <v>818961.75</v>
      </c>
      <c r="C73" s="257">
        <v>520412</v>
      </c>
      <c r="D73" s="257">
        <v>486620.6</v>
      </c>
      <c r="E73" s="257">
        <v>149813.32</v>
      </c>
      <c r="F73" s="257">
        <f t="shared" si="1"/>
        <v>30.78647307573909</v>
      </c>
      <c r="G73" s="258">
        <f aca="true" t="shared" si="2" ref="G73:G94">IF(B73&gt;0,E73/B73*100," ")</f>
        <v>18.293079011321346</v>
      </c>
    </row>
    <row r="74" spans="1:7" s="232" customFormat="1" ht="18" customHeight="1">
      <c r="A74" s="235" t="s">
        <v>772</v>
      </c>
      <c r="B74" s="255">
        <v>0</v>
      </c>
      <c r="C74" s="255">
        <v>0</v>
      </c>
      <c r="D74" s="255">
        <v>0</v>
      </c>
      <c r="E74" s="255">
        <v>0</v>
      </c>
      <c r="F74" s="255" t="str">
        <f aca="true" t="shared" si="3" ref="F74:F94">IF(D74&gt;0,E74/D74*100," ")</f>
        <v> </v>
      </c>
      <c r="G74" s="256" t="str">
        <f t="shared" si="2"/>
        <v> </v>
      </c>
    </row>
    <row r="75" spans="1:7" s="232" customFormat="1" ht="17.25" customHeight="1" thickBot="1">
      <c r="A75" s="236" t="s">
        <v>772</v>
      </c>
      <c r="B75" s="257">
        <v>0</v>
      </c>
      <c r="C75" s="257">
        <v>0</v>
      </c>
      <c r="D75" s="257">
        <v>0</v>
      </c>
      <c r="E75" s="257">
        <v>0</v>
      </c>
      <c r="F75" s="257" t="str">
        <f t="shared" si="3"/>
        <v> </v>
      </c>
      <c r="G75" s="258" t="str">
        <f t="shared" si="2"/>
        <v> </v>
      </c>
    </row>
    <row r="76" spans="1:7" s="232" customFormat="1" ht="24.75" customHeight="1" thickBot="1">
      <c r="A76" s="267" t="s">
        <v>773</v>
      </c>
      <c r="B76" s="263">
        <v>818961.75</v>
      </c>
      <c r="C76" s="263">
        <v>520412</v>
      </c>
      <c r="D76" s="263">
        <v>486620.6</v>
      </c>
      <c r="E76" s="263">
        <v>149813.32</v>
      </c>
      <c r="F76" s="263">
        <f t="shared" si="3"/>
        <v>30.78647307573909</v>
      </c>
      <c r="G76" s="264">
        <f t="shared" si="2"/>
        <v>18.293079011321346</v>
      </c>
    </row>
    <row r="77" spans="1:7" ht="18" customHeight="1">
      <c r="A77" s="235" t="s">
        <v>774</v>
      </c>
      <c r="B77" s="255">
        <v>0</v>
      </c>
      <c r="C77" s="255">
        <v>70111</v>
      </c>
      <c r="D77" s="255">
        <v>70111</v>
      </c>
      <c r="E77" s="255">
        <v>0</v>
      </c>
      <c r="F77" s="255">
        <f t="shared" si="3"/>
        <v>0</v>
      </c>
      <c r="G77" s="256" t="str">
        <f t="shared" si="2"/>
        <v> </v>
      </c>
    </row>
    <row r="78" spans="1:7" ht="16.5" customHeight="1">
      <c r="A78" s="235" t="s">
        <v>775</v>
      </c>
      <c r="B78" s="255">
        <v>0</v>
      </c>
      <c r="C78" s="255">
        <v>70111</v>
      </c>
      <c r="D78" s="255">
        <v>70111</v>
      </c>
      <c r="E78" s="255">
        <v>0</v>
      </c>
      <c r="F78" s="255">
        <f t="shared" si="3"/>
        <v>0</v>
      </c>
      <c r="G78" s="256" t="str">
        <f t="shared" si="2"/>
        <v> </v>
      </c>
    </row>
    <row r="79" spans="1:7" ht="22.5" customHeight="1">
      <c r="A79" s="235" t="s">
        <v>776</v>
      </c>
      <c r="B79" s="255">
        <v>0</v>
      </c>
      <c r="C79" s="255">
        <v>0</v>
      </c>
      <c r="D79" s="255">
        <v>0</v>
      </c>
      <c r="E79" s="255">
        <v>0</v>
      </c>
      <c r="F79" s="255" t="str">
        <f t="shared" si="3"/>
        <v> </v>
      </c>
      <c r="G79" s="256" t="str">
        <f t="shared" si="2"/>
        <v> </v>
      </c>
    </row>
    <row r="80" spans="1:7" ht="15.75" customHeight="1">
      <c r="A80" s="235" t="s">
        <v>777</v>
      </c>
      <c r="B80" s="255">
        <v>2972022.86</v>
      </c>
      <c r="C80" s="255">
        <v>0</v>
      </c>
      <c r="D80" s="255">
        <v>0</v>
      </c>
      <c r="E80" s="255">
        <v>1520462.55</v>
      </c>
      <c r="F80" s="255" t="str">
        <f t="shared" si="3"/>
        <v> </v>
      </c>
      <c r="G80" s="256">
        <f t="shared" si="2"/>
        <v>51.15918085502209</v>
      </c>
    </row>
    <row r="81" spans="1:7" ht="15.75" customHeight="1">
      <c r="A81" s="235" t="s">
        <v>778</v>
      </c>
      <c r="B81" s="255">
        <v>0</v>
      </c>
      <c r="C81" s="255">
        <v>68528</v>
      </c>
      <c r="D81" s="255">
        <v>67143</v>
      </c>
      <c r="E81" s="255">
        <v>15090.49</v>
      </c>
      <c r="F81" s="255">
        <f t="shared" si="3"/>
        <v>22.475150052872227</v>
      </c>
      <c r="G81" s="256" t="str">
        <f t="shared" si="2"/>
        <v> </v>
      </c>
    </row>
    <row r="82" spans="1:7" ht="15.75" customHeight="1">
      <c r="A82" s="235" t="s">
        <v>779</v>
      </c>
      <c r="B82" s="255">
        <v>0</v>
      </c>
      <c r="C82" s="255">
        <v>68000</v>
      </c>
      <c r="D82" s="255">
        <v>66615</v>
      </c>
      <c r="E82" s="255">
        <v>15090.49</v>
      </c>
      <c r="F82" s="255">
        <f t="shared" si="3"/>
        <v>22.653291300758088</v>
      </c>
      <c r="G82" s="256" t="str">
        <f t="shared" si="2"/>
        <v> </v>
      </c>
    </row>
    <row r="83" spans="1:7" ht="15.75" customHeight="1">
      <c r="A83" s="235" t="s">
        <v>780</v>
      </c>
      <c r="B83" s="255">
        <v>0</v>
      </c>
      <c r="C83" s="255">
        <v>0</v>
      </c>
      <c r="D83" s="255">
        <v>0</v>
      </c>
      <c r="E83" s="255">
        <v>0</v>
      </c>
      <c r="F83" s="255" t="str">
        <f t="shared" si="3"/>
        <v> </v>
      </c>
      <c r="G83" s="256" t="str">
        <f t="shared" si="2"/>
        <v> </v>
      </c>
    </row>
    <row r="84" spans="1:7" s="232" customFormat="1" ht="15.75" customHeight="1">
      <c r="A84" s="235" t="s">
        <v>781</v>
      </c>
      <c r="B84" s="255">
        <v>0</v>
      </c>
      <c r="C84" s="255">
        <v>0</v>
      </c>
      <c r="D84" s="255">
        <v>0</v>
      </c>
      <c r="E84" s="255">
        <v>0</v>
      </c>
      <c r="F84" s="255" t="str">
        <f t="shared" si="3"/>
        <v> </v>
      </c>
      <c r="G84" s="256" t="str">
        <f t="shared" si="2"/>
        <v> </v>
      </c>
    </row>
    <row r="85" spans="1:7" ht="17.25" customHeight="1">
      <c r="A85" s="236" t="s">
        <v>782</v>
      </c>
      <c r="B85" s="257">
        <v>2972022.86</v>
      </c>
      <c r="C85" s="257">
        <v>138639</v>
      </c>
      <c r="D85" s="257">
        <v>137254</v>
      </c>
      <c r="E85" s="257">
        <v>1535553.04</v>
      </c>
      <c r="F85" s="257">
        <f t="shared" si="3"/>
        <v>1118.7674239002142</v>
      </c>
      <c r="G85" s="258">
        <f t="shared" si="2"/>
        <v>51.66693233308442</v>
      </c>
    </row>
    <row r="86" spans="1:7" ht="18" customHeight="1">
      <c r="A86" s="235" t="s">
        <v>783</v>
      </c>
      <c r="B86" s="255">
        <v>0</v>
      </c>
      <c r="C86" s="255">
        <v>315491</v>
      </c>
      <c r="D86" s="255">
        <v>315491</v>
      </c>
      <c r="E86" s="255">
        <v>0</v>
      </c>
      <c r="F86" s="255">
        <f t="shared" si="3"/>
        <v>0</v>
      </c>
      <c r="G86" s="256" t="str">
        <f t="shared" si="2"/>
        <v> </v>
      </c>
    </row>
    <row r="87" spans="1:7" ht="15.75" customHeight="1">
      <c r="A87" s="235" t="s">
        <v>784</v>
      </c>
      <c r="B87" s="255">
        <v>0</v>
      </c>
      <c r="C87" s="255">
        <v>315491</v>
      </c>
      <c r="D87" s="255">
        <v>315491</v>
      </c>
      <c r="E87" s="255">
        <v>0</v>
      </c>
      <c r="F87" s="255">
        <f t="shared" si="3"/>
        <v>0</v>
      </c>
      <c r="G87" s="256" t="str">
        <f t="shared" si="2"/>
        <v> </v>
      </c>
    </row>
    <row r="88" spans="1:7" ht="15.75" customHeight="1">
      <c r="A88" s="235" t="s">
        <v>785</v>
      </c>
      <c r="B88" s="255">
        <v>0</v>
      </c>
      <c r="C88" s="255">
        <v>0</v>
      </c>
      <c r="D88" s="255">
        <v>0</v>
      </c>
      <c r="E88" s="255">
        <v>0</v>
      </c>
      <c r="F88" s="255" t="str">
        <f t="shared" si="3"/>
        <v> </v>
      </c>
      <c r="G88" s="256" t="str">
        <f t="shared" si="2"/>
        <v> </v>
      </c>
    </row>
    <row r="89" spans="1:8" ht="15.75" customHeight="1">
      <c r="A89" s="235" t="s">
        <v>786</v>
      </c>
      <c r="B89" s="255">
        <v>0</v>
      </c>
      <c r="C89" s="255">
        <v>1572</v>
      </c>
      <c r="D89" s="255">
        <v>2393</v>
      </c>
      <c r="E89" s="255">
        <v>1386.09</v>
      </c>
      <c r="F89" s="255">
        <f t="shared" si="3"/>
        <v>57.92269118261596</v>
      </c>
      <c r="G89" s="256" t="str">
        <f t="shared" si="2"/>
        <v> </v>
      </c>
      <c r="H89" s="232"/>
    </row>
    <row r="90" spans="1:7" ht="15.75" customHeight="1">
      <c r="A90" s="235" t="s">
        <v>787</v>
      </c>
      <c r="B90" s="255">
        <v>0</v>
      </c>
      <c r="C90" s="255">
        <v>0</v>
      </c>
      <c r="D90" s="255">
        <v>821</v>
      </c>
      <c r="E90" s="255">
        <v>1386.09</v>
      </c>
      <c r="F90" s="255">
        <f t="shared" si="3"/>
        <v>168.82947624847745</v>
      </c>
      <c r="G90" s="256" t="str">
        <f t="shared" si="2"/>
        <v> </v>
      </c>
    </row>
    <row r="91" spans="1:7" s="232" customFormat="1" ht="15.75" customHeight="1">
      <c r="A91" s="235" t="s">
        <v>789</v>
      </c>
      <c r="B91" s="255">
        <v>0</v>
      </c>
      <c r="C91" s="255">
        <v>0</v>
      </c>
      <c r="D91" s="255">
        <v>0</v>
      </c>
      <c r="E91" s="255">
        <v>0</v>
      </c>
      <c r="F91" s="255" t="str">
        <f t="shared" si="3"/>
        <v> </v>
      </c>
      <c r="G91" s="256" t="str">
        <f t="shared" si="2"/>
        <v> </v>
      </c>
    </row>
    <row r="92" spans="1:7" s="232" customFormat="1" ht="17.25" customHeight="1" thickBot="1">
      <c r="A92" s="236" t="s">
        <v>790</v>
      </c>
      <c r="B92" s="257">
        <v>0</v>
      </c>
      <c r="C92" s="257">
        <v>317063</v>
      </c>
      <c r="D92" s="257">
        <v>317884</v>
      </c>
      <c r="E92" s="257">
        <v>1386.09</v>
      </c>
      <c r="F92" s="257">
        <f t="shared" si="3"/>
        <v>0.436036415799474</v>
      </c>
      <c r="G92" s="258" t="str">
        <f t="shared" si="2"/>
        <v> </v>
      </c>
    </row>
    <row r="93" spans="1:7" s="232" customFormat="1" ht="24.75" customHeight="1" thickBot="1">
      <c r="A93" s="267" t="s">
        <v>791</v>
      </c>
      <c r="B93" s="263">
        <v>2972022.86</v>
      </c>
      <c r="C93" s="263">
        <v>455702</v>
      </c>
      <c r="D93" s="263">
        <v>455138</v>
      </c>
      <c r="E93" s="263">
        <v>1536939.13</v>
      </c>
      <c r="F93" s="263">
        <f t="shared" si="3"/>
        <v>337.68640060816716</v>
      </c>
      <c r="G93" s="264">
        <f t="shared" si="2"/>
        <v>51.713570265068554</v>
      </c>
    </row>
    <row r="94" spans="1:7" s="232" customFormat="1" ht="30" customHeight="1" thickBot="1">
      <c r="A94" s="267" t="s">
        <v>792</v>
      </c>
      <c r="B94" s="263">
        <v>10777246.38</v>
      </c>
      <c r="C94" s="263">
        <v>8370040</v>
      </c>
      <c r="D94" s="263">
        <v>8369476</v>
      </c>
      <c r="E94" s="263">
        <v>9129596.519999998</v>
      </c>
      <c r="F94" s="263">
        <f t="shared" si="3"/>
        <v>109.08205627210113</v>
      </c>
      <c r="G94" s="264">
        <f t="shared" si="2"/>
        <v>84.71177328693489</v>
      </c>
    </row>
    <row r="95" spans="1:7" s="232" customFormat="1" ht="2.25" customHeight="1" thickBot="1">
      <c r="A95" s="268"/>
      <c r="B95" s="269"/>
      <c r="C95" s="269"/>
      <c r="D95" s="269"/>
      <c r="E95" s="269"/>
      <c r="F95" s="269"/>
      <c r="G95" s="269"/>
    </row>
    <row r="96" spans="1:7" s="232" customFormat="1" ht="19.5" customHeight="1" thickBot="1">
      <c r="A96" s="270" t="s">
        <v>793</v>
      </c>
      <c r="B96" s="271">
        <v>10777246.38</v>
      </c>
      <c r="C96" s="271">
        <v>8370040</v>
      </c>
      <c r="D96" s="271">
        <v>8369476</v>
      </c>
      <c r="E96" s="271">
        <v>9129596.519999998</v>
      </c>
      <c r="F96" s="271">
        <f aca="true" t="shared" si="4" ref="F96:F159">IF(D96&gt;0,E96/D96*100," ")</f>
        <v>109.08205627210113</v>
      </c>
      <c r="G96" s="272">
        <f aca="true" t="shared" si="5" ref="G96:G159">IF(B96&gt;0,E96/B96*100," ")</f>
        <v>84.71177328693489</v>
      </c>
    </row>
    <row r="97" spans="1:7" s="232" customFormat="1" ht="16.5" customHeight="1">
      <c r="A97" s="273" t="s">
        <v>794</v>
      </c>
      <c r="B97" s="274"/>
      <c r="C97" s="274"/>
      <c r="D97" s="274"/>
      <c r="E97" s="274"/>
      <c r="F97" s="274" t="str">
        <f t="shared" si="4"/>
        <v> </v>
      </c>
      <c r="G97" s="275" t="str">
        <f t="shared" si="5"/>
        <v> </v>
      </c>
    </row>
    <row r="98" spans="1:7" s="232" customFormat="1" ht="16.5" customHeight="1">
      <c r="A98" s="235" t="s">
        <v>795</v>
      </c>
      <c r="B98" s="255">
        <v>23416000.07</v>
      </c>
      <c r="C98" s="255">
        <v>25245742</v>
      </c>
      <c r="D98" s="255">
        <v>25182913</v>
      </c>
      <c r="E98" s="255">
        <v>25096118.88</v>
      </c>
      <c r="F98" s="255">
        <f t="shared" si="4"/>
        <v>99.65534519378278</v>
      </c>
      <c r="G98" s="256">
        <f t="shared" si="5"/>
        <v>107.17508884940825</v>
      </c>
    </row>
    <row r="99" spans="1:7" s="232" customFormat="1" ht="22.5" customHeight="1">
      <c r="A99" s="235" t="s">
        <v>796</v>
      </c>
      <c r="B99" s="255">
        <v>4111691.47</v>
      </c>
      <c r="C99" s="255">
        <v>4318056</v>
      </c>
      <c r="D99" s="255">
        <v>4400802</v>
      </c>
      <c r="E99" s="255">
        <v>4393763</v>
      </c>
      <c r="F99" s="255">
        <f t="shared" si="4"/>
        <v>99.84005188145252</v>
      </c>
      <c r="G99" s="256">
        <f t="shared" si="5"/>
        <v>106.86023093070258</v>
      </c>
    </row>
    <row r="100" spans="1:7" s="232" customFormat="1" ht="22.5" customHeight="1">
      <c r="A100" s="235" t="s">
        <v>797</v>
      </c>
      <c r="B100" s="255">
        <v>19304308.6</v>
      </c>
      <c r="C100" s="255">
        <v>20927686</v>
      </c>
      <c r="D100" s="255">
        <v>20782111</v>
      </c>
      <c r="E100" s="255">
        <v>20702355.88</v>
      </c>
      <c r="F100" s="255">
        <f t="shared" si="4"/>
        <v>99.61623186402959</v>
      </c>
      <c r="G100" s="256">
        <f t="shared" si="5"/>
        <v>107.24215152673221</v>
      </c>
    </row>
    <row r="101" spans="1:7" s="232" customFormat="1" ht="22.5" customHeight="1">
      <c r="A101" s="235" t="s">
        <v>798</v>
      </c>
      <c r="B101" s="255">
        <v>0</v>
      </c>
      <c r="C101" s="255">
        <v>0</v>
      </c>
      <c r="D101" s="255">
        <v>0</v>
      </c>
      <c r="E101" s="255">
        <v>0</v>
      </c>
      <c r="F101" s="255" t="str">
        <f t="shared" si="4"/>
        <v> </v>
      </c>
      <c r="G101" s="256" t="str">
        <f t="shared" si="5"/>
        <v> </v>
      </c>
    </row>
    <row r="102" spans="1:7" s="232" customFormat="1" ht="34.5" customHeight="1">
      <c r="A102" s="235" t="s">
        <v>809</v>
      </c>
      <c r="B102" s="255">
        <v>0</v>
      </c>
      <c r="C102" s="255">
        <v>0</v>
      </c>
      <c r="D102" s="255">
        <v>0</v>
      </c>
      <c r="E102" s="255">
        <v>0</v>
      </c>
      <c r="F102" s="255" t="str">
        <f t="shared" si="4"/>
        <v> </v>
      </c>
      <c r="G102" s="256" t="str">
        <f t="shared" si="5"/>
        <v> </v>
      </c>
    </row>
    <row r="103" spans="1:7" s="232" customFormat="1" ht="16.5" customHeight="1">
      <c r="A103" s="235" t="s">
        <v>810</v>
      </c>
      <c r="B103" s="255">
        <v>0</v>
      </c>
      <c r="C103" s="255">
        <v>0</v>
      </c>
      <c r="D103" s="255">
        <v>0</v>
      </c>
      <c r="E103" s="255">
        <v>0</v>
      </c>
      <c r="F103" s="255" t="str">
        <f t="shared" si="4"/>
        <v> </v>
      </c>
      <c r="G103" s="256" t="str">
        <f t="shared" si="5"/>
        <v> </v>
      </c>
    </row>
    <row r="104" spans="1:7" s="232" customFormat="1" ht="16.5" customHeight="1">
      <c r="A104" s="235" t="s">
        <v>811</v>
      </c>
      <c r="B104" s="255">
        <v>514625.9</v>
      </c>
      <c r="C104" s="255">
        <v>573097</v>
      </c>
      <c r="D104" s="255">
        <v>580011</v>
      </c>
      <c r="E104" s="255">
        <v>581041.96</v>
      </c>
      <c r="F104" s="255">
        <f t="shared" si="4"/>
        <v>100.17774835304847</v>
      </c>
      <c r="G104" s="256">
        <f t="shared" si="5"/>
        <v>112.9056971287298</v>
      </c>
    </row>
    <row r="105" spans="1:7" s="232" customFormat="1" ht="16.5" customHeight="1">
      <c r="A105" s="235" t="s">
        <v>812</v>
      </c>
      <c r="B105" s="255">
        <v>69632.76</v>
      </c>
      <c r="C105" s="255">
        <v>105767</v>
      </c>
      <c r="D105" s="255">
        <v>83361.52</v>
      </c>
      <c r="E105" s="255">
        <v>81601.66</v>
      </c>
      <c r="F105" s="255">
        <f t="shared" si="4"/>
        <v>97.88888206453049</v>
      </c>
      <c r="G105" s="256">
        <f t="shared" si="5"/>
        <v>117.1886049037838</v>
      </c>
    </row>
    <row r="106" spans="1:7" s="232" customFormat="1" ht="22.5" customHeight="1">
      <c r="A106" s="235" t="s">
        <v>815</v>
      </c>
      <c r="B106" s="255">
        <v>1317.6</v>
      </c>
      <c r="C106" s="255">
        <v>1318</v>
      </c>
      <c r="D106" s="255">
        <v>1407</v>
      </c>
      <c r="E106" s="255">
        <v>1406.4</v>
      </c>
      <c r="F106" s="255">
        <f t="shared" si="4"/>
        <v>99.95735607675907</v>
      </c>
      <c r="G106" s="256">
        <f t="shared" si="5"/>
        <v>106.73952641165758</v>
      </c>
    </row>
    <row r="107" spans="1:7" s="232" customFormat="1" ht="16.5" customHeight="1">
      <c r="A107" s="235" t="s">
        <v>816</v>
      </c>
      <c r="B107" s="255">
        <v>0</v>
      </c>
      <c r="C107" s="255">
        <v>0</v>
      </c>
      <c r="D107" s="255">
        <v>0</v>
      </c>
      <c r="E107" s="255">
        <v>0</v>
      </c>
      <c r="F107" s="255" t="str">
        <f t="shared" si="4"/>
        <v> </v>
      </c>
      <c r="G107" s="256" t="str">
        <f t="shared" si="5"/>
        <v> </v>
      </c>
    </row>
    <row r="108" spans="1:7" s="232" customFormat="1" ht="16.5" customHeight="1">
      <c r="A108" s="235" t="s">
        <v>817</v>
      </c>
      <c r="B108" s="255">
        <v>8779.02</v>
      </c>
      <c r="C108" s="255">
        <v>8963</v>
      </c>
      <c r="D108" s="255">
        <v>27743.81</v>
      </c>
      <c r="E108" s="255">
        <v>30697.81</v>
      </c>
      <c r="F108" s="255">
        <f t="shared" si="4"/>
        <v>110.64742009118432</v>
      </c>
      <c r="G108" s="256">
        <f t="shared" si="5"/>
        <v>349.6724007918879</v>
      </c>
    </row>
    <row r="109" spans="1:7" s="232" customFormat="1" ht="16.5" customHeight="1">
      <c r="A109" s="235" t="s">
        <v>818</v>
      </c>
      <c r="B109" s="255">
        <v>0</v>
      </c>
      <c r="C109" s="255">
        <v>0</v>
      </c>
      <c r="D109" s="255">
        <v>0</v>
      </c>
      <c r="E109" s="255">
        <v>0</v>
      </c>
      <c r="F109" s="255" t="str">
        <f t="shared" si="4"/>
        <v> </v>
      </c>
      <c r="G109" s="256" t="str">
        <f t="shared" si="5"/>
        <v> </v>
      </c>
    </row>
    <row r="110" spans="1:7" s="232" customFormat="1" ht="16.5" customHeight="1">
      <c r="A110" s="235" t="s">
        <v>819</v>
      </c>
      <c r="B110" s="255">
        <v>0</v>
      </c>
      <c r="C110" s="255">
        <v>0</v>
      </c>
      <c r="D110" s="255">
        <v>0</v>
      </c>
      <c r="E110" s="255">
        <v>0</v>
      </c>
      <c r="F110" s="255" t="str">
        <f t="shared" si="4"/>
        <v> </v>
      </c>
      <c r="G110" s="256" t="str">
        <f t="shared" si="5"/>
        <v> </v>
      </c>
    </row>
    <row r="111" spans="1:7" s="232" customFormat="1" ht="34.5" customHeight="1">
      <c r="A111" s="235" t="s">
        <v>820</v>
      </c>
      <c r="B111" s="255">
        <v>0</v>
      </c>
      <c r="C111" s="255">
        <v>0</v>
      </c>
      <c r="D111" s="255">
        <v>0</v>
      </c>
      <c r="E111" s="255">
        <v>0</v>
      </c>
      <c r="F111" s="255" t="str">
        <f t="shared" si="4"/>
        <v> </v>
      </c>
      <c r="G111" s="256" t="str">
        <f t="shared" si="5"/>
        <v> </v>
      </c>
    </row>
    <row r="112" spans="1:7" s="232" customFormat="1" ht="22.5" customHeight="1">
      <c r="A112" s="235" t="s">
        <v>821</v>
      </c>
      <c r="B112" s="255">
        <v>434896.52</v>
      </c>
      <c r="C112" s="255">
        <v>457049</v>
      </c>
      <c r="D112" s="255">
        <v>467498.67</v>
      </c>
      <c r="E112" s="255">
        <v>467336.09</v>
      </c>
      <c r="F112" s="255">
        <f t="shared" si="4"/>
        <v>99.96522343047522</v>
      </c>
      <c r="G112" s="256">
        <f t="shared" si="5"/>
        <v>107.45914683336623</v>
      </c>
    </row>
    <row r="113" spans="1:7" ht="16.5" customHeight="1">
      <c r="A113" s="235" t="s">
        <v>20</v>
      </c>
      <c r="B113" s="255">
        <v>8231991.219999997</v>
      </c>
      <c r="C113" s="255">
        <v>8888105</v>
      </c>
      <c r="D113" s="255">
        <v>8884359</v>
      </c>
      <c r="E113" s="255">
        <v>8824344.749999998</v>
      </c>
      <c r="F113" s="255">
        <f t="shared" si="4"/>
        <v>99.32449544193338</v>
      </c>
      <c r="G113" s="256">
        <f t="shared" si="5"/>
        <v>107.19575026466077</v>
      </c>
    </row>
    <row r="114" spans="1:7" ht="34.5" customHeight="1">
      <c r="A114" s="235" t="s">
        <v>822</v>
      </c>
      <c r="B114" s="255">
        <v>8231991.219999997</v>
      </c>
      <c r="C114" s="255">
        <v>8888105</v>
      </c>
      <c r="D114" s="255">
        <v>8884359</v>
      </c>
      <c r="E114" s="255">
        <v>8824344.749999998</v>
      </c>
      <c r="F114" s="255">
        <f t="shared" si="4"/>
        <v>99.32449544193338</v>
      </c>
      <c r="G114" s="256">
        <f t="shared" si="5"/>
        <v>107.19575026466077</v>
      </c>
    </row>
    <row r="115" spans="1:7" ht="16.5" customHeight="1">
      <c r="A115" s="235" t="s">
        <v>823</v>
      </c>
      <c r="B115" s="255">
        <v>0</v>
      </c>
      <c r="C115" s="255">
        <v>0</v>
      </c>
      <c r="D115" s="255">
        <v>4492.71</v>
      </c>
      <c r="E115" s="255">
        <v>5722.17</v>
      </c>
      <c r="F115" s="255">
        <f t="shared" si="4"/>
        <v>127.36566571178642</v>
      </c>
      <c r="G115" s="256" t="str">
        <f t="shared" si="5"/>
        <v> </v>
      </c>
    </row>
    <row r="116" spans="1:7" ht="16.5" customHeight="1">
      <c r="A116" s="235" t="s">
        <v>824</v>
      </c>
      <c r="B116" s="255">
        <v>0</v>
      </c>
      <c r="C116" s="255">
        <v>0</v>
      </c>
      <c r="D116" s="255">
        <v>0</v>
      </c>
      <c r="E116" s="255">
        <v>0</v>
      </c>
      <c r="F116" s="255" t="str">
        <f t="shared" si="4"/>
        <v> </v>
      </c>
      <c r="G116" s="256" t="str">
        <f t="shared" si="5"/>
        <v> </v>
      </c>
    </row>
    <row r="117" spans="1:7" ht="23.25" customHeight="1">
      <c r="A117" s="276" t="s">
        <v>825</v>
      </c>
      <c r="B117" s="257">
        <v>32162617.19000001</v>
      </c>
      <c r="C117" s="257">
        <v>34706944</v>
      </c>
      <c r="D117" s="257">
        <v>34651775.71</v>
      </c>
      <c r="E117" s="257">
        <v>34507227.759999976</v>
      </c>
      <c r="F117" s="257">
        <f t="shared" si="4"/>
        <v>99.58285557655185</v>
      </c>
      <c r="G117" s="258">
        <f t="shared" si="5"/>
        <v>107.28986250139168</v>
      </c>
    </row>
    <row r="118" spans="1:7" ht="18" customHeight="1">
      <c r="A118" s="235" t="s">
        <v>826</v>
      </c>
      <c r="B118" s="255">
        <v>3191628.35</v>
      </c>
      <c r="C118" s="255">
        <v>2103673</v>
      </c>
      <c r="D118" s="255">
        <v>2943799.95</v>
      </c>
      <c r="E118" s="255">
        <v>2833407.31</v>
      </c>
      <c r="F118" s="255">
        <f t="shared" si="4"/>
        <v>96.24999518054886</v>
      </c>
      <c r="G118" s="256">
        <f t="shared" si="5"/>
        <v>88.77622953812903</v>
      </c>
    </row>
    <row r="119" spans="1:7" ht="16.5" customHeight="1">
      <c r="A119" s="235" t="s">
        <v>827</v>
      </c>
      <c r="B119" s="255">
        <v>1866.03</v>
      </c>
      <c r="C119" s="255">
        <v>907</v>
      </c>
      <c r="D119" s="255">
        <v>2309.48</v>
      </c>
      <c r="E119" s="255">
        <v>2275.37</v>
      </c>
      <c r="F119" s="255">
        <f t="shared" si="4"/>
        <v>98.52304414846633</v>
      </c>
      <c r="G119" s="256">
        <f t="shared" si="5"/>
        <v>121.93641045427994</v>
      </c>
    </row>
    <row r="120" spans="1:7" ht="16.5" customHeight="1">
      <c r="A120" s="235" t="s">
        <v>828</v>
      </c>
      <c r="B120" s="255">
        <v>1771511.67</v>
      </c>
      <c r="C120" s="255">
        <v>1542731</v>
      </c>
      <c r="D120" s="255">
        <v>1628010.14</v>
      </c>
      <c r="E120" s="255">
        <v>1637449.29</v>
      </c>
      <c r="F120" s="255">
        <f t="shared" si="4"/>
        <v>100.57979675728556</v>
      </c>
      <c r="G120" s="256">
        <f t="shared" si="5"/>
        <v>92.43231742300631</v>
      </c>
    </row>
    <row r="121" spans="1:7" ht="16.5" customHeight="1">
      <c r="A121" s="235" t="s">
        <v>829</v>
      </c>
      <c r="B121" s="255">
        <v>3023306.06</v>
      </c>
      <c r="C121" s="255">
        <v>3006710</v>
      </c>
      <c r="D121" s="255">
        <v>3460071.27</v>
      </c>
      <c r="E121" s="255">
        <v>3564711.97</v>
      </c>
      <c r="F121" s="255">
        <f t="shared" si="4"/>
        <v>103.0242353938565</v>
      </c>
      <c r="G121" s="256">
        <f t="shared" si="5"/>
        <v>117.90774401451105</v>
      </c>
    </row>
    <row r="122" spans="1:7" ht="16.5" customHeight="1">
      <c r="A122" s="235" t="s">
        <v>830</v>
      </c>
      <c r="B122" s="255">
        <v>1806623.72</v>
      </c>
      <c r="C122" s="255">
        <v>1855891</v>
      </c>
      <c r="D122" s="255">
        <v>1502058.5</v>
      </c>
      <c r="E122" s="255">
        <v>1619655.1</v>
      </c>
      <c r="F122" s="255">
        <f t="shared" si="4"/>
        <v>107.82902929546354</v>
      </c>
      <c r="G122" s="256">
        <f t="shared" si="5"/>
        <v>89.65093738501342</v>
      </c>
    </row>
    <row r="123" spans="1:7" ht="16.5" customHeight="1">
      <c r="A123" s="235" t="s">
        <v>831</v>
      </c>
      <c r="B123" s="255">
        <v>1333152.79</v>
      </c>
      <c r="C123" s="255">
        <v>1383873.5</v>
      </c>
      <c r="D123" s="255">
        <v>994343.42</v>
      </c>
      <c r="E123" s="255">
        <v>1109223.45</v>
      </c>
      <c r="F123" s="255">
        <f t="shared" si="4"/>
        <v>111.55335547953844</v>
      </c>
      <c r="G123" s="256">
        <f t="shared" si="5"/>
        <v>83.2030250636163</v>
      </c>
    </row>
    <row r="124" spans="1:7" s="232" customFormat="1" ht="16.5" customHeight="1">
      <c r="A124" s="235" t="s">
        <v>832</v>
      </c>
      <c r="B124" s="255">
        <v>163850.45</v>
      </c>
      <c r="C124" s="255">
        <v>174929.6</v>
      </c>
      <c r="D124" s="255">
        <v>178981.17</v>
      </c>
      <c r="E124" s="255">
        <v>176060.21</v>
      </c>
      <c r="F124" s="255">
        <f t="shared" si="4"/>
        <v>98.36800709258966</v>
      </c>
      <c r="G124" s="256">
        <f t="shared" si="5"/>
        <v>107.45177080685467</v>
      </c>
    </row>
    <row r="125" spans="1:7" ht="16.5" customHeight="1">
      <c r="A125" s="235" t="s">
        <v>833</v>
      </c>
      <c r="B125" s="255">
        <v>102.79</v>
      </c>
      <c r="C125" s="255">
        <v>0</v>
      </c>
      <c r="D125" s="255">
        <v>47.54</v>
      </c>
      <c r="E125" s="255">
        <v>47.53</v>
      </c>
      <c r="F125" s="255">
        <f t="shared" si="4"/>
        <v>99.97896508203618</v>
      </c>
      <c r="G125" s="256">
        <f t="shared" si="5"/>
        <v>46.239906605700945</v>
      </c>
    </row>
    <row r="126" spans="1:7" ht="22.5" customHeight="1">
      <c r="A126" s="235" t="s">
        <v>834</v>
      </c>
      <c r="B126" s="255">
        <v>413631.51</v>
      </c>
      <c r="C126" s="255">
        <v>351313</v>
      </c>
      <c r="D126" s="255">
        <v>510579.57</v>
      </c>
      <c r="E126" s="255">
        <v>470724.34</v>
      </c>
      <c r="F126" s="255">
        <f t="shared" si="4"/>
        <v>92.19411971379897</v>
      </c>
      <c r="G126" s="256">
        <f t="shared" si="5"/>
        <v>113.80282416105099</v>
      </c>
    </row>
    <row r="127" spans="1:7" ht="17.25" customHeight="1">
      <c r="A127" s="236" t="s">
        <v>835</v>
      </c>
      <c r="B127" s="257">
        <v>10208670.129999997</v>
      </c>
      <c r="C127" s="257">
        <v>8861225</v>
      </c>
      <c r="D127" s="257">
        <v>10046876.449999994</v>
      </c>
      <c r="E127" s="257">
        <v>10128270.910000002</v>
      </c>
      <c r="F127" s="257">
        <f t="shared" si="4"/>
        <v>100.81014691884668</v>
      </c>
      <c r="G127" s="258">
        <f t="shared" si="5"/>
        <v>99.2124417874594</v>
      </c>
    </row>
    <row r="128" spans="1:7" ht="18" customHeight="1">
      <c r="A128" s="235" t="s">
        <v>836</v>
      </c>
      <c r="B128" s="255">
        <v>594.68</v>
      </c>
      <c r="C128" s="255">
        <v>0</v>
      </c>
      <c r="D128" s="255">
        <v>453.17</v>
      </c>
      <c r="E128" s="255">
        <v>933.17</v>
      </c>
      <c r="F128" s="255">
        <f t="shared" si="4"/>
        <v>205.92051547984198</v>
      </c>
      <c r="G128" s="256">
        <f t="shared" si="5"/>
        <v>156.91968789937445</v>
      </c>
    </row>
    <row r="129" spans="1:7" ht="16.5" customHeight="1">
      <c r="A129" s="235" t="s">
        <v>837</v>
      </c>
      <c r="B129" s="255">
        <v>71609.83</v>
      </c>
      <c r="C129" s="255">
        <v>129861</v>
      </c>
      <c r="D129" s="255">
        <v>133083</v>
      </c>
      <c r="E129" s="255">
        <v>86294.94</v>
      </c>
      <c r="F129" s="255">
        <f t="shared" si="4"/>
        <v>64.84294763418318</v>
      </c>
      <c r="G129" s="256">
        <f t="shared" si="5"/>
        <v>120.50711473550489</v>
      </c>
    </row>
    <row r="130" spans="1:7" ht="16.5" customHeight="1">
      <c r="A130" s="235" t="s">
        <v>838</v>
      </c>
      <c r="B130" s="255">
        <v>62541.83</v>
      </c>
      <c r="C130" s="255">
        <v>118981</v>
      </c>
      <c r="D130" s="255">
        <v>109596</v>
      </c>
      <c r="E130" s="255">
        <v>65306.86</v>
      </c>
      <c r="F130" s="255">
        <f t="shared" si="4"/>
        <v>59.58872586590751</v>
      </c>
      <c r="G130" s="256">
        <f t="shared" si="5"/>
        <v>104.42108905351826</v>
      </c>
    </row>
    <row r="131" spans="1:7" ht="22.5" customHeight="1">
      <c r="A131" s="235" t="s">
        <v>839</v>
      </c>
      <c r="B131" s="255">
        <v>275.9</v>
      </c>
      <c r="C131" s="255">
        <v>0</v>
      </c>
      <c r="D131" s="255">
        <v>0</v>
      </c>
      <c r="E131" s="255">
        <v>0</v>
      </c>
      <c r="F131" s="255" t="str">
        <f t="shared" si="4"/>
        <v> </v>
      </c>
      <c r="G131" s="256">
        <f t="shared" si="5"/>
        <v>0</v>
      </c>
    </row>
    <row r="132" spans="1:7" ht="22.5" customHeight="1">
      <c r="A132" s="235" t="s">
        <v>840</v>
      </c>
      <c r="B132" s="255">
        <v>3650</v>
      </c>
      <c r="C132" s="255">
        <v>0</v>
      </c>
      <c r="D132" s="255">
        <v>3530</v>
      </c>
      <c r="E132" s="255">
        <v>3530</v>
      </c>
      <c r="F132" s="255">
        <f t="shared" si="4"/>
        <v>100</v>
      </c>
      <c r="G132" s="256">
        <f t="shared" si="5"/>
        <v>96.7123287671233</v>
      </c>
    </row>
    <row r="133" spans="1:7" ht="22.5" customHeight="1">
      <c r="A133" s="235" t="s">
        <v>841</v>
      </c>
      <c r="B133" s="255">
        <v>1500</v>
      </c>
      <c r="C133" s="255">
        <v>0</v>
      </c>
      <c r="D133" s="255">
        <v>1750</v>
      </c>
      <c r="E133" s="255">
        <v>1750</v>
      </c>
      <c r="F133" s="255">
        <f t="shared" si="4"/>
        <v>100</v>
      </c>
      <c r="G133" s="256">
        <f t="shared" si="5"/>
        <v>116.66666666666667</v>
      </c>
    </row>
    <row r="134" spans="1:7" ht="16.5" customHeight="1">
      <c r="A134" s="235" t="s">
        <v>842</v>
      </c>
      <c r="B134" s="255">
        <v>0</v>
      </c>
      <c r="C134" s="255">
        <v>0</v>
      </c>
      <c r="D134" s="255">
        <v>0</v>
      </c>
      <c r="E134" s="255">
        <v>0</v>
      </c>
      <c r="F134" s="255" t="str">
        <f t="shared" si="4"/>
        <v> </v>
      </c>
      <c r="G134" s="256" t="str">
        <f t="shared" si="5"/>
        <v> </v>
      </c>
    </row>
    <row r="135" spans="1:7" s="232" customFormat="1" ht="17.25" customHeight="1">
      <c r="A135" s="236" t="s">
        <v>843</v>
      </c>
      <c r="B135" s="257">
        <v>77354.51</v>
      </c>
      <c r="C135" s="257">
        <v>129861</v>
      </c>
      <c r="D135" s="257">
        <v>138816.17</v>
      </c>
      <c r="E135" s="257">
        <v>92508.11</v>
      </c>
      <c r="F135" s="257">
        <f t="shared" si="4"/>
        <v>66.64073068721028</v>
      </c>
      <c r="G135" s="258">
        <f t="shared" si="5"/>
        <v>119.58980801507244</v>
      </c>
    </row>
    <row r="136" spans="1:7" ht="24" customHeight="1">
      <c r="A136" s="235" t="s">
        <v>21</v>
      </c>
      <c r="B136" s="255">
        <v>0</v>
      </c>
      <c r="C136" s="255">
        <v>0</v>
      </c>
      <c r="D136" s="255">
        <v>0</v>
      </c>
      <c r="E136" s="255">
        <v>0</v>
      </c>
      <c r="F136" s="255" t="str">
        <f t="shared" si="4"/>
        <v> </v>
      </c>
      <c r="G136" s="256" t="str">
        <f t="shared" si="5"/>
        <v> </v>
      </c>
    </row>
    <row r="137" spans="1:7" ht="16.5" customHeight="1">
      <c r="A137" s="235" t="s">
        <v>844</v>
      </c>
      <c r="B137" s="255">
        <v>0</v>
      </c>
      <c r="C137" s="255">
        <v>0</v>
      </c>
      <c r="D137" s="255">
        <v>0</v>
      </c>
      <c r="E137" s="255">
        <v>0</v>
      </c>
      <c r="F137" s="255" t="str">
        <f t="shared" si="4"/>
        <v> </v>
      </c>
      <c r="G137" s="256" t="str">
        <f t="shared" si="5"/>
        <v> </v>
      </c>
    </row>
    <row r="138" spans="1:7" ht="22.5" customHeight="1">
      <c r="A138" s="277" t="s">
        <v>22</v>
      </c>
      <c r="B138" s="255">
        <v>0</v>
      </c>
      <c r="C138" s="255">
        <v>0</v>
      </c>
      <c r="D138" s="255">
        <v>0</v>
      </c>
      <c r="E138" s="255">
        <v>0</v>
      </c>
      <c r="F138" s="255" t="str">
        <f t="shared" si="4"/>
        <v> </v>
      </c>
      <c r="G138" s="256" t="str">
        <f t="shared" si="5"/>
        <v> </v>
      </c>
    </row>
    <row r="139" spans="1:7" ht="22.5" customHeight="1">
      <c r="A139" s="277" t="s">
        <v>845</v>
      </c>
      <c r="B139" s="255">
        <v>0</v>
      </c>
      <c r="C139" s="255">
        <v>0</v>
      </c>
      <c r="D139" s="255">
        <v>0</v>
      </c>
      <c r="E139" s="255">
        <v>0</v>
      </c>
      <c r="F139" s="255" t="str">
        <f t="shared" si="4"/>
        <v> </v>
      </c>
      <c r="G139" s="256" t="str">
        <f t="shared" si="5"/>
        <v> </v>
      </c>
    </row>
    <row r="140" spans="1:7" ht="22.5" customHeight="1">
      <c r="A140" s="235" t="s">
        <v>23</v>
      </c>
      <c r="B140" s="255">
        <v>18186.54</v>
      </c>
      <c r="C140" s="255">
        <v>5000</v>
      </c>
      <c r="D140" s="255">
        <v>20909.56</v>
      </c>
      <c r="E140" s="255">
        <v>41743.93</v>
      </c>
      <c r="F140" s="255">
        <f t="shared" si="4"/>
        <v>199.64040371963827</v>
      </c>
      <c r="G140" s="256">
        <f t="shared" si="5"/>
        <v>229.53200553816174</v>
      </c>
    </row>
    <row r="141" spans="1:7" ht="16.5" customHeight="1">
      <c r="A141" s="235" t="s">
        <v>846</v>
      </c>
      <c r="B141" s="255">
        <v>18186.54</v>
      </c>
      <c r="C141" s="255">
        <v>5000</v>
      </c>
      <c r="D141" s="255">
        <v>20909.56</v>
      </c>
      <c r="E141" s="255">
        <v>41743.93</v>
      </c>
      <c r="F141" s="255">
        <f t="shared" si="4"/>
        <v>199.64040371963827</v>
      </c>
      <c r="G141" s="256">
        <f t="shared" si="5"/>
        <v>229.53200553816174</v>
      </c>
    </row>
    <row r="142" spans="1:7" ht="22.5" customHeight="1">
      <c r="A142" s="235" t="s">
        <v>847</v>
      </c>
      <c r="B142" s="255">
        <v>0</v>
      </c>
      <c r="C142" s="255">
        <v>0</v>
      </c>
      <c r="D142" s="255">
        <v>0</v>
      </c>
      <c r="E142" s="255">
        <v>0</v>
      </c>
      <c r="F142" s="255" t="str">
        <f t="shared" si="4"/>
        <v> </v>
      </c>
      <c r="G142" s="256" t="str">
        <f t="shared" si="5"/>
        <v> </v>
      </c>
    </row>
    <row r="143" spans="1:7" s="232" customFormat="1" ht="16.5" customHeight="1">
      <c r="A143" s="235" t="s">
        <v>848</v>
      </c>
      <c r="B143" s="255">
        <v>0</v>
      </c>
      <c r="C143" s="255">
        <v>0</v>
      </c>
      <c r="D143" s="255">
        <v>0</v>
      </c>
      <c r="E143" s="255">
        <v>0</v>
      </c>
      <c r="F143" s="255" t="str">
        <f t="shared" si="4"/>
        <v> </v>
      </c>
      <c r="G143" s="256" t="str">
        <f t="shared" si="5"/>
        <v> </v>
      </c>
    </row>
    <row r="144" spans="1:7" ht="22.5" customHeight="1">
      <c r="A144" s="235" t="s">
        <v>929</v>
      </c>
      <c r="B144" s="255">
        <v>0</v>
      </c>
      <c r="C144" s="255">
        <v>0</v>
      </c>
      <c r="D144" s="255">
        <v>0</v>
      </c>
      <c r="E144" s="255">
        <v>0</v>
      </c>
      <c r="F144" s="255" t="str">
        <f t="shared" si="4"/>
        <v> </v>
      </c>
      <c r="G144" s="256" t="str">
        <f t="shared" si="5"/>
        <v> </v>
      </c>
    </row>
    <row r="145" spans="1:7" ht="16.5" customHeight="1">
      <c r="A145" s="235" t="s">
        <v>930</v>
      </c>
      <c r="B145" s="255">
        <v>0</v>
      </c>
      <c r="C145" s="255">
        <v>0</v>
      </c>
      <c r="D145" s="255">
        <v>0</v>
      </c>
      <c r="E145" s="255">
        <v>0</v>
      </c>
      <c r="F145" s="255" t="str">
        <f>IF(D145&gt;0,E145/D145*100," ")</f>
        <v> </v>
      </c>
      <c r="G145" s="256" t="str">
        <f>IF(B145&gt;0,E145/B145*100," ")</f>
        <v> </v>
      </c>
    </row>
    <row r="146" spans="1:7" ht="22.5" customHeight="1">
      <c r="A146" s="235" t="s">
        <v>931</v>
      </c>
      <c r="B146" s="255">
        <v>0</v>
      </c>
      <c r="C146" s="255">
        <v>0</v>
      </c>
      <c r="D146" s="255">
        <v>0</v>
      </c>
      <c r="E146" s="255">
        <v>0</v>
      </c>
      <c r="F146" s="255" t="str">
        <f t="shared" si="4"/>
        <v> </v>
      </c>
      <c r="G146" s="256" t="str">
        <f t="shared" si="5"/>
        <v> </v>
      </c>
    </row>
    <row r="147" spans="1:7" ht="22.5" customHeight="1">
      <c r="A147" s="235" t="s">
        <v>24</v>
      </c>
      <c r="B147" s="255">
        <v>724539</v>
      </c>
      <c r="C147" s="255">
        <v>673523</v>
      </c>
      <c r="D147" s="255">
        <v>865923</v>
      </c>
      <c r="E147" s="255">
        <v>865918</v>
      </c>
      <c r="F147" s="255">
        <f t="shared" si="4"/>
        <v>99.99942258145354</v>
      </c>
      <c r="G147" s="256">
        <f t="shared" si="5"/>
        <v>119.51295927479404</v>
      </c>
    </row>
    <row r="148" spans="1:7" ht="16.5" customHeight="1">
      <c r="A148" s="235" t="s">
        <v>932</v>
      </c>
      <c r="B148" s="255">
        <v>1839701.1</v>
      </c>
      <c r="C148" s="255">
        <v>504915</v>
      </c>
      <c r="D148" s="255">
        <v>503661</v>
      </c>
      <c r="E148" s="255">
        <v>1397383.9</v>
      </c>
      <c r="F148" s="255">
        <f t="shared" si="4"/>
        <v>277.44532532794875</v>
      </c>
      <c r="G148" s="256">
        <f t="shared" si="5"/>
        <v>75.95711607717143</v>
      </c>
    </row>
    <row r="149" spans="1:7" ht="22.5" customHeight="1">
      <c r="A149" s="235" t="s">
        <v>933</v>
      </c>
      <c r="B149" s="255">
        <v>468414.67</v>
      </c>
      <c r="C149" s="255">
        <v>504915</v>
      </c>
      <c r="D149" s="255">
        <v>503661</v>
      </c>
      <c r="E149" s="255">
        <v>501914.66</v>
      </c>
      <c r="F149" s="255">
        <f t="shared" si="4"/>
        <v>99.6532707515571</v>
      </c>
      <c r="G149" s="256">
        <f t="shared" si="5"/>
        <v>107.15178070746589</v>
      </c>
    </row>
    <row r="150" spans="1:7" ht="16.5" customHeight="1">
      <c r="A150" s="235" t="s">
        <v>934</v>
      </c>
      <c r="B150" s="255">
        <v>1371286.43</v>
      </c>
      <c r="C150" s="255">
        <v>0</v>
      </c>
      <c r="D150" s="255">
        <v>0</v>
      </c>
      <c r="E150" s="255">
        <v>895469.24</v>
      </c>
      <c r="F150" s="255" t="str">
        <f t="shared" si="4"/>
        <v> </v>
      </c>
      <c r="G150" s="256">
        <f t="shared" si="5"/>
        <v>65.30140023335606</v>
      </c>
    </row>
    <row r="151" spans="1:7" ht="16.5" customHeight="1">
      <c r="A151" s="278" t="s">
        <v>935</v>
      </c>
      <c r="B151" s="279">
        <v>29580.43</v>
      </c>
      <c r="C151" s="279">
        <v>9163</v>
      </c>
      <c r="D151" s="279">
        <v>11943.8</v>
      </c>
      <c r="E151" s="279">
        <v>8034.35</v>
      </c>
      <c r="F151" s="279">
        <f t="shared" si="4"/>
        <v>67.26795492221906</v>
      </c>
      <c r="G151" s="280">
        <f t="shared" si="5"/>
        <v>27.161031803797307</v>
      </c>
    </row>
    <row r="152" spans="1:7" ht="25.5" customHeight="1">
      <c r="A152" s="236" t="s">
        <v>936</v>
      </c>
      <c r="B152" s="281">
        <v>2612007.07</v>
      </c>
      <c r="C152" s="281">
        <v>1192601</v>
      </c>
      <c r="D152" s="281">
        <v>1402437.36</v>
      </c>
      <c r="E152" s="281">
        <v>2313080.18</v>
      </c>
      <c r="F152" s="281">
        <f t="shared" si="4"/>
        <v>164.9328694438089</v>
      </c>
      <c r="G152" s="282">
        <f t="shared" si="5"/>
        <v>88.55566305951845</v>
      </c>
    </row>
    <row r="153" spans="1:7" ht="18" customHeight="1">
      <c r="A153" s="235" t="s">
        <v>937</v>
      </c>
      <c r="B153" s="255">
        <v>5261044.64</v>
      </c>
      <c r="C153" s="255">
        <v>5888560</v>
      </c>
      <c r="D153" s="255">
        <v>6263207</v>
      </c>
      <c r="E153" s="255">
        <v>6268641.06</v>
      </c>
      <c r="F153" s="255">
        <f t="shared" si="4"/>
        <v>100.08676162228072</v>
      </c>
      <c r="G153" s="256">
        <f t="shared" si="5"/>
        <v>119.15202186917769</v>
      </c>
    </row>
    <row r="154" spans="1:7" ht="16.5" customHeight="1">
      <c r="A154" s="235" t="s">
        <v>938</v>
      </c>
      <c r="B154" s="255">
        <v>80500.91</v>
      </c>
      <c r="C154" s="255">
        <v>59607</v>
      </c>
      <c r="D154" s="255">
        <v>11900</v>
      </c>
      <c r="E154" s="255">
        <v>10664.21</v>
      </c>
      <c r="F154" s="255">
        <f t="shared" si="4"/>
        <v>89.6152100840336</v>
      </c>
      <c r="G154" s="256">
        <f t="shared" si="5"/>
        <v>13.247316086240515</v>
      </c>
    </row>
    <row r="155" spans="1:7" ht="16.5" customHeight="1">
      <c r="A155" s="235" t="s">
        <v>939</v>
      </c>
      <c r="B155" s="255">
        <v>13882.68</v>
      </c>
      <c r="C155" s="255">
        <v>20788</v>
      </c>
      <c r="D155" s="255">
        <v>16506.54</v>
      </c>
      <c r="E155" s="255">
        <v>17946.89</v>
      </c>
      <c r="F155" s="255">
        <f t="shared" si="4"/>
        <v>108.72593529594936</v>
      </c>
      <c r="G155" s="256">
        <f t="shared" si="5"/>
        <v>129.27539927449166</v>
      </c>
    </row>
    <row r="156" spans="1:7" ht="17.25" customHeight="1">
      <c r="A156" s="283" t="s">
        <v>940</v>
      </c>
      <c r="B156" s="284">
        <v>5355428.23</v>
      </c>
      <c r="C156" s="284">
        <v>5968955</v>
      </c>
      <c r="D156" s="284">
        <v>6291613.54</v>
      </c>
      <c r="E156" s="284">
        <v>6297252.159999999</v>
      </c>
      <c r="F156" s="285">
        <f t="shared" si="4"/>
        <v>100.08962120709022</v>
      </c>
      <c r="G156" s="286">
        <f t="shared" si="5"/>
        <v>117.58634211031148</v>
      </c>
    </row>
    <row r="157" spans="1:7" ht="24" customHeight="1">
      <c r="A157" s="235" t="s">
        <v>941</v>
      </c>
      <c r="B157" s="255">
        <v>884.87</v>
      </c>
      <c r="C157" s="255">
        <v>1263</v>
      </c>
      <c r="D157" s="255">
        <v>7384.96</v>
      </c>
      <c r="E157" s="255">
        <v>2555.61</v>
      </c>
      <c r="F157" s="255">
        <f t="shared" si="4"/>
        <v>34.60560382182165</v>
      </c>
      <c r="G157" s="256">
        <f t="shared" si="5"/>
        <v>288.81191587464826</v>
      </c>
    </row>
    <row r="158" spans="1:7" ht="34.5" customHeight="1">
      <c r="A158" s="235" t="s">
        <v>942</v>
      </c>
      <c r="B158" s="255">
        <v>0</v>
      </c>
      <c r="C158" s="255">
        <v>0</v>
      </c>
      <c r="D158" s="255">
        <v>0</v>
      </c>
      <c r="E158" s="255">
        <v>0</v>
      </c>
      <c r="F158" s="255" t="str">
        <f t="shared" si="4"/>
        <v> </v>
      </c>
      <c r="G158" s="256" t="str">
        <f t="shared" si="5"/>
        <v> </v>
      </c>
    </row>
    <row r="159" spans="1:7" ht="34.5" customHeight="1">
      <c r="A159" s="235" t="s">
        <v>943</v>
      </c>
      <c r="B159" s="255">
        <v>0</v>
      </c>
      <c r="C159" s="255">
        <v>0</v>
      </c>
      <c r="D159" s="255">
        <v>0</v>
      </c>
      <c r="E159" s="255">
        <v>0</v>
      </c>
      <c r="F159" s="255" t="str">
        <f t="shared" si="4"/>
        <v> </v>
      </c>
      <c r="G159" s="256" t="str">
        <f t="shared" si="5"/>
        <v> </v>
      </c>
    </row>
    <row r="160" spans="1:7" ht="16.5" customHeight="1">
      <c r="A160" s="235" t="s">
        <v>944</v>
      </c>
      <c r="B160" s="255">
        <v>0</v>
      </c>
      <c r="C160" s="255">
        <v>0</v>
      </c>
      <c r="D160" s="255">
        <v>0</v>
      </c>
      <c r="E160" s="255">
        <v>0</v>
      </c>
      <c r="F160" s="255" t="str">
        <f aca="true" t="shared" si="6" ref="F160:F223">IF(D160&gt;0,E160/D160*100," ")</f>
        <v> </v>
      </c>
      <c r="G160" s="256" t="str">
        <f aca="true" t="shared" si="7" ref="G160:G223">IF(B160&gt;0,E160/B160*100," ")</f>
        <v> </v>
      </c>
    </row>
    <row r="161" spans="1:7" ht="16.5" customHeight="1">
      <c r="A161" s="235" t="s">
        <v>945</v>
      </c>
      <c r="B161" s="255">
        <v>0</v>
      </c>
      <c r="C161" s="255">
        <v>0</v>
      </c>
      <c r="D161" s="255">
        <v>0</v>
      </c>
      <c r="E161" s="255">
        <v>0</v>
      </c>
      <c r="F161" s="255" t="str">
        <f t="shared" si="6"/>
        <v> </v>
      </c>
      <c r="G161" s="256" t="str">
        <f t="shared" si="7"/>
        <v> </v>
      </c>
    </row>
    <row r="162" spans="1:7" ht="17.25" customHeight="1">
      <c r="A162" s="236" t="s">
        <v>946</v>
      </c>
      <c r="B162" s="257">
        <v>884.87</v>
      </c>
      <c r="C162" s="257">
        <v>1263</v>
      </c>
      <c r="D162" s="257">
        <v>7384.96</v>
      </c>
      <c r="E162" s="257">
        <v>2555.61</v>
      </c>
      <c r="F162" s="257">
        <f t="shared" si="6"/>
        <v>34.60560382182165</v>
      </c>
      <c r="G162" s="258">
        <f t="shared" si="7"/>
        <v>288.81191587464826</v>
      </c>
    </row>
    <row r="163" spans="1:7" ht="24" customHeight="1">
      <c r="A163" s="235" t="s">
        <v>25</v>
      </c>
      <c r="B163" s="255">
        <v>0</v>
      </c>
      <c r="C163" s="255">
        <v>0</v>
      </c>
      <c r="D163" s="255">
        <v>0</v>
      </c>
      <c r="E163" s="255">
        <v>0</v>
      </c>
      <c r="F163" s="255" t="str">
        <f t="shared" si="6"/>
        <v> </v>
      </c>
      <c r="G163" s="256" t="str">
        <f t="shared" si="7"/>
        <v> </v>
      </c>
    </row>
    <row r="164" spans="1:7" ht="22.5" customHeight="1">
      <c r="A164" s="235" t="s">
        <v>26</v>
      </c>
      <c r="B164" s="255">
        <v>0</v>
      </c>
      <c r="C164" s="255">
        <v>0</v>
      </c>
      <c r="D164" s="255">
        <v>0</v>
      </c>
      <c r="E164" s="255">
        <v>0</v>
      </c>
      <c r="F164" s="255" t="str">
        <f t="shared" si="6"/>
        <v> </v>
      </c>
      <c r="G164" s="256" t="str">
        <f t="shared" si="7"/>
        <v> </v>
      </c>
    </row>
    <row r="165" spans="1:7" ht="22.5" customHeight="1">
      <c r="A165" s="235" t="s">
        <v>27</v>
      </c>
      <c r="B165" s="255">
        <v>0</v>
      </c>
      <c r="C165" s="255">
        <v>0</v>
      </c>
      <c r="D165" s="255">
        <v>0</v>
      </c>
      <c r="E165" s="255">
        <v>0</v>
      </c>
      <c r="F165" s="255" t="str">
        <f t="shared" si="6"/>
        <v> </v>
      </c>
      <c r="G165" s="256" t="str">
        <f t="shared" si="7"/>
        <v> </v>
      </c>
    </row>
    <row r="166" spans="1:7" ht="22.5" customHeight="1">
      <c r="A166" s="235" t="s">
        <v>28</v>
      </c>
      <c r="B166" s="255">
        <v>0</v>
      </c>
      <c r="C166" s="255">
        <v>0</v>
      </c>
      <c r="D166" s="255">
        <v>0</v>
      </c>
      <c r="E166" s="255">
        <v>0</v>
      </c>
      <c r="F166" s="255" t="str">
        <f t="shared" si="6"/>
        <v> </v>
      </c>
      <c r="G166" s="256" t="str">
        <f t="shared" si="7"/>
        <v> </v>
      </c>
    </row>
    <row r="167" spans="1:7" s="232" customFormat="1" ht="22.5" customHeight="1">
      <c r="A167" s="235" t="s">
        <v>29</v>
      </c>
      <c r="B167" s="255">
        <v>0</v>
      </c>
      <c r="C167" s="255">
        <v>0</v>
      </c>
      <c r="D167" s="255">
        <v>0</v>
      </c>
      <c r="E167" s="255">
        <v>0</v>
      </c>
      <c r="F167" s="255" t="str">
        <f t="shared" si="6"/>
        <v> </v>
      </c>
      <c r="G167" s="256" t="str">
        <f t="shared" si="7"/>
        <v> </v>
      </c>
    </row>
    <row r="168" spans="1:7" ht="16.5" customHeight="1">
      <c r="A168" s="235" t="s">
        <v>30</v>
      </c>
      <c r="B168" s="255">
        <v>0</v>
      </c>
      <c r="C168" s="255">
        <v>0</v>
      </c>
      <c r="D168" s="255">
        <v>0</v>
      </c>
      <c r="E168" s="255">
        <v>0</v>
      </c>
      <c r="F168" s="255" t="str">
        <f t="shared" si="6"/>
        <v> </v>
      </c>
      <c r="G168" s="256" t="str">
        <f t="shared" si="7"/>
        <v> </v>
      </c>
    </row>
    <row r="169" spans="1:7" ht="16.5" customHeight="1">
      <c r="A169" s="235" t="s">
        <v>31</v>
      </c>
      <c r="B169" s="255">
        <v>0</v>
      </c>
      <c r="C169" s="255">
        <v>0</v>
      </c>
      <c r="D169" s="255">
        <v>0</v>
      </c>
      <c r="E169" s="255">
        <v>0</v>
      </c>
      <c r="F169" s="255" t="str">
        <f t="shared" si="6"/>
        <v> </v>
      </c>
      <c r="G169" s="256" t="str">
        <f t="shared" si="7"/>
        <v> </v>
      </c>
    </row>
    <row r="170" spans="1:7" ht="17.25" customHeight="1">
      <c r="A170" s="236" t="s">
        <v>947</v>
      </c>
      <c r="B170" s="257">
        <v>0</v>
      </c>
      <c r="C170" s="257">
        <v>0</v>
      </c>
      <c r="D170" s="257">
        <v>0</v>
      </c>
      <c r="E170" s="257">
        <v>0</v>
      </c>
      <c r="F170" s="257" t="str">
        <f t="shared" si="6"/>
        <v> </v>
      </c>
      <c r="G170" s="258" t="str">
        <f t="shared" si="7"/>
        <v> </v>
      </c>
    </row>
    <row r="171" spans="1:7" s="232" customFormat="1" ht="24" customHeight="1">
      <c r="A171" s="235" t="s">
        <v>178</v>
      </c>
      <c r="B171" s="255">
        <v>0</v>
      </c>
      <c r="C171" s="255">
        <v>0</v>
      </c>
      <c r="D171" s="255">
        <v>0</v>
      </c>
      <c r="E171" s="255">
        <v>0</v>
      </c>
      <c r="F171" s="255" t="str">
        <f t="shared" si="6"/>
        <v> </v>
      </c>
      <c r="G171" s="256" t="str">
        <f t="shared" si="7"/>
        <v> </v>
      </c>
    </row>
    <row r="172" spans="1:7" ht="22.5" customHeight="1">
      <c r="A172" s="235" t="s">
        <v>179</v>
      </c>
      <c r="B172" s="255">
        <v>0</v>
      </c>
      <c r="C172" s="255">
        <v>0</v>
      </c>
      <c r="D172" s="255">
        <v>0</v>
      </c>
      <c r="E172" s="255">
        <v>0</v>
      </c>
      <c r="F172" s="255" t="str">
        <f t="shared" si="6"/>
        <v> </v>
      </c>
      <c r="G172" s="256" t="str">
        <f t="shared" si="7"/>
        <v> </v>
      </c>
    </row>
    <row r="173" spans="1:7" ht="22.5" customHeight="1">
      <c r="A173" s="235" t="s">
        <v>180</v>
      </c>
      <c r="B173" s="255">
        <v>0</v>
      </c>
      <c r="C173" s="255">
        <v>0</v>
      </c>
      <c r="D173" s="255">
        <v>0</v>
      </c>
      <c r="E173" s="255">
        <v>0</v>
      </c>
      <c r="F173" s="255" t="str">
        <f t="shared" si="6"/>
        <v> </v>
      </c>
      <c r="G173" s="256" t="str">
        <f t="shared" si="7"/>
        <v> </v>
      </c>
    </row>
    <row r="174" spans="1:7" ht="22.5" customHeight="1">
      <c r="A174" s="235" t="s">
        <v>181</v>
      </c>
      <c r="B174" s="255">
        <v>0</v>
      </c>
      <c r="C174" s="255">
        <v>0</v>
      </c>
      <c r="D174" s="255">
        <v>0</v>
      </c>
      <c r="E174" s="255">
        <v>0</v>
      </c>
      <c r="F174" s="255" t="str">
        <f t="shared" si="6"/>
        <v> </v>
      </c>
      <c r="G174" s="256" t="str">
        <f t="shared" si="7"/>
        <v> </v>
      </c>
    </row>
    <row r="175" spans="1:7" ht="22.5" customHeight="1">
      <c r="A175" s="235" t="s">
        <v>948</v>
      </c>
      <c r="B175" s="255">
        <v>0</v>
      </c>
      <c r="C175" s="255">
        <v>0</v>
      </c>
      <c r="D175" s="255">
        <v>0</v>
      </c>
      <c r="E175" s="255">
        <v>0</v>
      </c>
      <c r="F175" s="255" t="str">
        <f t="shared" si="6"/>
        <v> </v>
      </c>
      <c r="G175" s="256" t="str">
        <f t="shared" si="7"/>
        <v> </v>
      </c>
    </row>
    <row r="176" spans="1:7" ht="22.5" customHeight="1">
      <c r="A176" s="235" t="s">
        <v>949</v>
      </c>
      <c r="B176" s="255">
        <v>0</v>
      </c>
      <c r="C176" s="255">
        <v>0</v>
      </c>
      <c r="D176" s="255">
        <v>0</v>
      </c>
      <c r="E176" s="255">
        <v>0</v>
      </c>
      <c r="F176" s="255" t="str">
        <f t="shared" si="6"/>
        <v> </v>
      </c>
      <c r="G176" s="256" t="str">
        <f t="shared" si="7"/>
        <v> </v>
      </c>
    </row>
    <row r="177" spans="1:7" ht="22.5" customHeight="1">
      <c r="A177" s="235" t="s">
        <v>950</v>
      </c>
      <c r="B177" s="255">
        <v>0</v>
      </c>
      <c r="C177" s="255">
        <v>0</v>
      </c>
      <c r="D177" s="255">
        <v>0</v>
      </c>
      <c r="E177" s="255">
        <v>0</v>
      </c>
      <c r="F177" s="255" t="str">
        <f t="shared" si="6"/>
        <v> </v>
      </c>
      <c r="G177" s="256" t="str">
        <f t="shared" si="7"/>
        <v> </v>
      </c>
    </row>
    <row r="178" spans="1:7" ht="16.5" customHeight="1">
      <c r="A178" s="235" t="s">
        <v>951</v>
      </c>
      <c r="B178" s="255">
        <v>0</v>
      </c>
      <c r="C178" s="255">
        <v>0</v>
      </c>
      <c r="D178" s="255">
        <v>0</v>
      </c>
      <c r="E178" s="255">
        <v>0</v>
      </c>
      <c r="F178" s="255" t="str">
        <f t="shared" si="6"/>
        <v> </v>
      </c>
      <c r="G178" s="256" t="str">
        <f t="shared" si="7"/>
        <v> </v>
      </c>
    </row>
    <row r="179" spans="1:7" ht="17.25" customHeight="1">
      <c r="A179" s="236" t="s">
        <v>952</v>
      </c>
      <c r="B179" s="257">
        <v>0</v>
      </c>
      <c r="C179" s="257">
        <v>0</v>
      </c>
      <c r="D179" s="257">
        <v>0</v>
      </c>
      <c r="E179" s="257">
        <v>0</v>
      </c>
      <c r="F179" s="257" t="str">
        <f t="shared" si="6"/>
        <v> </v>
      </c>
      <c r="G179" s="258" t="str">
        <f t="shared" si="7"/>
        <v> </v>
      </c>
    </row>
    <row r="180" spans="1:7" s="232" customFormat="1" ht="18" customHeight="1">
      <c r="A180" s="235" t="s">
        <v>953</v>
      </c>
      <c r="B180" s="255">
        <v>75481.06</v>
      </c>
      <c r="C180" s="255">
        <v>66406</v>
      </c>
      <c r="D180" s="255">
        <v>72272.81</v>
      </c>
      <c r="E180" s="255">
        <v>72264.48</v>
      </c>
      <c r="F180" s="255">
        <f t="shared" si="6"/>
        <v>99.9884742270295</v>
      </c>
      <c r="G180" s="256">
        <f t="shared" si="7"/>
        <v>95.73856011031111</v>
      </c>
    </row>
    <row r="181" spans="1:7" ht="17.25" customHeight="1" thickBot="1">
      <c r="A181" s="236" t="s">
        <v>953</v>
      </c>
      <c r="B181" s="257">
        <v>75481.06</v>
      </c>
      <c r="C181" s="257">
        <v>66406</v>
      </c>
      <c r="D181" s="257">
        <v>72272.81</v>
      </c>
      <c r="E181" s="257">
        <v>72264.48</v>
      </c>
      <c r="F181" s="257">
        <f t="shared" si="6"/>
        <v>99.9884742270295</v>
      </c>
      <c r="G181" s="258">
        <f t="shared" si="7"/>
        <v>95.73856011031111</v>
      </c>
    </row>
    <row r="182" spans="1:7" ht="30" customHeight="1" thickBot="1">
      <c r="A182" s="267" t="s">
        <v>954</v>
      </c>
      <c r="B182" s="263">
        <v>50492443.060000025</v>
      </c>
      <c r="C182" s="263">
        <v>50927255.00000001</v>
      </c>
      <c r="D182" s="263">
        <v>52611176.99999998</v>
      </c>
      <c r="E182" s="263">
        <v>53413159.20999998</v>
      </c>
      <c r="F182" s="263">
        <f t="shared" si="6"/>
        <v>101.5243570962117</v>
      </c>
      <c r="G182" s="264">
        <f t="shared" si="7"/>
        <v>105.78446193726312</v>
      </c>
    </row>
    <row r="183" spans="1:7" ht="18" customHeight="1">
      <c r="A183" s="235" t="s">
        <v>955</v>
      </c>
      <c r="B183" s="255">
        <v>177919.35</v>
      </c>
      <c r="C183" s="255">
        <v>55375</v>
      </c>
      <c r="D183" s="255">
        <v>350251.3</v>
      </c>
      <c r="E183" s="255">
        <v>250110.6</v>
      </c>
      <c r="F183" s="255">
        <f t="shared" si="6"/>
        <v>71.4088998384874</v>
      </c>
      <c r="G183" s="256">
        <f t="shared" si="7"/>
        <v>140.57526626530503</v>
      </c>
    </row>
    <row r="184" spans="1:7" ht="16.5" customHeight="1">
      <c r="A184" s="235" t="s">
        <v>956</v>
      </c>
      <c r="B184" s="255">
        <v>3893042.1</v>
      </c>
      <c r="C184" s="255">
        <v>3090396</v>
      </c>
      <c r="D184" s="255">
        <v>3684424.7</v>
      </c>
      <c r="E184" s="255">
        <v>3356273.62</v>
      </c>
      <c r="F184" s="255">
        <f t="shared" si="6"/>
        <v>91.09355987109737</v>
      </c>
      <c r="G184" s="256">
        <f t="shared" si="7"/>
        <v>86.21210697926949</v>
      </c>
    </row>
    <row r="185" spans="1:7" ht="16.5" customHeight="1">
      <c r="A185" s="235" t="s">
        <v>957</v>
      </c>
      <c r="B185" s="255">
        <v>36383.85</v>
      </c>
      <c r="C185" s="255">
        <v>255</v>
      </c>
      <c r="D185" s="255">
        <v>402</v>
      </c>
      <c r="E185" s="255">
        <v>399.95</v>
      </c>
      <c r="F185" s="255">
        <f t="shared" si="6"/>
        <v>99.49004975124379</v>
      </c>
      <c r="G185" s="256">
        <f t="shared" si="7"/>
        <v>1.0992514535982312</v>
      </c>
    </row>
    <row r="186" spans="1:7" ht="17.25" customHeight="1">
      <c r="A186" s="236" t="s">
        <v>958</v>
      </c>
      <c r="B186" s="257">
        <v>4107345.3</v>
      </c>
      <c r="C186" s="257">
        <v>3146026</v>
      </c>
      <c r="D186" s="257">
        <v>4035078</v>
      </c>
      <c r="E186" s="257">
        <v>3606784.17</v>
      </c>
      <c r="F186" s="257">
        <f t="shared" si="6"/>
        <v>89.38573603781637</v>
      </c>
      <c r="G186" s="258">
        <f t="shared" si="7"/>
        <v>87.81302536214815</v>
      </c>
    </row>
    <row r="187" spans="1:7" ht="18" customHeight="1">
      <c r="A187" s="235" t="s">
        <v>959</v>
      </c>
      <c r="B187" s="255">
        <v>0</v>
      </c>
      <c r="C187" s="255">
        <v>0</v>
      </c>
      <c r="D187" s="255">
        <v>0</v>
      </c>
      <c r="E187" s="255">
        <v>0</v>
      </c>
      <c r="F187" s="255" t="str">
        <f t="shared" si="6"/>
        <v> </v>
      </c>
      <c r="G187" s="256" t="str">
        <f t="shared" si="7"/>
        <v> </v>
      </c>
    </row>
    <row r="188" spans="1:7" ht="17.25" customHeight="1">
      <c r="A188" s="236" t="s">
        <v>959</v>
      </c>
      <c r="B188" s="257">
        <v>0</v>
      </c>
      <c r="C188" s="257">
        <v>0</v>
      </c>
      <c r="D188" s="257">
        <v>0</v>
      </c>
      <c r="E188" s="257">
        <v>0</v>
      </c>
      <c r="F188" s="257" t="str">
        <f t="shared" si="6"/>
        <v> </v>
      </c>
      <c r="G188" s="258" t="str">
        <f t="shared" si="7"/>
        <v> </v>
      </c>
    </row>
    <row r="189" spans="1:7" s="232" customFormat="1" ht="18" customHeight="1">
      <c r="A189" s="235" t="s">
        <v>960</v>
      </c>
      <c r="B189" s="255">
        <v>200</v>
      </c>
      <c r="C189" s="255">
        <v>0</v>
      </c>
      <c r="D189" s="255">
        <v>0</v>
      </c>
      <c r="E189" s="255">
        <v>0</v>
      </c>
      <c r="F189" s="255" t="str">
        <f t="shared" si="6"/>
        <v> </v>
      </c>
      <c r="G189" s="256">
        <f t="shared" si="7"/>
        <v>0</v>
      </c>
    </row>
    <row r="190" spans="1:7" s="232" customFormat="1" ht="16.5" customHeight="1">
      <c r="A190" s="235" t="s">
        <v>961</v>
      </c>
      <c r="B190" s="255">
        <v>53</v>
      </c>
      <c r="C190" s="255">
        <v>1200</v>
      </c>
      <c r="D190" s="255">
        <v>1912</v>
      </c>
      <c r="E190" s="255">
        <v>1460.23</v>
      </c>
      <c r="F190" s="255">
        <f t="shared" si="6"/>
        <v>76.37186192468619</v>
      </c>
      <c r="G190" s="256">
        <f t="shared" si="7"/>
        <v>2755.1509433962265</v>
      </c>
    </row>
    <row r="191" spans="1:7" ht="22.5" customHeight="1">
      <c r="A191" s="235" t="s">
        <v>182</v>
      </c>
      <c r="B191" s="255">
        <v>0</v>
      </c>
      <c r="C191" s="255">
        <v>0</v>
      </c>
      <c r="D191" s="255">
        <v>0</v>
      </c>
      <c r="E191" s="255">
        <v>0</v>
      </c>
      <c r="F191" s="255" t="str">
        <f t="shared" si="6"/>
        <v> </v>
      </c>
      <c r="G191" s="256" t="str">
        <f t="shared" si="7"/>
        <v> </v>
      </c>
    </row>
    <row r="192" spans="1:7" ht="16.5" customHeight="1">
      <c r="A192" s="235" t="s">
        <v>962</v>
      </c>
      <c r="B192" s="255">
        <v>0</v>
      </c>
      <c r="C192" s="255">
        <v>0</v>
      </c>
      <c r="D192" s="255">
        <v>0</v>
      </c>
      <c r="E192" s="255">
        <v>0</v>
      </c>
      <c r="F192" s="255" t="str">
        <f t="shared" si="6"/>
        <v> </v>
      </c>
      <c r="G192" s="256" t="str">
        <f t="shared" si="7"/>
        <v> </v>
      </c>
    </row>
    <row r="193" spans="1:7" ht="22.5" customHeight="1">
      <c r="A193" s="235" t="s">
        <v>183</v>
      </c>
      <c r="B193" s="255">
        <v>262522.75</v>
      </c>
      <c r="C193" s="255">
        <v>215500</v>
      </c>
      <c r="D193" s="255">
        <v>254423</v>
      </c>
      <c r="E193" s="255">
        <v>255052.17</v>
      </c>
      <c r="F193" s="255">
        <f t="shared" si="6"/>
        <v>100.2472928941173</v>
      </c>
      <c r="G193" s="256">
        <f t="shared" si="7"/>
        <v>97.15431138825112</v>
      </c>
    </row>
    <row r="194" spans="1:7" s="232" customFormat="1" ht="16.5" customHeight="1">
      <c r="A194" s="235" t="s">
        <v>963</v>
      </c>
      <c r="B194" s="255">
        <v>262522.75</v>
      </c>
      <c r="C194" s="255">
        <v>215500</v>
      </c>
      <c r="D194" s="255">
        <v>254423</v>
      </c>
      <c r="E194" s="255">
        <v>255052.17</v>
      </c>
      <c r="F194" s="255">
        <f t="shared" si="6"/>
        <v>100.2472928941173</v>
      </c>
      <c r="G194" s="256">
        <f t="shared" si="7"/>
        <v>97.15431138825112</v>
      </c>
    </row>
    <row r="195" spans="1:7" ht="16.5" customHeight="1">
      <c r="A195" s="235" t="s">
        <v>964</v>
      </c>
      <c r="B195" s="255">
        <v>0</v>
      </c>
      <c r="C195" s="255">
        <v>0</v>
      </c>
      <c r="D195" s="255">
        <v>0</v>
      </c>
      <c r="E195" s="255">
        <v>0</v>
      </c>
      <c r="F195" s="255" t="str">
        <f t="shared" si="6"/>
        <v> </v>
      </c>
      <c r="G195" s="256" t="str">
        <f t="shared" si="7"/>
        <v> </v>
      </c>
    </row>
    <row r="196" spans="1:7" s="232" customFormat="1" ht="22.5" customHeight="1">
      <c r="A196" s="235" t="s">
        <v>965</v>
      </c>
      <c r="B196" s="255">
        <v>0</v>
      </c>
      <c r="C196" s="255">
        <v>0</v>
      </c>
      <c r="D196" s="255">
        <v>0</v>
      </c>
      <c r="E196" s="255">
        <v>0</v>
      </c>
      <c r="F196" s="255" t="str">
        <f t="shared" si="6"/>
        <v> </v>
      </c>
      <c r="G196" s="256" t="str">
        <f t="shared" si="7"/>
        <v> </v>
      </c>
    </row>
    <row r="197" spans="1:7" s="232" customFormat="1" ht="22.5" customHeight="1">
      <c r="A197" s="235" t="s">
        <v>966</v>
      </c>
      <c r="B197" s="255">
        <v>0</v>
      </c>
      <c r="C197" s="255">
        <v>0</v>
      </c>
      <c r="D197" s="255">
        <v>0</v>
      </c>
      <c r="E197" s="255">
        <v>0</v>
      </c>
      <c r="F197" s="255" t="str">
        <f t="shared" si="6"/>
        <v> </v>
      </c>
      <c r="G197" s="256" t="str">
        <f t="shared" si="7"/>
        <v> </v>
      </c>
    </row>
    <row r="198" spans="1:7" s="232" customFormat="1" ht="16.5" customHeight="1">
      <c r="A198" s="235" t="s">
        <v>967</v>
      </c>
      <c r="B198" s="255">
        <v>0</v>
      </c>
      <c r="C198" s="255">
        <v>0</v>
      </c>
      <c r="D198" s="255">
        <v>0</v>
      </c>
      <c r="E198" s="255">
        <v>0</v>
      </c>
      <c r="F198" s="255" t="str">
        <f t="shared" si="6"/>
        <v> </v>
      </c>
      <c r="G198" s="256" t="str">
        <f t="shared" si="7"/>
        <v> </v>
      </c>
    </row>
    <row r="199" spans="1:7" ht="22.5" customHeight="1">
      <c r="A199" s="235" t="s">
        <v>968</v>
      </c>
      <c r="B199" s="255">
        <v>0</v>
      </c>
      <c r="C199" s="255">
        <v>0</v>
      </c>
      <c r="D199" s="255">
        <v>0</v>
      </c>
      <c r="E199" s="255">
        <v>0</v>
      </c>
      <c r="F199" s="255" t="str">
        <f t="shared" si="6"/>
        <v> </v>
      </c>
      <c r="G199" s="256" t="str">
        <f t="shared" si="7"/>
        <v> </v>
      </c>
    </row>
    <row r="200" spans="1:7" ht="16.5" customHeight="1">
      <c r="A200" s="235" t="s">
        <v>969</v>
      </c>
      <c r="B200" s="255">
        <v>52508.1</v>
      </c>
      <c r="C200" s="255">
        <v>12518</v>
      </c>
      <c r="D200" s="255">
        <v>63354</v>
      </c>
      <c r="E200" s="255">
        <v>66747.08</v>
      </c>
      <c r="F200" s="255">
        <f t="shared" si="6"/>
        <v>105.35574707200807</v>
      </c>
      <c r="G200" s="256">
        <f t="shared" si="7"/>
        <v>127.11768279560678</v>
      </c>
    </row>
    <row r="201" spans="1:7" ht="16.5" customHeight="1">
      <c r="A201" s="235" t="s">
        <v>970</v>
      </c>
      <c r="B201" s="255">
        <v>695406.03</v>
      </c>
      <c r="C201" s="255">
        <v>0</v>
      </c>
      <c r="D201" s="255">
        <v>0</v>
      </c>
      <c r="E201" s="255">
        <v>890643.3</v>
      </c>
      <c r="F201" s="255" t="str">
        <f t="shared" si="6"/>
        <v> </v>
      </c>
      <c r="G201" s="256">
        <f t="shared" si="7"/>
        <v>128.07529149553102</v>
      </c>
    </row>
    <row r="202" spans="1:7" ht="16.5" customHeight="1">
      <c r="A202" s="235" t="s">
        <v>971</v>
      </c>
      <c r="B202" s="255">
        <v>0</v>
      </c>
      <c r="C202" s="255">
        <v>0</v>
      </c>
      <c r="D202" s="255">
        <v>0</v>
      </c>
      <c r="E202" s="255">
        <v>0</v>
      </c>
      <c r="F202" s="255" t="str">
        <f t="shared" si="6"/>
        <v> </v>
      </c>
      <c r="G202" s="256" t="str">
        <f t="shared" si="7"/>
        <v> </v>
      </c>
    </row>
    <row r="203" spans="1:7" ht="16.5" customHeight="1">
      <c r="A203" s="235" t="s">
        <v>972</v>
      </c>
      <c r="B203" s="255">
        <v>0</v>
      </c>
      <c r="C203" s="255">
        <v>0</v>
      </c>
      <c r="D203" s="255">
        <v>0</v>
      </c>
      <c r="E203" s="255">
        <v>0</v>
      </c>
      <c r="F203" s="255" t="str">
        <f t="shared" si="6"/>
        <v> </v>
      </c>
      <c r="G203" s="256" t="str">
        <f t="shared" si="7"/>
        <v> </v>
      </c>
    </row>
    <row r="204" spans="1:7" ht="17.25" customHeight="1">
      <c r="A204" s="236" t="s">
        <v>973</v>
      </c>
      <c r="B204" s="257">
        <v>1010689.88</v>
      </c>
      <c r="C204" s="257">
        <v>229218</v>
      </c>
      <c r="D204" s="257">
        <v>319689</v>
      </c>
      <c r="E204" s="257">
        <v>1213902.78</v>
      </c>
      <c r="F204" s="257">
        <f t="shared" si="6"/>
        <v>379.71365295646706</v>
      </c>
      <c r="G204" s="258">
        <f t="shared" si="7"/>
        <v>120.10635547275888</v>
      </c>
    </row>
    <row r="205" spans="1:7" ht="18" customHeight="1">
      <c r="A205" s="235" t="s">
        <v>974</v>
      </c>
      <c r="B205" s="255">
        <v>0</v>
      </c>
      <c r="C205" s="255">
        <v>0</v>
      </c>
      <c r="D205" s="255">
        <v>0</v>
      </c>
      <c r="E205" s="255">
        <v>0</v>
      </c>
      <c r="F205" s="255" t="str">
        <f t="shared" si="6"/>
        <v> </v>
      </c>
      <c r="G205" s="256" t="str">
        <f t="shared" si="7"/>
        <v> </v>
      </c>
    </row>
    <row r="206" spans="1:7" ht="22.5" customHeight="1">
      <c r="A206" s="235" t="s">
        <v>975</v>
      </c>
      <c r="B206" s="255">
        <v>0</v>
      </c>
      <c r="C206" s="255">
        <v>0</v>
      </c>
      <c r="D206" s="255">
        <v>0</v>
      </c>
      <c r="E206" s="255">
        <v>0</v>
      </c>
      <c r="F206" s="255" t="str">
        <f t="shared" si="6"/>
        <v> </v>
      </c>
      <c r="G206" s="256" t="str">
        <f t="shared" si="7"/>
        <v> </v>
      </c>
    </row>
    <row r="207" spans="1:7" ht="22.5" customHeight="1">
      <c r="A207" s="235" t="s">
        <v>184</v>
      </c>
      <c r="B207" s="255">
        <v>0</v>
      </c>
      <c r="C207" s="255">
        <v>0</v>
      </c>
      <c r="D207" s="255">
        <v>0</v>
      </c>
      <c r="E207" s="255">
        <v>0</v>
      </c>
      <c r="F207" s="255" t="str">
        <f t="shared" si="6"/>
        <v> </v>
      </c>
      <c r="G207" s="256" t="str">
        <f t="shared" si="7"/>
        <v> </v>
      </c>
    </row>
    <row r="208" spans="1:7" ht="22.5" customHeight="1">
      <c r="A208" s="235" t="s">
        <v>185</v>
      </c>
      <c r="B208" s="255">
        <v>0</v>
      </c>
      <c r="C208" s="255">
        <v>0</v>
      </c>
      <c r="D208" s="255">
        <v>0</v>
      </c>
      <c r="E208" s="255">
        <v>0</v>
      </c>
      <c r="F208" s="255" t="str">
        <f t="shared" si="6"/>
        <v> </v>
      </c>
      <c r="G208" s="256" t="str">
        <f t="shared" si="7"/>
        <v> </v>
      </c>
    </row>
    <row r="209" spans="1:7" ht="22.5" customHeight="1">
      <c r="A209" s="235" t="s">
        <v>976</v>
      </c>
      <c r="B209" s="255">
        <v>0</v>
      </c>
      <c r="C209" s="255">
        <v>0</v>
      </c>
      <c r="D209" s="255">
        <v>0</v>
      </c>
      <c r="E209" s="255">
        <v>0</v>
      </c>
      <c r="F209" s="255" t="str">
        <f t="shared" si="6"/>
        <v> </v>
      </c>
      <c r="G209" s="256" t="str">
        <f t="shared" si="7"/>
        <v> </v>
      </c>
    </row>
    <row r="210" spans="1:7" ht="16.5" customHeight="1">
      <c r="A210" s="235" t="s">
        <v>977</v>
      </c>
      <c r="B210" s="255">
        <v>0</v>
      </c>
      <c r="C210" s="255">
        <v>0</v>
      </c>
      <c r="D210" s="255">
        <v>0</v>
      </c>
      <c r="E210" s="255">
        <v>0</v>
      </c>
      <c r="F210" s="255" t="str">
        <f t="shared" si="6"/>
        <v> </v>
      </c>
      <c r="G210" s="256" t="str">
        <f t="shared" si="7"/>
        <v> </v>
      </c>
    </row>
    <row r="211" spans="1:7" ht="16.5" customHeight="1">
      <c r="A211" s="235" t="s">
        <v>1008</v>
      </c>
      <c r="B211" s="255">
        <v>0</v>
      </c>
      <c r="C211" s="255">
        <v>0</v>
      </c>
      <c r="D211" s="255">
        <v>0</v>
      </c>
      <c r="E211" s="255">
        <v>0</v>
      </c>
      <c r="F211" s="255" t="str">
        <f t="shared" si="6"/>
        <v> </v>
      </c>
      <c r="G211" s="256" t="str">
        <f t="shared" si="7"/>
        <v> </v>
      </c>
    </row>
    <row r="212" spans="1:7" ht="16.5" customHeight="1">
      <c r="A212" s="236" t="s">
        <v>1009</v>
      </c>
      <c r="B212" s="257">
        <v>0</v>
      </c>
      <c r="C212" s="257">
        <v>0</v>
      </c>
      <c r="D212" s="257">
        <v>0</v>
      </c>
      <c r="E212" s="257">
        <v>0</v>
      </c>
      <c r="F212" s="257" t="str">
        <f t="shared" si="6"/>
        <v> </v>
      </c>
      <c r="G212" s="258" t="str">
        <f t="shared" si="7"/>
        <v> </v>
      </c>
    </row>
    <row r="213" spans="1:7" ht="24" customHeight="1">
      <c r="A213" s="235" t="s">
        <v>189</v>
      </c>
      <c r="B213" s="255">
        <v>0</v>
      </c>
      <c r="C213" s="255">
        <v>0</v>
      </c>
      <c r="D213" s="255">
        <v>0</v>
      </c>
      <c r="E213" s="255">
        <v>0</v>
      </c>
      <c r="F213" s="255" t="str">
        <f t="shared" si="6"/>
        <v> </v>
      </c>
      <c r="G213" s="256" t="str">
        <f t="shared" si="7"/>
        <v> </v>
      </c>
    </row>
    <row r="214" spans="1:7" s="232" customFormat="1" ht="22.5" customHeight="1">
      <c r="A214" s="235" t="s">
        <v>190</v>
      </c>
      <c r="B214" s="255">
        <v>0</v>
      </c>
      <c r="C214" s="255">
        <v>0</v>
      </c>
      <c r="D214" s="255">
        <v>0</v>
      </c>
      <c r="E214" s="255">
        <v>0</v>
      </c>
      <c r="F214" s="255" t="str">
        <f t="shared" si="6"/>
        <v> </v>
      </c>
      <c r="G214" s="256" t="str">
        <f t="shared" si="7"/>
        <v> </v>
      </c>
    </row>
    <row r="215" spans="1:7" ht="22.5" customHeight="1">
      <c r="A215" s="235" t="s">
        <v>191</v>
      </c>
      <c r="B215" s="255">
        <v>0</v>
      </c>
      <c r="C215" s="255">
        <v>0</v>
      </c>
      <c r="D215" s="255">
        <v>0</v>
      </c>
      <c r="E215" s="255">
        <v>0</v>
      </c>
      <c r="F215" s="255" t="str">
        <f t="shared" si="6"/>
        <v> </v>
      </c>
      <c r="G215" s="256" t="str">
        <f t="shared" si="7"/>
        <v> </v>
      </c>
    </row>
    <row r="216" spans="1:7" ht="22.5" customHeight="1">
      <c r="A216" s="235" t="s">
        <v>192</v>
      </c>
      <c r="B216" s="255">
        <v>0</v>
      </c>
      <c r="C216" s="255">
        <v>0</v>
      </c>
      <c r="D216" s="255">
        <v>0</v>
      </c>
      <c r="E216" s="255">
        <v>0</v>
      </c>
      <c r="F216" s="255" t="str">
        <f t="shared" si="6"/>
        <v> </v>
      </c>
      <c r="G216" s="256" t="str">
        <f t="shared" si="7"/>
        <v> </v>
      </c>
    </row>
    <row r="217" spans="1:7" ht="22.5" customHeight="1">
      <c r="A217" s="235" t="s">
        <v>1010</v>
      </c>
      <c r="B217" s="255">
        <v>0</v>
      </c>
      <c r="C217" s="255">
        <v>0</v>
      </c>
      <c r="D217" s="255">
        <v>0</v>
      </c>
      <c r="E217" s="255">
        <v>0</v>
      </c>
      <c r="F217" s="255" t="str">
        <f t="shared" si="6"/>
        <v> </v>
      </c>
      <c r="G217" s="256" t="str">
        <f t="shared" si="7"/>
        <v> </v>
      </c>
    </row>
    <row r="218" spans="1:7" ht="22.5" customHeight="1">
      <c r="A218" s="235" t="s">
        <v>1011</v>
      </c>
      <c r="B218" s="255">
        <v>0</v>
      </c>
      <c r="C218" s="255">
        <v>0</v>
      </c>
      <c r="D218" s="255">
        <v>0</v>
      </c>
      <c r="E218" s="255">
        <v>0</v>
      </c>
      <c r="F218" s="255" t="str">
        <f t="shared" si="6"/>
        <v> </v>
      </c>
      <c r="G218" s="256" t="str">
        <f t="shared" si="7"/>
        <v> </v>
      </c>
    </row>
    <row r="219" spans="1:7" ht="16.5" customHeight="1">
      <c r="A219" s="235" t="s">
        <v>1012</v>
      </c>
      <c r="B219" s="255">
        <v>0</v>
      </c>
      <c r="C219" s="255">
        <v>0</v>
      </c>
      <c r="D219" s="255">
        <v>0</v>
      </c>
      <c r="E219" s="255">
        <v>0</v>
      </c>
      <c r="F219" s="255" t="str">
        <f t="shared" si="6"/>
        <v> </v>
      </c>
      <c r="G219" s="256" t="str">
        <f t="shared" si="7"/>
        <v> </v>
      </c>
    </row>
    <row r="220" spans="1:7" ht="17.25" customHeight="1">
      <c r="A220" s="236" t="s">
        <v>1013</v>
      </c>
      <c r="B220" s="257">
        <v>0</v>
      </c>
      <c r="C220" s="257">
        <v>0</v>
      </c>
      <c r="D220" s="257">
        <v>0</v>
      </c>
      <c r="E220" s="257">
        <v>0</v>
      </c>
      <c r="F220" s="257" t="str">
        <f t="shared" si="6"/>
        <v> </v>
      </c>
      <c r="G220" s="258" t="str">
        <f t="shared" si="7"/>
        <v> </v>
      </c>
    </row>
    <row r="221" spans="1:7" ht="18" customHeight="1">
      <c r="A221" s="235" t="s">
        <v>1014</v>
      </c>
      <c r="B221" s="255">
        <v>0</v>
      </c>
      <c r="C221" s="255">
        <v>0</v>
      </c>
      <c r="D221" s="255">
        <v>0</v>
      </c>
      <c r="E221" s="255">
        <v>0</v>
      </c>
      <c r="F221" s="255" t="str">
        <f t="shared" si="6"/>
        <v> </v>
      </c>
      <c r="G221" s="256" t="str">
        <f t="shared" si="7"/>
        <v> </v>
      </c>
    </row>
    <row r="222" spans="1:7" s="232" customFormat="1" ht="16.5" customHeight="1" thickBot="1">
      <c r="A222" s="236" t="s">
        <v>1014</v>
      </c>
      <c r="B222" s="257">
        <v>0</v>
      </c>
      <c r="C222" s="257">
        <v>0</v>
      </c>
      <c r="D222" s="257">
        <v>0</v>
      </c>
      <c r="E222" s="257">
        <v>0</v>
      </c>
      <c r="F222" s="257" t="str">
        <f t="shared" si="6"/>
        <v> </v>
      </c>
      <c r="G222" s="258" t="str">
        <f t="shared" si="7"/>
        <v> </v>
      </c>
    </row>
    <row r="223" spans="1:7" s="232" customFormat="1" ht="30" customHeight="1" thickBot="1">
      <c r="A223" s="267" t="s">
        <v>1015</v>
      </c>
      <c r="B223" s="263">
        <v>5118035.18</v>
      </c>
      <c r="C223" s="263">
        <v>3375244</v>
      </c>
      <c r="D223" s="263">
        <v>4354767</v>
      </c>
      <c r="E223" s="263">
        <v>4820686.95</v>
      </c>
      <c r="F223" s="263">
        <f t="shared" si="6"/>
        <v>110.69907873371872</v>
      </c>
      <c r="G223" s="264">
        <f t="shared" si="7"/>
        <v>94.19018784470333</v>
      </c>
    </row>
    <row r="224" spans="1:7" ht="34.5" customHeight="1" thickBot="1">
      <c r="A224" s="267" t="s">
        <v>1016</v>
      </c>
      <c r="B224" s="263">
        <v>55610478.240000024</v>
      </c>
      <c r="C224" s="263">
        <v>54302499.00000001</v>
      </c>
      <c r="D224" s="263">
        <v>56965943.99999998</v>
      </c>
      <c r="E224" s="263">
        <v>58233846.15999998</v>
      </c>
      <c r="F224" s="263">
        <f aca="true" t="shared" si="8" ref="F224:F248">IF(D224&gt;0,E224/D224*100," ")</f>
        <v>102.22571956325346</v>
      </c>
      <c r="G224" s="264">
        <f aca="true" t="shared" si="9" ref="G224:G248">IF(B224&gt;0,E224/B224*100," ")</f>
        <v>104.71739859649867</v>
      </c>
    </row>
    <row r="225" spans="1:7" ht="24.75" customHeight="1" thickBot="1">
      <c r="A225" s="237" t="s">
        <v>1017</v>
      </c>
      <c r="B225" s="287">
        <v>-44833231.86000002</v>
      </c>
      <c r="C225" s="287">
        <v>-45932459.00000001</v>
      </c>
      <c r="D225" s="287">
        <v>-48596467.99999998</v>
      </c>
      <c r="E225" s="287">
        <v>-49104249.639999986</v>
      </c>
      <c r="F225" s="287" t="str">
        <f t="shared" si="8"/>
        <v> </v>
      </c>
      <c r="G225" s="288" t="str">
        <f t="shared" si="9"/>
        <v> </v>
      </c>
    </row>
    <row r="226" spans="1:7" ht="18.75" customHeight="1" thickBot="1">
      <c r="A226" s="238"/>
      <c r="B226" s="239"/>
      <c r="C226" s="239"/>
      <c r="D226" s="239"/>
      <c r="E226" s="239"/>
      <c r="F226" s="239" t="str">
        <f t="shared" si="8"/>
        <v> </v>
      </c>
      <c r="G226" s="289" t="str">
        <f t="shared" si="9"/>
        <v> </v>
      </c>
    </row>
    <row r="227" spans="1:7" ht="18.75" customHeight="1" thickBot="1">
      <c r="A227" s="290" t="s">
        <v>793</v>
      </c>
      <c r="B227" s="291">
        <v>55610478.24000001</v>
      </c>
      <c r="C227" s="291">
        <v>54302499</v>
      </c>
      <c r="D227" s="291">
        <v>56965943.99999999</v>
      </c>
      <c r="E227" s="291">
        <v>58233846.159999974</v>
      </c>
      <c r="F227" s="291">
        <f t="shared" si="8"/>
        <v>102.22571956325342</v>
      </c>
      <c r="G227" s="292">
        <f t="shared" si="9"/>
        <v>104.7173985964987</v>
      </c>
    </row>
    <row r="228" spans="1:7" ht="12.75" customHeight="1" hidden="1">
      <c r="A228" s="238"/>
      <c r="B228" s="239"/>
      <c r="C228" s="239"/>
      <c r="D228" s="239"/>
      <c r="E228" s="239"/>
      <c r="F228" s="239" t="str">
        <f t="shared" si="8"/>
        <v> </v>
      </c>
      <c r="G228" s="240" t="str">
        <f t="shared" si="9"/>
        <v> </v>
      </c>
    </row>
    <row r="229" spans="1:7" ht="18.75" customHeight="1">
      <c r="A229" s="241" t="s">
        <v>1018</v>
      </c>
      <c r="B229" s="293"/>
      <c r="C229" s="293"/>
      <c r="D229" s="293"/>
      <c r="E229" s="293"/>
      <c r="F229" s="293" t="str">
        <f t="shared" si="8"/>
        <v> </v>
      </c>
      <c r="G229" s="294" t="str">
        <f t="shared" si="9"/>
        <v> </v>
      </c>
    </row>
    <row r="230" spans="1:7" ht="18" customHeight="1">
      <c r="A230" s="242" t="s">
        <v>1019</v>
      </c>
      <c r="B230" s="255">
        <v>0</v>
      </c>
      <c r="C230" s="255">
        <v>0</v>
      </c>
      <c r="D230" s="255">
        <v>0</v>
      </c>
      <c r="E230" s="255">
        <v>0</v>
      </c>
      <c r="F230" s="255" t="str">
        <f t="shared" si="8"/>
        <v> </v>
      </c>
      <c r="G230" s="256" t="str">
        <f t="shared" si="9"/>
        <v> </v>
      </c>
    </row>
    <row r="231" spans="1:7" ht="18" customHeight="1">
      <c r="A231" s="242" t="s">
        <v>1020</v>
      </c>
      <c r="B231" s="255">
        <v>0</v>
      </c>
      <c r="C231" s="255">
        <v>0</v>
      </c>
      <c r="D231" s="255">
        <v>0</v>
      </c>
      <c r="E231" s="255">
        <v>0</v>
      </c>
      <c r="F231" s="255" t="str">
        <f t="shared" si="8"/>
        <v> </v>
      </c>
      <c r="G231" s="256" t="str">
        <f t="shared" si="9"/>
        <v> </v>
      </c>
    </row>
    <row r="232" spans="1:7" ht="27" customHeight="1">
      <c r="A232" s="242" t="s">
        <v>1034</v>
      </c>
      <c r="B232" s="255">
        <v>0</v>
      </c>
      <c r="C232" s="255">
        <v>0</v>
      </c>
      <c r="D232" s="255">
        <v>0</v>
      </c>
      <c r="E232" s="255">
        <v>0</v>
      </c>
      <c r="F232" s="255" t="str">
        <f t="shared" si="8"/>
        <v> </v>
      </c>
      <c r="G232" s="256" t="str">
        <f t="shared" si="9"/>
        <v> </v>
      </c>
    </row>
    <row r="233" spans="1:7" ht="18" customHeight="1">
      <c r="A233" s="295" t="s">
        <v>1035</v>
      </c>
      <c r="B233" s="255">
        <v>0</v>
      </c>
      <c r="C233" s="255">
        <v>0</v>
      </c>
      <c r="D233" s="255">
        <v>0</v>
      </c>
      <c r="E233" s="255">
        <v>0</v>
      </c>
      <c r="F233" s="255" t="str">
        <f t="shared" si="8"/>
        <v> </v>
      </c>
      <c r="G233" s="256" t="str">
        <f t="shared" si="9"/>
        <v> </v>
      </c>
    </row>
    <row r="234" spans="1:7" ht="18" customHeight="1">
      <c r="A234" s="295" t="s">
        <v>1036</v>
      </c>
      <c r="B234" s="255">
        <v>0</v>
      </c>
      <c r="C234" s="255">
        <v>0</v>
      </c>
      <c r="D234" s="255">
        <v>0</v>
      </c>
      <c r="E234" s="255">
        <v>0</v>
      </c>
      <c r="F234" s="255" t="str">
        <f t="shared" si="8"/>
        <v> </v>
      </c>
      <c r="G234" s="256" t="str">
        <f t="shared" si="9"/>
        <v> </v>
      </c>
    </row>
    <row r="235" spans="1:7" ht="18" customHeight="1">
      <c r="A235" s="295" t="s">
        <v>1037</v>
      </c>
      <c r="B235" s="255">
        <v>0</v>
      </c>
      <c r="C235" s="255">
        <v>0</v>
      </c>
      <c r="D235" s="255">
        <v>0</v>
      </c>
      <c r="E235" s="255">
        <v>0</v>
      </c>
      <c r="F235" s="255" t="str">
        <f t="shared" si="8"/>
        <v> </v>
      </c>
      <c r="G235" s="256" t="str">
        <f t="shared" si="9"/>
        <v> </v>
      </c>
    </row>
    <row r="236" spans="1:7" s="232" customFormat="1" ht="18" customHeight="1">
      <c r="A236" s="295" t="s">
        <v>1038</v>
      </c>
      <c r="B236" s="255">
        <v>0</v>
      </c>
      <c r="C236" s="255">
        <v>0</v>
      </c>
      <c r="D236" s="255">
        <v>0</v>
      </c>
      <c r="E236" s="255">
        <v>0</v>
      </c>
      <c r="F236" s="255" t="str">
        <f t="shared" si="8"/>
        <v> </v>
      </c>
      <c r="G236" s="256" t="str">
        <f t="shared" si="9"/>
        <v> </v>
      </c>
    </row>
    <row r="237" spans="1:7" s="232" customFormat="1" ht="18" customHeight="1">
      <c r="A237" s="283" t="s">
        <v>1039</v>
      </c>
      <c r="B237" s="255">
        <v>0</v>
      </c>
      <c r="C237" s="255">
        <v>0</v>
      </c>
      <c r="D237" s="255">
        <v>0</v>
      </c>
      <c r="E237" s="255">
        <v>0</v>
      </c>
      <c r="F237" s="255" t="str">
        <f t="shared" si="8"/>
        <v> </v>
      </c>
      <c r="G237" s="256" t="str">
        <f t="shared" si="9"/>
        <v> </v>
      </c>
    </row>
    <row r="238" spans="1:7" s="232" customFormat="1" ht="19.5" customHeight="1">
      <c r="A238" s="295" t="s">
        <v>1035</v>
      </c>
      <c r="B238" s="255">
        <v>0</v>
      </c>
      <c r="C238" s="255">
        <v>0</v>
      </c>
      <c r="D238" s="255">
        <v>0</v>
      </c>
      <c r="E238" s="255">
        <v>0</v>
      </c>
      <c r="F238" s="255" t="str">
        <f t="shared" si="8"/>
        <v> </v>
      </c>
      <c r="G238" s="256" t="str">
        <f t="shared" si="9"/>
        <v> </v>
      </c>
    </row>
    <row r="239" spans="1:7" s="232" customFormat="1" ht="18" customHeight="1">
      <c r="A239" s="295" t="s">
        <v>1040</v>
      </c>
      <c r="B239" s="255">
        <v>0</v>
      </c>
      <c r="C239" s="255">
        <v>0</v>
      </c>
      <c r="D239" s="255">
        <v>0</v>
      </c>
      <c r="E239" s="255">
        <v>0</v>
      </c>
      <c r="F239" s="255" t="str">
        <f t="shared" si="8"/>
        <v> </v>
      </c>
      <c r="G239" s="256" t="str">
        <f t="shared" si="9"/>
        <v> </v>
      </c>
    </row>
    <row r="240" spans="1:7" s="232" customFormat="1" ht="27" customHeight="1">
      <c r="A240" s="295" t="s">
        <v>1041</v>
      </c>
      <c r="B240" s="255">
        <v>0</v>
      </c>
      <c r="C240" s="255">
        <v>0</v>
      </c>
      <c r="D240" s="255">
        <v>0</v>
      </c>
      <c r="E240" s="255">
        <v>0</v>
      </c>
      <c r="F240" s="255" t="str">
        <f t="shared" si="8"/>
        <v> </v>
      </c>
      <c r="G240" s="256" t="str">
        <f t="shared" si="9"/>
        <v> </v>
      </c>
    </row>
    <row r="241" spans="1:7" ht="18" customHeight="1">
      <c r="A241" s="295" t="s">
        <v>1042</v>
      </c>
      <c r="B241" s="255">
        <v>0</v>
      </c>
      <c r="C241" s="255">
        <v>0</v>
      </c>
      <c r="D241" s="255">
        <v>0</v>
      </c>
      <c r="E241" s="255">
        <v>0</v>
      </c>
      <c r="F241" s="255" t="str">
        <f t="shared" si="8"/>
        <v> </v>
      </c>
      <c r="G241" s="256" t="str">
        <f t="shared" si="9"/>
        <v> </v>
      </c>
    </row>
    <row r="242" spans="1:7" ht="18" customHeight="1">
      <c r="A242" s="283" t="s">
        <v>0</v>
      </c>
      <c r="B242" s="255">
        <v>0</v>
      </c>
      <c r="C242" s="255">
        <v>0</v>
      </c>
      <c r="D242" s="255">
        <v>0</v>
      </c>
      <c r="E242" s="255">
        <v>0</v>
      </c>
      <c r="F242" s="255" t="str">
        <f t="shared" si="8"/>
        <v> </v>
      </c>
      <c r="G242" s="256" t="str">
        <f t="shared" si="9"/>
        <v> </v>
      </c>
    </row>
    <row r="243" spans="1:7" ht="19.5" customHeight="1">
      <c r="A243" s="296" t="s">
        <v>1</v>
      </c>
      <c r="B243" s="255">
        <v>0</v>
      </c>
      <c r="C243" s="255">
        <v>0</v>
      </c>
      <c r="D243" s="255">
        <v>0</v>
      </c>
      <c r="E243" s="255">
        <v>0</v>
      </c>
      <c r="F243" s="255" t="str">
        <f t="shared" si="8"/>
        <v> </v>
      </c>
      <c r="G243" s="256" t="str">
        <f t="shared" si="9"/>
        <v> </v>
      </c>
    </row>
    <row r="244" spans="1:7" ht="18" customHeight="1" thickBot="1">
      <c r="A244" s="297" t="s">
        <v>1</v>
      </c>
      <c r="B244" s="255">
        <v>0</v>
      </c>
      <c r="C244" s="255">
        <v>0</v>
      </c>
      <c r="D244" s="255">
        <v>0</v>
      </c>
      <c r="E244" s="255">
        <v>0</v>
      </c>
      <c r="F244" s="255" t="str">
        <f t="shared" si="8"/>
        <v> </v>
      </c>
      <c r="G244" s="256" t="str">
        <f t="shared" si="9"/>
        <v> </v>
      </c>
    </row>
    <row r="245" spans="1:7" ht="30" customHeight="1" thickBot="1">
      <c r="A245" s="298" t="s">
        <v>2</v>
      </c>
      <c r="B245" s="263">
        <v>0</v>
      </c>
      <c r="C245" s="263">
        <v>0</v>
      </c>
      <c r="D245" s="263">
        <v>0</v>
      </c>
      <c r="E245" s="263">
        <v>0</v>
      </c>
      <c r="F245" s="263" t="str">
        <f t="shared" si="8"/>
        <v> </v>
      </c>
      <c r="G245" s="264" t="str">
        <f t="shared" si="9"/>
        <v> </v>
      </c>
    </row>
    <row r="246" spans="1:7" ht="10.5" customHeight="1" thickBot="1">
      <c r="A246" s="238"/>
      <c r="B246" s="239"/>
      <c r="C246" s="239"/>
      <c r="D246" s="239"/>
      <c r="E246" s="239"/>
      <c r="F246" s="239" t="str">
        <f t="shared" si="8"/>
        <v> </v>
      </c>
      <c r="G246" s="289" t="str">
        <f t="shared" si="9"/>
        <v> </v>
      </c>
    </row>
    <row r="247" spans="1:7" ht="24.75" customHeight="1" thickBot="1">
      <c r="A247" s="299" t="s">
        <v>3</v>
      </c>
      <c r="B247" s="291">
        <v>-44833231.86000002</v>
      </c>
      <c r="C247" s="291">
        <v>-45932459.00000001</v>
      </c>
      <c r="D247" s="291">
        <v>-48596467.99999998</v>
      </c>
      <c r="E247" s="291">
        <v>-49104249.639999986</v>
      </c>
      <c r="F247" s="291" t="str">
        <f t="shared" si="8"/>
        <v> </v>
      </c>
      <c r="G247" s="292" t="str">
        <f t="shared" si="9"/>
        <v> </v>
      </c>
    </row>
    <row r="248" spans="1:7" ht="10.5" customHeight="1">
      <c r="A248" s="238"/>
      <c r="B248" s="239"/>
      <c r="C248" s="239"/>
      <c r="D248" s="239"/>
      <c r="E248" s="239"/>
      <c r="F248" s="239" t="str">
        <f t="shared" si="8"/>
        <v> </v>
      </c>
      <c r="G248" s="240" t="str">
        <f t="shared" si="9"/>
        <v> </v>
      </c>
    </row>
    <row r="249" ht="12.75">
      <c r="A249" s="221" t="s">
        <v>4</v>
      </c>
    </row>
    <row r="250" ht="12.75">
      <c r="A250" s="221" t="s">
        <v>5</v>
      </c>
    </row>
    <row r="251" ht="12.75">
      <c r="A251" s="243" t="s">
        <v>9</v>
      </c>
    </row>
    <row r="252" ht="12.75">
      <c r="A252" s="118" t="s">
        <v>10</v>
      </c>
    </row>
    <row r="253" ht="12.75">
      <c r="A253" s="244" t="s">
        <v>13</v>
      </c>
    </row>
    <row r="254" ht="12.75">
      <c r="A254" s="221" t="s">
        <v>14</v>
      </c>
    </row>
    <row r="258" ht="12.75">
      <c r="D258" s="29" t="s">
        <v>664</v>
      </c>
    </row>
    <row r="266" ht="12.75">
      <c r="A266" s="221"/>
    </row>
  </sheetData>
  <printOptions horizontalCentered="1"/>
  <pageMargins left="0.984251968503937" right="0.7874015748031497" top="0.984251968503937" bottom="0.9055118110236221" header="0.7086614173228347" footer="0.5118110236220472"/>
  <pageSetup fitToHeight="6" horizontalDpi="600" verticalDpi="600" orientation="portrait" paperSize="9" scale="67" r:id="rId1"/>
  <headerFooter alignWithMargins="0">
    <oddHeader>&amp;C&amp;"Arial CE,Tučné"&amp;14
&amp;R&amp;"Arial CE,Tučné"&amp;12Tabulka č. 1&amp;"Arial CE,Obyčejné"&amp;10
Strana  2/6</oddHeader>
    <oddFooter>&amp;C&amp;14 
58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="85" zoomScaleNormal="85" workbookViewId="0" topLeftCell="A31">
      <selection activeCell="D45" sqref="D45"/>
    </sheetView>
  </sheetViews>
  <sheetFormatPr defaultColWidth="9.00390625" defaultRowHeight="12.75"/>
  <cols>
    <col min="1" max="1" width="3.75390625" style="11" customWidth="1"/>
    <col min="2" max="2" width="38.125" style="0" customWidth="1"/>
    <col min="3" max="3" width="5.75390625" style="23" customWidth="1"/>
    <col min="4" max="4" width="12.75390625" style="711" customWidth="1"/>
    <col min="5" max="6" width="15.75390625" style="712" customWidth="1"/>
    <col min="7" max="7" width="9.75390625" style="712" customWidth="1"/>
    <col min="8" max="16384" width="9.125" style="11" customWidth="1"/>
  </cols>
  <sheetData>
    <row r="1" spans="1:7" ht="24.75" customHeight="1">
      <c r="A1" s="603" t="s">
        <v>578</v>
      </c>
      <c r="B1" s="604"/>
      <c r="C1" s="605"/>
      <c r="D1" s="605"/>
      <c r="E1" s="605"/>
      <c r="F1" s="604"/>
      <c r="G1" s="606"/>
    </row>
    <row r="2" spans="1:7" ht="13.5" customHeight="1">
      <c r="A2" s="1064"/>
      <c r="B2" s="1064"/>
      <c r="C2" s="1064"/>
      <c r="D2" s="1064"/>
      <c r="E2" s="1064"/>
      <c r="F2" s="1064"/>
      <c r="G2" s="606"/>
    </row>
    <row r="3" spans="1:7" ht="26.25" customHeight="1">
      <c r="A3" s="607" t="s">
        <v>700</v>
      </c>
      <c r="B3" s="608"/>
      <c r="C3" s="609"/>
      <c r="D3" s="609"/>
      <c r="E3" s="609"/>
      <c r="F3" s="610"/>
      <c r="G3" s="611"/>
    </row>
    <row r="4" spans="1:7" ht="21.75" customHeight="1" thickBot="1">
      <c r="A4" s="612" t="s">
        <v>32</v>
      </c>
      <c r="B4" s="608"/>
      <c r="C4" s="251"/>
      <c r="D4" s="613"/>
      <c r="E4" s="614"/>
      <c r="F4" s="614"/>
      <c r="G4" s="717" t="s">
        <v>663</v>
      </c>
    </row>
    <row r="5" spans="1:7" s="171" customFormat="1" ht="27.75" customHeight="1">
      <c r="A5" s="615" t="s">
        <v>664</v>
      </c>
      <c r="B5" s="718" t="s">
        <v>33</v>
      </c>
      <c r="C5" s="719" t="s">
        <v>34</v>
      </c>
      <c r="D5" s="720" t="s">
        <v>35</v>
      </c>
      <c r="E5" s="723" t="s">
        <v>36</v>
      </c>
      <c r="F5" s="721" t="s">
        <v>37</v>
      </c>
      <c r="G5" s="722" t="s">
        <v>38</v>
      </c>
    </row>
    <row r="6" spans="1:7" ht="15" customHeight="1" thickBot="1">
      <c r="A6" s="616"/>
      <c r="B6" s="617"/>
      <c r="C6" s="618"/>
      <c r="D6" s="619">
        <v>1</v>
      </c>
      <c r="E6" s="619">
        <v>2</v>
      </c>
      <c r="F6" s="620">
        <v>3</v>
      </c>
      <c r="G6" s="621" t="s">
        <v>39</v>
      </c>
    </row>
    <row r="7" spans="1:7" ht="24.75" customHeight="1">
      <c r="A7" s="622" t="s">
        <v>40</v>
      </c>
      <c r="B7" s="623"/>
      <c r="C7" s="624"/>
      <c r="D7" s="625"/>
      <c r="E7" s="626"/>
      <c r="F7" s="626"/>
      <c r="G7" s="627"/>
    </row>
    <row r="8" spans="1:7" ht="21" customHeight="1">
      <c r="A8" s="576"/>
      <c r="B8" s="628" t="s">
        <v>41</v>
      </c>
      <c r="C8" s="629" t="s">
        <v>42</v>
      </c>
      <c r="D8" s="630">
        <v>8370040</v>
      </c>
      <c r="E8" s="631">
        <v>8369476</v>
      </c>
      <c r="F8" s="631">
        <v>9129596.52</v>
      </c>
      <c r="G8" s="632">
        <v>109.08</v>
      </c>
    </row>
    <row r="9" spans="1:7" ht="21" customHeight="1">
      <c r="A9" s="633"/>
      <c r="B9" s="634" t="s">
        <v>43</v>
      </c>
      <c r="C9" s="635" t="s">
        <v>44</v>
      </c>
      <c r="D9" s="636">
        <v>54302499</v>
      </c>
      <c r="E9" s="637">
        <v>56965944</v>
      </c>
      <c r="F9" s="637">
        <v>58233846.16</v>
      </c>
      <c r="G9" s="638">
        <v>102.23</v>
      </c>
    </row>
    <row r="10" spans="1:7" ht="24.75" customHeight="1">
      <c r="A10" s="639" t="s">
        <v>45</v>
      </c>
      <c r="B10" s="640"/>
      <c r="C10" s="641"/>
      <c r="D10" s="642"/>
      <c r="E10" s="643"/>
      <c r="F10" s="643"/>
      <c r="G10" s="638"/>
    </row>
    <row r="11" spans="1:7" ht="30" customHeight="1">
      <c r="A11" s="644"/>
      <c r="B11" s="645" t="s">
        <v>46</v>
      </c>
      <c r="C11" s="646" t="s">
        <v>47</v>
      </c>
      <c r="D11" s="647">
        <v>7109338</v>
      </c>
      <c r="E11" s="648">
        <v>7109338</v>
      </c>
      <c r="F11" s="648">
        <v>7003512.33</v>
      </c>
      <c r="G11" s="649">
        <v>98.51</v>
      </c>
    </row>
    <row r="12" spans="1:7" ht="27.75" customHeight="1">
      <c r="A12" s="650"/>
      <c r="B12" s="651" t="s">
        <v>48</v>
      </c>
      <c r="C12" s="652" t="s">
        <v>49</v>
      </c>
      <c r="D12" s="647">
        <v>5854749</v>
      </c>
      <c r="E12" s="653">
        <v>5854749</v>
      </c>
      <c r="F12" s="653">
        <v>5766970.53</v>
      </c>
      <c r="G12" s="654">
        <v>98.5</v>
      </c>
    </row>
    <row r="13" spans="1:7" ht="27.75" customHeight="1">
      <c r="A13" s="644"/>
      <c r="B13" s="651" t="s">
        <v>50</v>
      </c>
      <c r="C13" s="652" t="s">
        <v>51</v>
      </c>
      <c r="D13" s="647">
        <v>1254589</v>
      </c>
      <c r="E13" s="653">
        <v>1254589</v>
      </c>
      <c r="F13" s="653">
        <v>1236541.8</v>
      </c>
      <c r="G13" s="654">
        <v>98.56</v>
      </c>
    </row>
    <row r="14" spans="1:7" ht="27.75" customHeight="1">
      <c r="A14" s="644"/>
      <c r="B14" s="655" t="s">
        <v>52</v>
      </c>
      <c r="C14" s="652" t="s">
        <v>53</v>
      </c>
      <c r="D14" s="647">
        <v>1260702</v>
      </c>
      <c r="E14" s="656">
        <v>1260138</v>
      </c>
      <c r="F14" s="656">
        <v>2126084.16</v>
      </c>
      <c r="G14" s="654">
        <v>168.72</v>
      </c>
    </row>
    <row r="15" spans="1:7" ht="40.5" customHeight="1">
      <c r="A15" s="644"/>
      <c r="B15" s="657" t="s">
        <v>54</v>
      </c>
      <c r="C15" s="652" t="s">
        <v>55</v>
      </c>
      <c r="D15" s="647">
        <v>34000</v>
      </c>
      <c r="E15" s="653">
        <v>33436</v>
      </c>
      <c r="F15" s="653">
        <v>15468.41</v>
      </c>
      <c r="G15" s="654">
        <v>46.26</v>
      </c>
    </row>
    <row r="16" spans="1:7" ht="27.75" customHeight="1">
      <c r="A16" s="644"/>
      <c r="B16" s="657" t="s">
        <v>56</v>
      </c>
      <c r="C16" s="652" t="s">
        <v>57</v>
      </c>
      <c r="D16" s="647">
        <v>419602</v>
      </c>
      <c r="E16" s="656">
        <v>419602</v>
      </c>
      <c r="F16" s="656"/>
      <c r="G16" s="654"/>
    </row>
    <row r="17" spans="1:7" ht="27.75" customHeight="1">
      <c r="A17" s="644"/>
      <c r="B17" s="657" t="s">
        <v>58</v>
      </c>
      <c r="C17" s="652" t="s">
        <v>59</v>
      </c>
      <c r="D17" s="647">
        <v>2100</v>
      </c>
      <c r="E17" s="656">
        <v>2100</v>
      </c>
      <c r="F17" s="656">
        <v>2733.79</v>
      </c>
      <c r="G17" s="654">
        <v>130.18</v>
      </c>
    </row>
    <row r="18" spans="1:7" ht="27.75" customHeight="1">
      <c r="A18" s="658"/>
      <c r="B18" s="659" t="s">
        <v>60</v>
      </c>
      <c r="C18" s="660" t="s">
        <v>61</v>
      </c>
      <c r="D18" s="661">
        <v>805000</v>
      </c>
      <c r="E18" s="662">
        <v>805000</v>
      </c>
      <c r="F18" s="662">
        <v>2107881.96</v>
      </c>
      <c r="G18" s="663">
        <v>261.85</v>
      </c>
    </row>
    <row r="19" spans="1:7" ht="24.75" customHeight="1">
      <c r="A19" s="639" t="s">
        <v>62</v>
      </c>
      <c r="B19" s="640"/>
      <c r="C19" s="641"/>
      <c r="D19" s="642"/>
      <c r="E19" s="643"/>
      <c r="F19" s="643"/>
      <c r="G19" s="638"/>
    </row>
    <row r="20" spans="1:7" ht="19.5" customHeight="1">
      <c r="A20" s="664"/>
      <c r="B20" s="665" t="s">
        <v>63</v>
      </c>
      <c r="C20" s="666" t="s">
        <v>64</v>
      </c>
      <c r="D20" s="667">
        <v>34049514</v>
      </c>
      <c r="E20" s="648">
        <v>33845442</v>
      </c>
      <c r="F20" s="648">
        <v>34061402.45</v>
      </c>
      <c r="G20" s="649">
        <v>100.64</v>
      </c>
    </row>
    <row r="21" spans="1:7" ht="19.5" customHeight="1">
      <c r="A21" s="576"/>
      <c r="B21" s="668" t="s">
        <v>65</v>
      </c>
      <c r="C21" s="652" t="s">
        <v>66</v>
      </c>
      <c r="D21" s="669">
        <v>7857468</v>
      </c>
      <c r="E21" s="656">
        <v>8012484</v>
      </c>
      <c r="F21" s="656">
        <v>8278191.79</v>
      </c>
      <c r="G21" s="654">
        <v>103.32</v>
      </c>
    </row>
    <row r="22" spans="1:7" ht="27.75" customHeight="1">
      <c r="A22" s="576"/>
      <c r="B22" s="668" t="s">
        <v>67</v>
      </c>
      <c r="C22" s="652" t="s">
        <v>68</v>
      </c>
      <c r="D22" s="669">
        <v>3585178</v>
      </c>
      <c r="E22" s="656">
        <v>5423585</v>
      </c>
      <c r="F22" s="656">
        <v>6075138.44</v>
      </c>
      <c r="G22" s="654">
        <v>112.01</v>
      </c>
    </row>
    <row r="23" spans="1:7" ht="27.75" customHeight="1">
      <c r="A23" s="576"/>
      <c r="B23" s="668" t="s">
        <v>69</v>
      </c>
      <c r="C23" s="652" t="s">
        <v>70</v>
      </c>
      <c r="D23" s="669">
        <v>1013925</v>
      </c>
      <c r="E23" s="656">
        <v>1066822</v>
      </c>
      <c r="F23" s="656">
        <v>1102138.36</v>
      </c>
      <c r="G23" s="654">
        <v>103.31</v>
      </c>
    </row>
    <row r="24" spans="1:7" ht="19.5" customHeight="1">
      <c r="A24" s="576"/>
      <c r="B24" s="668" t="s">
        <v>71</v>
      </c>
      <c r="C24" s="652" t="s">
        <v>72</v>
      </c>
      <c r="D24" s="669">
        <v>839536</v>
      </c>
      <c r="E24" s="656">
        <v>878693</v>
      </c>
      <c r="F24" s="656">
        <v>879547.7</v>
      </c>
      <c r="G24" s="654">
        <v>100.1</v>
      </c>
    </row>
    <row r="25" spans="1:7" ht="19.5" customHeight="1">
      <c r="A25" s="576"/>
      <c r="B25" s="668" t="s">
        <v>73</v>
      </c>
      <c r="C25" s="652" t="s">
        <v>74</v>
      </c>
      <c r="D25" s="669">
        <v>382277</v>
      </c>
      <c r="E25" s="656">
        <v>342413</v>
      </c>
      <c r="F25" s="656">
        <v>358013.87</v>
      </c>
      <c r="G25" s="654">
        <v>104.56</v>
      </c>
    </row>
    <row r="26" spans="1:7" ht="19.5" customHeight="1">
      <c r="A26" s="664"/>
      <c r="B26" s="668" t="s">
        <v>75</v>
      </c>
      <c r="C26" s="652" t="s">
        <v>76</v>
      </c>
      <c r="D26" s="669">
        <v>686041</v>
      </c>
      <c r="E26" s="653">
        <v>929182</v>
      </c>
      <c r="F26" s="653">
        <v>933090.03</v>
      </c>
      <c r="G26" s="654">
        <v>100.42</v>
      </c>
    </row>
    <row r="27" spans="1:7" ht="27.75" customHeight="1">
      <c r="A27" s="664"/>
      <c r="B27" s="668" t="s">
        <v>77</v>
      </c>
      <c r="C27" s="652" t="s">
        <v>78</v>
      </c>
      <c r="D27" s="669"/>
      <c r="E27" s="656">
        <v>74051</v>
      </c>
      <c r="F27" s="656">
        <v>74515.27</v>
      </c>
      <c r="G27" s="654">
        <v>100.63</v>
      </c>
    </row>
    <row r="28" spans="1:7" ht="19.5" customHeight="1">
      <c r="A28" s="664"/>
      <c r="B28" s="668" t="s">
        <v>79</v>
      </c>
      <c r="C28" s="652" t="s">
        <v>80</v>
      </c>
      <c r="D28" s="669">
        <v>3183413</v>
      </c>
      <c r="E28" s="656">
        <v>3183413</v>
      </c>
      <c r="F28" s="656">
        <v>3337271.37</v>
      </c>
      <c r="G28" s="654">
        <v>104.83</v>
      </c>
    </row>
    <row r="29" spans="1:7" ht="19.5" customHeight="1">
      <c r="A29" s="664"/>
      <c r="B29" s="668" t="s">
        <v>81</v>
      </c>
      <c r="C29" s="652" t="s">
        <v>82</v>
      </c>
      <c r="D29" s="669">
        <v>2705147</v>
      </c>
      <c r="E29" s="656">
        <v>3079794</v>
      </c>
      <c r="F29" s="656">
        <v>3004503.56</v>
      </c>
      <c r="G29" s="654">
        <v>97.56</v>
      </c>
    </row>
    <row r="30" spans="1:7" ht="19.5" customHeight="1">
      <c r="A30" s="670"/>
      <c r="B30" s="659" t="s">
        <v>83</v>
      </c>
      <c r="C30" s="671" t="s">
        <v>84</v>
      </c>
      <c r="D30" s="672"/>
      <c r="E30" s="662">
        <v>130065</v>
      </c>
      <c r="F30" s="662">
        <v>130033.16</v>
      </c>
      <c r="G30" s="663">
        <v>99.98</v>
      </c>
    </row>
    <row r="31" spans="1:7" ht="24.75" customHeight="1">
      <c r="A31" s="639" t="s">
        <v>85</v>
      </c>
      <c r="B31" s="640"/>
      <c r="C31" s="641"/>
      <c r="D31" s="642"/>
      <c r="E31" s="643"/>
      <c r="F31" s="643"/>
      <c r="G31" s="638"/>
    </row>
    <row r="32" spans="1:7" ht="30" customHeight="1">
      <c r="A32" s="576"/>
      <c r="B32" s="673" t="s">
        <v>86</v>
      </c>
      <c r="C32" s="674" t="s">
        <v>87</v>
      </c>
      <c r="D32" s="675">
        <v>25818839</v>
      </c>
      <c r="E32" s="676">
        <v>25762924</v>
      </c>
      <c r="F32" s="676">
        <v>25677160.83</v>
      </c>
      <c r="G32" s="632">
        <v>99.67</v>
      </c>
    </row>
    <row r="33" spans="1:7" ht="19.5" customHeight="1">
      <c r="A33" s="576"/>
      <c r="B33" s="677" t="s">
        <v>88</v>
      </c>
      <c r="C33" s="674" t="s">
        <v>89</v>
      </c>
      <c r="D33" s="675">
        <v>25245742</v>
      </c>
      <c r="E33" s="676">
        <v>25182913</v>
      </c>
      <c r="F33" s="676">
        <v>25096118.87</v>
      </c>
      <c r="G33" s="632">
        <v>99.66</v>
      </c>
    </row>
    <row r="34" spans="1:7" ht="19.5" customHeight="1">
      <c r="A34" s="576"/>
      <c r="B34" s="677" t="s">
        <v>90</v>
      </c>
      <c r="C34" s="674" t="s">
        <v>91</v>
      </c>
      <c r="D34" s="675">
        <v>573097</v>
      </c>
      <c r="E34" s="676">
        <v>580011</v>
      </c>
      <c r="F34" s="676">
        <v>581041.96</v>
      </c>
      <c r="G34" s="632">
        <v>100.18</v>
      </c>
    </row>
    <row r="35" spans="1:7" ht="28.5" customHeight="1">
      <c r="A35" s="576"/>
      <c r="B35" s="678" t="s">
        <v>92</v>
      </c>
      <c r="C35" s="674" t="s">
        <v>93</v>
      </c>
      <c r="D35" s="675">
        <v>8888105</v>
      </c>
      <c r="E35" s="676">
        <v>8884359</v>
      </c>
      <c r="F35" s="676">
        <v>8824344.73</v>
      </c>
      <c r="G35" s="632">
        <v>99.32</v>
      </c>
    </row>
    <row r="36" spans="1:7" ht="27.75" customHeight="1">
      <c r="A36" s="576"/>
      <c r="B36" s="668" t="s">
        <v>94</v>
      </c>
      <c r="C36" s="674" t="s">
        <v>95</v>
      </c>
      <c r="D36" s="675">
        <v>504915</v>
      </c>
      <c r="E36" s="653">
        <v>503661</v>
      </c>
      <c r="F36" s="653">
        <v>501914.64</v>
      </c>
      <c r="G36" s="632">
        <v>99.65</v>
      </c>
    </row>
    <row r="37" spans="1:7" ht="18" customHeight="1">
      <c r="A37" s="576"/>
      <c r="B37" s="679" t="s">
        <v>96</v>
      </c>
      <c r="C37" s="674" t="s">
        <v>97</v>
      </c>
      <c r="D37" s="680">
        <v>24801869</v>
      </c>
      <c r="E37" s="681">
        <v>24747846</v>
      </c>
      <c r="F37" s="681">
        <v>24658378.24</v>
      </c>
      <c r="G37" s="632">
        <v>99.64</v>
      </c>
    </row>
    <row r="38" spans="1:7" ht="27.75" customHeight="1">
      <c r="A38" s="576"/>
      <c r="B38" s="682" t="s">
        <v>98</v>
      </c>
      <c r="C38" s="674" t="s">
        <v>99</v>
      </c>
      <c r="D38" s="680">
        <v>20927686</v>
      </c>
      <c r="E38" s="681">
        <v>20782111</v>
      </c>
      <c r="F38" s="681">
        <v>20702355.88</v>
      </c>
      <c r="G38" s="632">
        <v>99.62</v>
      </c>
    </row>
    <row r="39" spans="1:7" ht="19.5" customHeight="1">
      <c r="A39" s="576"/>
      <c r="B39" s="683" t="s">
        <v>100</v>
      </c>
      <c r="C39" s="674" t="s">
        <v>101</v>
      </c>
      <c r="D39" s="680">
        <v>17347563</v>
      </c>
      <c r="E39" s="684">
        <v>17099799</v>
      </c>
      <c r="F39" s="684">
        <v>16990540.97</v>
      </c>
      <c r="G39" s="632">
        <v>99.36</v>
      </c>
    </row>
    <row r="40" spans="1:7" ht="19.5" customHeight="1">
      <c r="A40" s="573"/>
      <c r="B40" s="1042" t="s">
        <v>102</v>
      </c>
      <c r="C40" s="635" t="s">
        <v>103</v>
      </c>
      <c r="D40" s="692">
        <v>3580123</v>
      </c>
      <c r="E40" s="637">
        <v>3682312</v>
      </c>
      <c r="F40" s="637">
        <v>3711814.91</v>
      </c>
      <c r="G40" s="638">
        <v>100.8</v>
      </c>
    </row>
    <row r="41" spans="1:7" ht="27.75" customHeight="1">
      <c r="A41" s="576"/>
      <c r="B41" s="1041" t="s">
        <v>104</v>
      </c>
      <c r="C41" s="674" t="s">
        <v>105</v>
      </c>
      <c r="D41" s="696"/>
      <c r="E41" s="681"/>
      <c r="F41" s="681"/>
      <c r="G41" s="632"/>
    </row>
    <row r="42" spans="1:7" ht="27.75" customHeight="1">
      <c r="A42" s="576"/>
      <c r="B42" s="679" t="s">
        <v>106</v>
      </c>
      <c r="C42" s="674" t="s">
        <v>107</v>
      </c>
      <c r="D42" s="680">
        <v>1318</v>
      </c>
      <c r="E42" s="681">
        <v>1407</v>
      </c>
      <c r="F42" s="681">
        <v>1406.4</v>
      </c>
      <c r="G42" s="632">
        <v>99.96</v>
      </c>
    </row>
    <row r="43" spans="1:7" ht="27.75" customHeight="1">
      <c r="A43" s="576"/>
      <c r="B43" s="679" t="s">
        <v>108</v>
      </c>
      <c r="C43" s="674" t="s">
        <v>109</v>
      </c>
      <c r="D43" s="680">
        <v>42525</v>
      </c>
      <c r="E43" s="681">
        <v>44688</v>
      </c>
      <c r="F43" s="681">
        <v>79841.19</v>
      </c>
      <c r="G43" s="632">
        <v>178.66</v>
      </c>
    </row>
    <row r="44" spans="1:7" ht="19.5" customHeight="1">
      <c r="A44" s="576"/>
      <c r="B44" s="685" t="s">
        <v>110</v>
      </c>
      <c r="C44" s="674" t="s">
        <v>111</v>
      </c>
      <c r="D44" s="680">
        <v>42525</v>
      </c>
      <c r="E44" s="653">
        <v>44688</v>
      </c>
      <c r="F44" s="653">
        <v>79581.29</v>
      </c>
      <c r="G44" s="632">
        <v>178.08</v>
      </c>
    </row>
    <row r="45" spans="1:7" ht="19.5" customHeight="1">
      <c r="A45" s="576"/>
      <c r="B45" s="686" t="s">
        <v>112</v>
      </c>
      <c r="C45" s="674" t="s">
        <v>113</v>
      </c>
      <c r="D45" s="680">
        <v>4000</v>
      </c>
      <c r="E45" s="681">
        <v>4000</v>
      </c>
      <c r="F45" s="681">
        <v>4003.55</v>
      </c>
      <c r="G45" s="632">
        <v>100.09</v>
      </c>
    </row>
    <row r="46" spans="1:7" ht="19.5" customHeight="1">
      <c r="A46" s="576"/>
      <c r="B46" s="686" t="s">
        <v>114</v>
      </c>
      <c r="C46" s="674" t="s">
        <v>115</v>
      </c>
      <c r="D46" s="680">
        <v>38525</v>
      </c>
      <c r="E46" s="681">
        <v>40688</v>
      </c>
      <c r="F46" s="681">
        <v>75577.74</v>
      </c>
      <c r="G46" s="632">
        <v>185.75</v>
      </c>
    </row>
    <row r="47" spans="1:7" ht="19.5" customHeight="1">
      <c r="A47" s="576"/>
      <c r="B47" s="686" t="s">
        <v>116</v>
      </c>
      <c r="C47" s="674" t="s">
        <v>117</v>
      </c>
      <c r="D47" s="680"/>
      <c r="E47" s="681"/>
      <c r="F47" s="681">
        <v>259.9</v>
      </c>
      <c r="G47" s="632"/>
    </row>
    <row r="48" spans="1:7" ht="19.5" customHeight="1">
      <c r="A48" s="576"/>
      <c r="B48" s="687" t="s">
        <v>118</v>
      </c>
      <c r="C48" s="674" t="s">
        <v>119</v>
      </c>
      <c r="D48" s="680"/>
      <c r="E48" s="681"/>
      <c r="F48" s="681"/>
      <c r="G48" s="632"/>
    </row>
    <row r="49" spans="1:7" ht="19.5" customHeight="1">
      <c r="A49" s="576"/>
      <c r="B49" s="687" t="s">
        <v>120</v>
      </c>
      <c r="C49" s="674" t="s">
        <v>121</v>
      </c>
      <c r="D49" s="680">
        <v>34425</v>
      </c>
      <c r="E49" s="681">
        <v>34475</v>
      </c>
      <c r="F49" s="681">
        <v>67906.81</v>
      </c>
      <c r="G49" s="632">
        <v>196.97</v>
      </c>
    </row>
    <row r="50" spans="1:7" ht="19.5" customHeight="1">
      <c r="A50" s="576"/>
      <c r="B50" s="687" t="s">
        <v>122</v>
      </c>
      <c r="C50" s="674" t="s">
        <v>123</v>
      </c>
      <c r="D50" s="680">
        <v>4100</v>
      </c>
      <c r="E50" s="681">
        <v>4967</v>
      </c>
      <c r="F50" s="681">
        <v>6425.66</v>
      </c>
      <c r="G50" s="632">
        <v>129.37</v>
      </c>
    </row>
    <row r="51" spans="1:7" ht="19.5" customHeight="1">
      <c r="A51" s="576"/>
      <c r="B51" s="688" t="s">
        <v>124</v>
      </c>
      <c r="C51" s="674" t="s">
        <v>125</v>
      </c>
      <c r="D51" s="680"/>
      <c r="E51" s="681"/>
      <c r="F51" s="681"/>
      <c r="G51" s="632"/>
    </row>
    <row r="52" spans="1:7" ht="19.5" customHeight="1">
      <c r="A52" s="576"/>
      <c r="B52" s="689" t="s">
        <v>126</v>
      </c>
      <c r="C52" s="674" t="s">
        <v>127</v>
      </c>
      <c r="D52" s="680">
        <v>818</v>
      </c>
      <c r="E52" s="681">
        <v>818</v>
      </c>
      <c r="F52" s="681">
        <v>818</v>
      </c>
      <c r="G52" s="632">
        <v>100</v>
      </c>
    </row>
    <row r="53" spans="1:7" ht="27.75" customHeight="1">
      <c r="A53" s="576"/>
      <c r="B53" s="689" t="s">
        <v>128</v>
      </c>
      <c r="C53" s="674" t="s">
        <v>129</v>
      </c>
      <c r="D53" s="675">
        <v>600</v>
      </c>
      <c r="E53" s="681">
        <v>600</v>
      </c>
      <c r="F53" s="681">
        <v>600</v>
      </c>
      <c r="G53" s="632">
        <v>100</v>
      </c>
    </row>
    <row r="54" spans="1:7" ht="27.75" customHeight="1">
      <c r="A54" s="576"/>
      <c r="B54" s="689" t="s">
        <v>130</v>
      </c>
      <c r="C54" s="674" t="s">
        <v>131</v>
      </c>
      <c r="D54" s="675">
        <v>800</v>
      </c>
      <c r="E54" s="681">
        <v>800</v>
      </c>
      <c r="F54" s="681">
        <v>800</v>
      </c>
      <c r="G54" s="632">
        <v>100</v>
      </c>
    </row>
    <row r="55" spans="1:7" ht="19.5" customHeight="1">
      <c r="A55" s="576"/>
      <c r="B55" s="689" t="s">
        <v>132</v>
      </c>
      <c r="C55" s="674" t="s">
        <v>133</v>
      </c>
      <c r="D55" s="680"/>
      <c r="E55" s="676">
        <v>33158</v>
      </c>
      <c r="F55" s="676">
        <v>40819.68</v>
      </c>
      <c r="G55" s="632">
        <v>123.11</v>
      </c>
    </row>
    <row r="56" spans="1:7" ht="27.75" customHeight="1">
      <c r="A56" s="576"/>
      <c r="B56" s="689" t="s">
        <v>134</v>
      </c>
      <c r="C56" s="674" t="s">
        <v>135</v>
      </c>
      <c r="D56" s="680">
        <v>3900</v>
      </c>
      <c r="E56" s="676">
        <v>66814</v>
      </c>
      <c r="F56" s="676">
        <v>70714.1</v>
      </c>
      <c r="G56" s="690">
        <v>105.84</v>
      </c>
    </row>
    <row r="57" spans="1:7" ht="27.75" customHeight="1">
      <c r="A57" s="573"/>
      <c r="B57" s="691" t="s">
        <v>136</v>
      </c>
      <c r="C57" s="635" t="s">
        <v>137</v>
      </c>
      <c r="D57" s="692">
        <v>2373</v>
      </c>
      <c r="E57" s="693">
        <v>2553</v>
      </c>
      <c r="F57" s="693">
        <v>2553</v>
      </c>
      <c r="G57" s="694">
        <v>100</v>
      </c>
    </row>
    <row r="58" spans="1:7" ht="40.5" customHeight="1">
      <c r="A58" s="576"/>
      <c r="B58" s="695" t="s">
        <v>138</v>
      </c>
      <c r="C58" s="674" t="s">
        <v>139</v>
      </c>
      <c r="D58" s="696">
        <v>34000</v>
      </c>
      <c r="E58" s="681">
        <v>44218</v>
      </c>
      <c r="F58" s="681">
        <v>46380.7</v>
      </c>
      <c r="G58" s="632">
        <v>104.89</v>
      </c>
    </row>
    <row r="59" spans="1:7" ht="19.5" customHeight="1">
      <c r="A59" s="576"/>
      <c r="B59" s="687" t="s">
        <v>140</v>
      </c>
      <c r="C59" s="674" t="s">
        <v>141</v>
      </c>
      <c r="D59" s="680"/>
      <c r="E59" s="697">
        <v>10782</v>
      </c>
      <c r="F59" s="697">
        <v>11244.6</v>
      </c>
      <c r="G59" s="698">
        <v>104.29</v>
      </c>
    </row>
    <row r="60" spans="1:7" ht="19.5" customHeight="1">
      <c r="A60" s="576"/>
      <c r="B60" s="687" t="s">
        <v>142</v>
      </c>
      <c r="C60" s="674" t="s">
        <v>143</v>
      </c>
      <c r="D60" s="680">
        <v>34000</v>
      </c>
      <c r="E60" s="697">
        <v>33436</v>
      </c>
      <c r="F60" s="697">
        <v>35136.1</v>
      </c>
      <c r="G60" s="698">
        <v>105.08</v>
      </c>
    </row>
    <row r="61" spans="1:7" ht="40.5" customHeight="1">
      <c r="A61" s="576"/>
      <c r="B61" s="687" t="s">
        <v>144</v>
      </c>
      <c r="C61" s="674" t="s">
        <v>145</v>
      </c>
      <c r="D61" s="680">
        <v>498162</v>
      </c>
      <c r="E61" s="697">
        <v>482050</v>
      </c>
      <c r="F61" s="697">
        <v>482050</v>
      </c>
      <c r="G61" s="698">
        <v>100</v>
      </c>
    </row>
    <row r="62" spans="1:7" ht="19.5" customHeight="1">
      <c r="A62" s="576"/>
      <c r="B62" s="687" t="s">
        <v>140</v>
      </c>
      <c r="C62" s="674" t="s">
        <v>146</v>
      </c>
      <c r="D62" s="680">
        <v>78560</v>
      </c>
      <c r="E62" s="697">
        <v>62448</v>
      </c>
      <c r="F62" s="697">
        <v>62448</v>
      </c>
      <c r="G62" s="698">
        <v>100</v>
      </c>
    </row>
    <row r="63" spans="1:7" ht="19.5" customHeight="1">
      <c r="A63" s="576"/>
      <c r="B63" s="687" t="s">
        <v>147</v>
      </c>
      <c r="C63" s="674" t="s">
        <v>148</v>
      </c>
      <c r="D63" s="680">
        <v>419602</v>
      </c>
      <c r="E63" s="697">
        <v>419602</v>
      </c>
      <c r="F63" s="697">
        <v>419602</v>
      </c>
      <c r="G63" s="698">
        <v>100</v>
      </c>
    </row>
    <row r="64" spans="1:7" ht="42.75" customHeight="1">
      <c r="A64" s="576"/>
      <c r="B64" s="699" t="s">
        <v>149</v>
      </c>
      <c r="C64" s="674" t="s">
        <v>150</v>
      </c>
      <c r="D64" s="680">
        <v>2470</v>
      </c>
      <c r="E64" s="697">
        <v>7970</v>
      </c>
      <c r="F64" s="697">
        <v>7970</v>
      </c>
      <c r="G64" s="698">
        <v>100</v>
      </c>
    </row>
    <row r="65" spans="1:7" ht="19.5" customHeight="1">
      <c r="A65" s="576"/>
      <c r="B65" s="699" t="s">
        <v>151</v>
      </c>
      <c r="C65" s="674" t="s">
        <v>152</v>
      </c>
      <c r="D65" s="680">
        <v>370</v>
      </c>
      <c r="E65" s="697">
        <v>1195</v>
      </c>
      <c r="F65" s="697">
        <v>1195</v>
      </c>
      <c r="G65" s="698">
        <v>100</v>
      </c>
    </row>
    <row r="66" spans="1:7" ht="27.75" customHeight="1">
      <c r="A66" s="576"/>
      <c r="B66" s="700" t="s">
        <v>153</v>
      </c>
      <c r="C66" s="701" t="s">
        <v>154</v>
      </c>
      <c r="D66" s="702">
        <v>2100</v>
      </c>
      <c r="E66" s="703">
        <v>6775</v>
      </c>
      <c r="F66" s="703">
        <v>6775</v>
      </c>
      <c r="G66" s="704">
        <v>100</v>
      </c>
    </row>
    <row r="67" spans="1:7" ht="6" customHeight="1" thickBot="1">
      <c r="A67" s="705"/>
      <c r="B67" s="706"/>
      <c r="C67" s="707"/>
      <c r="D67" s="708"/>
      <c r="E67" s="709"/>
      <c r="F67" s="709"/>
      <c r="G67" s="710"/>
    </row>
    <row r="69" spans="1:3" ht="13.5">
      <c r="A69" s="713" t="s">
        <v>155</v>
      </c>
      <c r="B69" s="714"/>
      <c r="C69" s="715"/>
    </row>
    <row r="70" spans="1:3" ht="13.5">
      <c r="A70" s="713" t="s">
        <v>156</v>
      </c>
      <c r="B70" s="716"/>
      <c r="C70" s="715"/>
    </row>
    <row r="71" spans="1:3" ht="13.5">
      <c r="A71" s="713" t="s">
        <v>157</v>
      </c>
      <c r="B71" s="148"/>
      <c r="C71" s="715"/>
    </row>
    <row r="72" spans="1:3" ht="13.5">
      <c r="A72" s="713" t="s">
        <v>158</v>
      </c>
      <c r="B72" s="148"/>
      <c r="C72" s="715"/>
    </row>
  </sheetData>
  <mergeCells count="1">
    <mergeCell ref="A2:F2"/>
  </mergeCells>
  <printOptions horizontalCentered="1"/>
  <pageMargins left="0.984251968503937" right="0.7874015748031497" top="0.984251968503937" bottom="0.7874015748031497" header="0.7086614173228347" footer="0.5118110236220472"/>
  <pageSetup fitToHeight="2" fitToWidth="1" horizontalDpi="600" verticalDpi="600" orientation="portrait" paperSize="9" scale="75" r:id="rId1"/>
  <headerFooter alignWithMargins="0">
    <oddHeader xml:space="preserve">&amp;R&amp;"Arial CE,Tučné"&amp;12Tabulka č. 2
&amp;"Arial CE,Obyčejné"&amp;10Strana &amp;P/&amp;N  </oddHeader>
    <oddFooter>&amp;C&amp;12 &amp;P+62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zoomScale="75" zoomScaleNormal="75" workbookViewId="0" topLeftCell="A22">
      <selection activeCell="A75" sqref="A75"/>
    </sheetView>
  </sheetViews>
  <sheetFormatPr defaultColWidth="9.00390625" defaultRowHeight="12.75"/>
  <cols>
    <col min="1" max="1" width="33.75390625" style="88" customWidth="1"/>
    <col min="2" max="2" width="15.375" style="88" customWidth="1"/>
    <col min="3" max="3" width="13.875" style="88" customWidth="1"/>
    <col min="4" max="4" width="14.375" style="88" customWidth="1"/>
    <col min="5" max="5" width="7.75390625" style="88" customWidth="1"/>
    <col min="6" max="6" width="8.125" style="88" customWidth="1"/>
    <col min="7" max="7" width="16.625" style="88" customWidth="1"/>
    <col min="8" max="8" width="13.875" style="88" customWidth="1"/>
    <col min="9" max="9" width="14.375" style="88" customWidth="1"/>
    <col min="10" max="11" width="9.125" style="88" customWidth="1"/>
    <col min="12" max="12" width="14.125" style="88" customWidth="1"/>
    <col min="13" max="13" width="13.875" style="88" customWidth="1"/>
    <col min="14" max="14" width="14.75390625" style="88" customWidth="1"/>
    <col min="15" max="15" width="9.125" style="88" customWidth="1"/>
    <col min="16" max="16" width="10.75390625" style="88" customWidth="1"/>
    <col min="17" max="18" width="15.75390625" style="88" bestFit="1" customWidth="1"/>
    <col min="19" max="19" width="9.125" style="88" customWidth="1"/>
    <col min="20" max="20" width="15.25390625" style="88" customWidth="1"/>
    <col min="21" max="21" width="11.00390625" style="88" customWidth="1"/>
    <col min="22" max="22" width="14.875" style="88" customWidth="1"/>
    <col min="23" max="23" width="12.125" style="88" customWidth="1"/>
    <col min="24" max="16384" width="9.125" style="88" customWidth="1"/>
  </cols>
  <sheetData>
    <row r="1" spans="1:22" s="1035" customFormat="1" ht="23.25">
      <c r="A1" s="1031" t="s">
        <v>619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3"/>
      <c r="O1" s="1034"/>
      <c r="P1" s="1034"/>
      <c r="Q1" s="1034"/>
      <c r="R1" s="1034"/>
      <c r="S1" s="1034"/>
      <c r="T1" s="1034"/>
      <c r="U1" s="1034"/>
      <c r="V1" s="1034"/>
    </row>
    <row r="2" spans="1:23" s="320" customFormat="1" ht="20.25">
      <c r="A2" s="8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  <c r="O2" s="88"/>
      <c r="P2" s="88"/>
      <c r="Q2" s="88"/>
      <c r="R2" s="88"/>
      <c r="S2" s="88"/>
      <c r="T2" s="88"/>
      <c r="U2" s="88"/>
      <c r="V2" s="1070" t="s">
        <v>193</v>
      </c>
      <c r="W2" s="1070"/>
    </row>
    <row r="3" spans="1:23" s="1034" customFormat="1" ht="23.25">
      <c r="A3" s="1036"/>
      <c r="B3" s="1036" t="s">
        <v>587</v>
      </c>
      <c r="C3" s="1036"/>
      <c r="D3" s="1036"/>
      <c r="E3" s="1036"/>
      <c r="F3" s="1037"/>
      <c r="G3" s="1037"/>
      <c r="H3" s="1037"/>
      <c r="I3" s="1037"/>
      <c r="J3" s="1037"/>
      <c r="K3" s="1037"/>
      <c r="L3" s="1037"/>
      <c r="M3" s="1037"/>
      <c r="N3" s="1036"/>
      <c r="O3" s="1036"/>
      <c r="P3" s="1036"/>
      <c r="Q3" s="1036"/>
      <c r="R3" s="1036"/>
      <c r="S3" s="1036"/>
      <c r="T3" s="1036"/>
      <c r="U3" s="1036"/>
      <c r="V3" s="1036"/>
      <c r="W3" s="1036"/>
    </row>
    <row r="4" spans="2:23" ht="26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21"/>
      <c r="S4" s="7"/>
      <c r="T4" s="322"/>
      <c r="U4" s="322"/>
      <c r="V4" s="322"/>
      <c r="W4" s="322"/>
    </row>
    <row r="5" spans="1:23" ht="14.25" thickBot="1" thickTop="1">
      <c r="A5" s="323"/>
      <c r="B5" s="948" t="s">
        <v>194</v>
      </c>
      <c r="C5" s="949"/>
      <c r="D5" s="949"/>
      <c r="E5" s="949"/>
      <c r="F5" s="950"/>
      <c r="G5" s="949" t="s">
        <v>195</v>
      </c>
      <c r="H5" s="949"/>
      <c r="I5" s="949"/>
      <c r="J5" s="949"/>
      <c r="K5" s="949"/>
      <c r="L5" s="1065" t="s">
        <v>800</v>
      </c>
      <c r="M5" s="1066"/>
      <c r="N5" s="1066"/>
      <c r="O5" s="1066"/>
      <c r="P5" s="1067"/>
      <c r="Q5" s="1068" t="s">
        <v>707</v>
      </c>
      <c r="R5" s="1069"/>
      <c r="S5" s="324"/>
      <c r="T5" s="325" t="s">
        <v>196</v>
      </c>
      <c r="U5" s="325"/>
      <c r="V5" s="326"/>
      <c r="W5" s="951"/>
    </row>
    <row r="6" spans="1:23" ht="13.5" thickBot="1">
      <c r="A6" s="327"/>
      <c r="B6" s="952" t="s">
        <v>197</v>
      </c>
      <c r="C6" s="953" t="s">
        <v>198</v>
      </c>
      <c r="D6" s="954"/>
      <c r="E6" s="955"/>
      <c r="F6" s="956"/>
      <c r="G6" s="952" t="s">
        <v>197</v>
      </c>
      <c r="H6" s="953" t="s">
        <v>198</v>
      </c>
      <c r="I6" s="954"/>
      <c r="J6" s="955"/>
      <c r="K6" s="957"/>
      <c r="L6" s="952" t="s">
        <v>197</v>
      </c>
      <c r="M6" s="953" t="s">
        <v>198</v>
      </c>
      <c r="N6" s="954"/>
      <c r="O6" s="955"/>
      <c r="P6" s="956"/>
      <c r="Q6" s="958" t="s">
        <v>801</v>
      </c>
      <c r="R6" s="959" t="s">
        <v>687</v>
      </c>
      <c r="S6" s="328" t="s">
        <v>199</v>
      </c>
      <c r="T6" s="329" t="s">
        <v>200</v>
      </c>
      <c r="U6" s="329"/>
      <c r="V6" s="960"/>
      <c r="W6" s="961" t="s">
        <v>688</v>
      </c>
    </row>
    <row r="7" spans="1:23" ht="12.75">
      <c r="A7" s="327"/>
      <c r="B7" s="952" t="s">
        <v>201</v>
      </c>
      <c r="C7" s="962" t="s">
        <v>203</v>
      </c>
      <c r="D7" s="962" t="s">
        <v>197</v>
      </c>
      <c r="E7" s="962" t="s">
        <v>204</v>
      </c>
      <c r="F7" s="956" t="s">
        <v>205</v>
      </c>
      <c r="G7" s="952" t="s">
        <v>201</v>
      </c>
      <c r="H7" s="962" t="s">
        <v>203</v>
      </c>
      <c r="I7" s="962" t="s">
        <v>197</v>
      </c>
      <c r="J7" s="962" t="s">
        <v>204</v>
      </c>
      <c r="K7" s="956" t="s">
        <v>205</v>
      </c>
      <c r="L7" s="952" t="s">
        <v>201</v>
      </c>
      <c r="M7" s="962" t="s">
        <v>203</v>
      </c>
      <c r="N7" s="962" t="s">
        <v>197</v>
      </c>
      <c r="O7" s="962" t="s">
        <v>205</v>
      </c>
      <c r="P7" s="956" t="s">
        <v>205</v>
      </c>
      <c r="Q7" s="958" t="s">
        <v>802</v>
      </c>
      <c r="R7" s="963" t="s">
        <v>803</v>
      </c>
      <c r="S7" s="328" t="s">
        <v>206</v>
      </c>
      <c r="T7" s="330"/>
      <c r="U7" s="331"/>
      <c r="V7" s="332" t="s">
        <v>804</v>
      </c>
      <c r="W7" s="961" t="s">
        <v>207</v>
      </c>
    </row>
    <row r="8" spans="1:23" ht="12.75">
      <c r="A8" s="327"/>
      <c r="B8" s="952" t="s">
        <v>208</v>
      </c>
      <c r="C8" s="962" t="s">
        <v>209</v>
      </c>
      <c r="D8" s="962" t="s">
        <v>210</v>
      </c>
      <c r="E8" s="962" t="s">
        <v>211</v>
      </c>
      <c r="F8" s="956" t="s">
        <v>212</v>
      </c>
      <c r="G8" s="952" t="s">
        <v>208</v>
      </c>
      <c r="H8" s="962" t="s">
        <v>209</v>
      </c>
      <c r="I8" s="962" t="s">
        <v>210</v>
      </c>
      <c r="J8" s="962" t="s">
        <v>214</v>
      </c>
      <c r="K8" s="956" t="s">
        <v>212</v>
      </c>
      <c r="L8" s="952" t="s">
        <v>208</v>
      </c>
      <c r="M8" s="962" t="s">
        <v>209</v>
      </c>
      <c r="N8" s="962" t="s">
        <v>210</v>
      </c>
      <c r="O8" s="962" t="s">
        <v>215</v>
      </c>
      <c r="P8" s="956" t="s">
        <v>212</v>
      </c>
      <c r="Q8" s="958" t="s">
        <v>864</v>
      </c>
      <c r="R8" s="963" t="s">
        <v>805</v>
      </c>
      <c r="S8" s="328" t="s">
        <v>689</v>
      </c>
      <c r="T8" s="333" t="s">
        <v>216</v>
      </c>
      <c r="U8" s="334" t="s">
        <v>217</v>
      </c>
      <c r="V8" s="335" t="s">
        <v>806</v>
      </c>
      <c r="W8" s="961" t="s">
        <v>218</v>
      </c>
    </row>
    <row r="9" spans="1:23" ht="12.75">
      <c r="A9" s="327"/>
      <c r="B9" s="952" t="s">
        <v>219</v>
      </c>
      <c r="C9" s="962" t="s">
        <v>220</v>
      </c>
      <c r="D9" s="962"/>
      <c r="E9" s="962" t="s">
        <v>221</v>
      </c>
      <c r="F9" s="956"/>
      <c r="G9" s="952" t="s">
        <v>219</v>
      </c>
      <c r="H9" s="962" t="s">
        <v>220</v>
      </c>
      <c r="I9" s="962"/>
      <c r="J9" s="962" t="s">
        <v>222</v>
      </c>
      <c r="K9" s="956"/>
      <c r="L9" s="952" t="s">
        <v>219</v>
      </c>
      <c r="M9" s="962" t="s">
        <v>220</v>
      </c>
      <c r="N9" s="962"/>
      <c r="O9" s="962" t="s">
        <v>223</v>
      </c>
      <c r="P9" s="956"/>
      <c r="Q9" s="958"/>
      <c r="R9" s="963" t="s">
        <v>807</v>
      </c>
      <c r="S9" s="328" t="s">
        <v>224</v>
      </c>
      <c r="T9" s="333" t="s">
        <v>217</v>
      </c>
      <c r="U9" s="334" t="s">
        <v>218</v>
      </c>
      <c r="V9" s="335" t="s">
        <v>225</v>
      </c>
      <c r="W9" s="961" t="s">
        <v>226</v>
      </c>
    </row>
    <row r="10" spans="1:23" ht="13.5" thickBot="1">
      <c r="A10" s="964"/>
      <c r="B10" s="965" t="s">
        <v>227</v>
      </c>
      <c r="C10" s="966" t="s">
        <v>663</v>
      </c>
      <c r="D10" s="966" t="s">
        <v>663</v>
      </c>
      <c r="E10" s="966"/>
      <c r="F10" s="967" t="s">
        <v>228</v>
      </c>
      <c r="G10" s="965" t="s">
        <v>227</v>
      </c>
      <c r="H10" s="966" t="s">
        <v>663</v>
      </c>
      <c r="I10" s="966" t="s">
        <v>663</v>
      </c>
      <c r="J10" s="966" t="s">
        <v>229</v>
      </c>
      <c r="K10" s="967" t="s">
        <v>228</v>
      </c>
      <c r="L10" s="965" t="s">
        <v>227</v>
      </c>
      <c r="M10" s="966" t="s">
        <v>663</v>
      </c>
      <c r="N10" s="966" t="s">
        <v>663</v>
      </c>
      <c r="O10" s="966" t="s">
        <v>230</v>
      </c>
      <c r="P10" s="967" t="s">
        <v>228</v>
      </c>
      <c r="Q10" s="968" t="s">
        <v>663</v>
      </c>
      <c r="R10" s="969" t="s">
        <v>663</v>
      </c>
      <c r="S10" s="336" t="s">
        <v>663</v>
      </c>
      <c r="T10" s="337" t="s">
        <v>663</v>
      </c>
      <c r="U10" s="338" t="s">
        <v>663</v>
      </c>
      <c r="V10" s="339" t="s">
        <v>663</v>
      </c>
      <c r="W10" s="970">
        <v>2007</v>
      </c>
    </row>
    <row r="11" spans="1:23" ht="13.5" thickBot="1">
      <c r="A11" s="971" t="s">
        <v>689</v>
      </c>
      <c r="B11" s="972">
        <v>1</v>
      </c>
      <c r="C11" s="973">
        <v>2</v>
      </c>
      <c r="D11" s="973">
        <v>3</v>
      </c>
      <c r="E11" s="973">
        <v>4</v>
      </c>
      <c r="F11" s="973">
        <v>5</v>
      </c>
      <c r="G11" s="972">
        <v>6</v>
      </c>
      <c r="H11" s="973">
        <v>7</v>
      </c>
      <c r="I11" s="973">
        <v>8</v>
      </c>
      <c r="J11" s="973">
        <v>9</v>
      </c>
      <c r="K11" s="973">
        <v>10</v>
      </c>
      <c r="L11" s="972">
        <v>11</v>
      </c>
      <c r="M11" s="973">
        <v>12</v>
      </c>
      <c r="N11" s="973">
        <v>13</v>
      </c>
      <c r="O11" s="973">
        <v>14</v>
      </c>
      <c r="P11" s="974">
        <v>15</v>
      </c>
      <c r="Q11" s="340">
        <v>16</v>
      </c>
      <c r="R11" s="341">
        <v>17</v>
      </c>
      <c r="S11" s="342">
        <v>18</v>
      </c>
      <c r="T11" s="340">
        <v>19</v>
      </c>
      <c r="U11" s="343">
        <v>20</v>
      </c>
      <c r="V11" s="341">
        <v>21</v>
      </c>
      <c r="W11" s="975">
        <v>22</v>
      </c>
    </row>
    <row r="12" spans="1:23" ht="15">
      <c r="A12" s="344" t="s">
        <v>231</v>
      </c>
      <c r="B12" s="345"/>
      <c r="C12" s="346"/>
      <c r="D12" s="346"/>
      <c r="E12" s="347"/>
      <c r="F12" s="348"/>
      <c r="G12" s="346"/>
      <c r="H12" s="346"/>
      <c r="I12" s="346"/>
      <c r="J12" s="347"/>
      <c r="K12" s="348"/>
      <c r="L12" s="345"/>
      <c r="M12" s="346"/>
      <c r="N12" s="346"/>
      <c r="O12" s="347"/>
      <c r="P12" s="348"/>
      <c r="Q12" s="349"/>
      <c r="R12" s="350"/>
      <c r="S12" s="351"/>
      <c r="T12" s="352"/>
      <c r="U12" s="353"/>
      <c r="V12" s="354"/>
      <c r="W12" s="976"/>
    </row>
    <row r="13" spans="1:23" ht="15">
      <c r="A13" s="355" t="s">
        <v>234</v>
      </c>
      <c r="B13" s="120">
        <f>IF(C13+D13=B18+B41,B41+B18,"chyba")</f>
        <v>25818839</v>
      </c>
      <c r="C13" s="356">
        <f>C18+C41</f>
        <v>573097</v>
      </c>
      <c r="D13" s="356">
        <f>D18+D41</f>
        <v>25245742</v>
      </c>
      <c r="E13" s="357">
        <f>E18+E41</f>
        <v>74779</v>
      </c>
      <c r="F13" s="358">
        <f>IF(E13=0,0,ROUND(D13/E13/12*1000,0))</f>
        <v>28134</v>
      </c>
      <c r="G13" s="120">
        <f>IF(H13+I13=G18+G41,G41+G18,"chyba")</f>
        <v>25762924</v>
      </c>
      <c r="H13" s="356">
        <f>H18+H41</f>
        <v>580011</v>
      </c>
      <c r="I13" s="356">
        <f>I18+I41</f>
        <v>25182913</v>
      </c>
      <c r="J13" s="357">
        <f>J18+J41</f>
        <v>72995</v>
      </c>
      <c r="K13" s="358">
        <f>IF(J13=0,0,ROUND(I13/J13/12*1000,0))</f>
        <v>28750</v>
      </c>
      <c r="L13" s="120">
        <f>IF(M13+N13=L18+L41,L41+L18,"chyba")</f>
        <v>25677160.84</v>
      </c>
      <c r="M13" s="356">
        <f>M18+M41</f>
        <v>581041.96</v>
      </c>
      <c r="N13" s="356">
        <f>N18+N41</f>
        <v>25096118.88</v>
      </c>
      <c r="O13" s="357">
        <f>O18+O41</f>
        <v>71395</v>
      </c>
      <c r="P13" s="358">
        <f>IF(O13=0,0,ROUND(N13/O13/12*1000,0))</f>
        <v>29293</v>
      </c>
      <c r="Q13" s="359">
        <f>Q18+Q41</f>
        <v>0</v>
      </c>
      <c r="R13" s="359">
        <f>R18+R41</f>
        <v>0</v>
      </c>
      <c r="S13" s="360"/>
      <c r="T13" s="361">
        <f>T18+T41</f>
        <v>24591.4</v>
      </c>
      <c r="U13" s="362">
        <f>U18+U41</f>
        <v>0</v>
      </c>
      <c r="V13" s="363">
        <f>V18+V41</f>
        <v>0</v>
      </c>
      <c r="W13" s="977">
        <f>W18+W41</f>
        <v>0</v>
      </c>
    </row>
    <row r="14" spans="1:23" ht="12.75">
      <c r="A14" s="327" t="s">
        <v>235</v>
      </c>
      <c r="B14" s="364"/>
      <c r="C14" s="365"/>
      <c r="D14" s="365"/>
      <c r="E14" s="366"/>
      <c r="F14" s="367"/>
      <c r="G14" s="364"/>
      <c r="H14" s="365"/>
      <c r="I14" s="365"/>
      <c r="J14" s="366"/>
      <c r="K14" s="367"/>
      <c r="L14" s="364"/>
      <c r="M14" s="365"/>
      <c r="N14" s="365"/>
      <c r="O14" s="366"/>
      <c r="P14" s="367"/>
      <c r="Q14" s="368"/>
      <c r="R14" s="368"/>
      <c r="S14" s="351"/>
      <c r="T14" s="369"/>
      <c r="U14" s="370"/>
      <c r="V14" s="371"/>
      <c r="W14" s="978"/>
    </row>
    <row r="15" spans="1:23" ht="12.75">
      <c r="A15" s="372" t="s">
        <v>236</v>
      </c>
      <c r="B15" s="364">
        <f>C15+D15</f>
        <v>0</v>
      </c>
      <c r="C15" s="373"/>
      <c r="D15" s="374"/>
      <c r="E15" s="375"/>
      <c r="F15" s="367">
        <f>IF(E15=0,0,ROUND(D15/E15/12*1000,0))</f>
        <v>0</v>
      </c>
      <c r="G15" s="364">
        <f>H15+I15</f>
        <v>2513</v>
      </c>
      <c r="H15" s="373">
        <f>H20+1140</f>
        <v>2423</v>
      </c>
      <c r="I15" s="374">
        <f>I20</f>
        <v>90</v>
      </c>
      <c r="J15" s="375"/>
      <c r="K15" s="367">
        <f>IF(J15=0,0,ROUND(I15/J15/12*1000,0))</f>
        <v>0</v>
      </c>
      <c r="L15" s="364">
        <f>M15+N15</f>
        <v>2087.79</v>
      </c>
      <c r="M15" s="373">
        <f>M20+645.7</f>
        <v>1997.79</v>
      </c>
      <c r="N15" s="374">
        <f>N20</f>
        <v>90</v>
      </c>
      <c r="O15" s="375"/>
      <c r="P15" s="367">
        <f>IF(O15=0,0,ROUND(N15/O15/12*1000,0))</f>
        <v>0</v>
      </c>
      <c r="Q15" s="368"/>
      <c r="R15" s="368">
        <f>R20</f>
        <v>0</v>
      </c>
      <c r="S15" s="351"/>
      <c r="T15" s="369">
        <f>T20</f>
        <v>140.5</v>
      </c>
      <c r="U15" s="370"/>
      <c r="V15" s="371">
        <f>V20</f>
        <v>0</v>
      </c>
      <c r="W15" s="978"/>
    </row>
    <row r="16" spans="1:23" ht="15" thickBot="1">
      <c r="A16" s="376" t="s">
        <v>237</v>
      </c>
      <c r="B16" s="377"/>
      <c r="C16" s="378"/>
      <c r="D16" s="379">
        <f>D21</f>
        <v>20927686</v>
      </c>
      <c r="E16" s="380">
        <f>E21</f>
        <v>57428</v>
      </c>
      <c r="F16" s="381">
        <f>IF(E16=0,0,ROUND(D16/E16/12*1000,0))</f>
        <v>30368</v>
      </c>
      <c r="G16" s="377"/>
      <c r="H16" s="378"/>
      <c r="I16" s="379">
        <f>I21</f>
        <v>20782111</v>
      </c>
      <c r="J16" s="380">
        <f>J21</f>
        <v>55430</v>
      </c>
      <c r="K16" s="381">
        <f>IF(J16=0,0,ROUND(I16/J16/12*1000,0))</f>
        <v>31244</v>
      </c>
      <c r="L16" s="377"/>
      <c r="M16" s="378"/>
      <c r="N16" s="379">
        <f>N21</f>
        <v>20702355.88</v>
      </c>
      <c r="O16" s="380">
        <f>O21</f>
        <v>54267</v>
      </c>
      <c r="P16" s="381">
        <f>IF(O16=0,0,ROUND(N16/O16/12*1000,0))</f>
        <v>31791</v>
      </c>
      <c r="Q16" s="382">
        <f>Q21</f>
        <v>0</v>
      </c>
      <c r="R16" s="382">
        <f>R21</f>
        <v>0</v>
      </c>
      <c r="S16" s="383"/>
      <c r="T16" s="384">
        <f>T21</f>
        <v>15618.31</v>
      </c>
      <c r="U16" s="385">
        <f>U21</f>
        <v>0</v>
      </c>
      <c r="V16" s="386">
        <f>V21</f>
        <v>0</v>
      </c>
      <c r="W16" s="979"/>
    </row>
    <row r="17" spans="1:23" ht="12.75">
      <c r="A17" s="387" t="s">
        <v>238</v>
      </c>
      <c r="B17" s="364"/>
      <c r="C17" s="365"/>
      <c r="D17" s="365"/>
      <c r="E17" s="366"/>
      <c r="F17" s="367"/>
      <c r="G17" s="364"/>
      <c r="H17" s="365"/>
      <c r="I17" s="365"/>
      <c r="J17" s="366"/>
      <c r="K17" s="367"/>
      <c r="L17" s="364"/>
      <c r="M17" s="365"/>
      <c r="N17" s="365"/>
      <c r="O17" s="366"/>
      <c r="P17" s="367"/>
      <c r="Q17" s="368"/>
      <c r="R17" s="368"/>
      <c r="S17" s="351"/>
      <c r="T17" s="369"/>
      <c r="U17" s="370"/>
      <c r="V17" s="371"/>
      <c r="W17" s="978"/>
    </row>
    <row r="18" spans="1:23" ht="15">
      <c r="A18" s="388" t="s">
        <v>239</v>
      </c>
      <c r="B18" s="120">
        <f>C18+D18</f>
        <v>25360010</v>
      </c>
      <c r="C18" s="356">
        <f>SUM(C23:C30,C32,C35,C38)</f>
        <v>558141</v>
      </c>
      <c r="D18" s="356">
        <f>SUM(D23:D30,D32,D35,D38)</f>
        <v>24801869</v>
      </c>
      <c r="E18" s="357">
        <f>SUM(E23:E30,E32,E35,E38)</f>
        <v>73082</v>
      </c>
      <c r="F18" s="358">
        <f>IF(E18=0,0,ROUND(D18/E18/12*1000,0))</f>
        <v>28281</v>
      </c>
      <c r="G18" s="120">
        <f>H18+I18</f>
        <v>25315869</v>
      </c>
      <c r="H18" s="356">
        <f>SUM(H23:H30,H32,H35,H38)</f>
        <v>568023</v>
      </c>
      <c r="I18" s="356">
        <f>SUM(I23:I30,I32,I35,I38)</f>
        <v>24747846</v>
      </c>
      <c r="J18" s="357">
        <f>SUM(J23:J30,J32,J35,J38)</f>
        <v>71289</v>
      </c>
      <c r="K18" s="358">
        <f>IF(J18=0,0,ROUND(I18/J18/12*1000,0))</f>
        <v>28929</v>
      </c>
      <c r="L18" s="120">
        <f>M18+N18</f>
        <v>25228985.89</v>
      </c>
      <c r="M18" s="356">
        <f>SUM(M23:M30,M32,M35,M38)</f>
        <v>570607.64</v>
      </c>
      <c r="N18" s="356">
        <f>SUM(N23:N30,N32,N35,N38)</f>
        <v>24658378.25</v>
      </c>
      <c r="O18" s="357">
        <f>SUM(O23:O30,O32,O35,O38)</f>
        <v>69779</v>
      </c>
      <c r="P18" s="358">
        <f>IF(O18=0,0,ROUND(N18/O18/12*1000,0))</f>
        <v>29448</v>
      </c>
      <c r="Q18" s="359">
        <f>SUM(Q23:Q30,Q32,Q35,Q38)</f>
        <v>0</v>
      </c>
      <c r="R18" s="359">
        <f>SUM(R23:R30,R32,R35,R38)</f>
        <v>0</v>
      </c>
      <c r="S18" s="360"/>
      <c r="T18" s="361">
        <f>SUM(T23:T30,T32,T35,T38)</f>
        <v>21704.84</v>
      </c>
      <c r="U18" s="362">
        <f>SUM(U23:U30,U32,U35,U38)</f>
        <v>0</v>
      </c>
      <c r="V18" s="363">
        <f>SUM(V23:V30,V32,V35,V38)</f>
        <v>0</v>
      </c>
      <c r="W18" s="977">
        <f>SUM(W23:W30,W32,W35,W38)</f>
        <v>0</v>
      </c>
    </row>
    <row r="19" spans="1:23" ht="12.75">
      <c r="A19" s="327" t="s">
        <v>235</v>
      </c>
      <c r="B19" s="364"/>
      <c r="C19" s="365"/>
      <c r="D19" s="365"/>
      <c r="E19" s="366"/>
      <c r="F19" s="367"/>
      <c r="G19" s="364"/>
      <c r="H19" s="365"/>
      <c r="I19" s="365"/>
      <c r="J19" s="366"/>
      <c r="K19" s="367"/>
      <c r="L19" s="364"/>
      <c r="M19" s="365"/>
      <c r="N19" s="365"/>
      <c r="O19" s="366"/>
      <c r="P19" s="367"/>
      <c r="Q19" s="368"/>
      <c r="R19" s="368"/>
      <c r="S19" s="351"/>
      <c r="T19" s="369"/>
      <c r="U19" s="370"/>
      <c r="V19" s="371"/>
      <c r="W19" s="978"/>
    </row>
    <row r="20" spans="1:23" ht="12.75">
      <c r="A20" s="372" t="s">
        <v>236</v>
      </c>
      <c r="B20" s="364">
        <f>C20+D20</f>
        <v>0</v>
      </c>
      <c r="C20" s="374">
        <v>0</v>
      </c>
      <c r="D20" s="374">
        <v>0</v>
      </c>
      <c r="E20" s="375"/>
      <c r="F20" s="367">
        <f>IF(E20=0,0,ROUND(D20/E20/12*1000,0))</f>
        <v>0</v>
      </c>
      <c r="G20" s="364">
        <f>H20+I20</f>
        <v>1373</v>
      </c>
      <c r="H20" s="374">
        <v>1283</v>
      </c>
      <c r="I20" s="374">
        <v>90</v>
      </c>
      <c r="J20" s="375"/>
      <c r="K20" s="367">
        <f>IF(J20=0,0,ROUND(I20/J20/12*1000,0))</f>
        <v>0</v>
      </c>
      <c r="L20" s="364">
        <f>M20+N20</f>
        <v>1442.09</v>
      </c>
      <c r="M20" s="374">
        <v>1352.09</v>
      </c>
      <c r="N20" s="374">
        <v>90</v>
      </c>
      <c r="O20" s="375"/>
      <c r="P20" s="367">
        <f>IF(O20=0,0,ROUND(N20/O20/12*1000,0))</f>
        <v>0</v>
      </c>
      <c r="Q20" s="368"/>
      <c r="R20" s="368">
        <v>0</v>
      </c>
      <c r="S20" s="351"/>
      <c r="T20" s="369">
        <v>140.5</v>
      </c>
      <c r="U20" s="370"/>
      <c r="V20" s="371"/>
      <c r="W20" s="978"/>
    </row>
    <row r="21" spans="1:23" ht="13.5" thickBot="1">
      <c r="A21" s="376" t="s">
        <v>237</v>
      </c>
      <c r="B21" s="377"/>
      <c r="C21" s="390"/>
      <c r="D21" s="390">
        <f>SUM(D34,D37,D40)</f>
        <v>20927686</v>
      </c>
      <c r="E21" s="391">
        <f>SUM(E34,E37,E40)</f>
        <v>57428</v>
      </c>
      <c r="F21" s="381">
        <f>IF(E21=0,0,ROUND(D21/E21/12*1000,0))</f>
        <v>30368</v>
      </c>
      <c r="G21" s="377"/>
      <c r="H21" s="390"/>
      <c r="I21" s="390">
        <f>SUM(I34,I37,I40)</f>
        <v>20782111</v>
      </c>
      <c r="J21" s="391">
        <f>SUM(J34,J37,J40)</f>
        <v>55430</v>
      </c>
      <c r="K21" s="381">
        <f>IF(J21=0,0,ROUND(I21/J21/12*1000,0))</f>
        <v>31244</v>
      </c>
      <c r="L21" s="377"/>
      <c r="M21" s="390"/>
      <c r="N21" s="390">
        <f>SUM(N34,N37,N40)</f>
        <v>20702355.88</v>
      </c>
      <c r="O21" s="391">
        <f>SUM(O34,O37,O40)</f>
        <v>54267</v>
      </c>
      <c r="P21" s="381">
        <f>IF(O21=0,0,ROUND(N21/O21/12*1000,0))</f>
        <v>31791</v>
      </c>
      <c r="Q21" s="382">
        <f>SUM(Q34,Q37,Q40)</f>
        <v>0</v>
      </c>
      <c r="R21" s="382">
        <f>SUM(R34,R37,R40)</f>
        <v>0</v>
      </c>
      <c r="S21" s="383"/>
      <c r="T21" s="384">
        <f>SUM(T34,T37,T40)</f>
        <v>15618.31</v>
      </c>
      <c r="U21" s="385">
        <f>SUM(U34,U37,U40)</f>
        <v>0</v>
      </c>
      <c r="V21" s="386">
        <f>SUM(V34,V37,V40)</f>
        <v>0</v>
      </c>
      <c r="W21" s="979"/>
    </row>
    <row r="22" spans="1:23" ht="12.75">
      <c r="A22" s="392" t="s">
        <v>240</v>
      </c>
      <c r="B22" s="345"/>
      <c r="C22" s="346"/>
      <c r="D22" s="346"/>
      <c r="E22" s="347"/>
      <c r="F22" s="348"/>
      <c r="G22" s="345"/>
      <c r="H22" s="346"/>
      <c r="I22" s="346"/>
      <c r="J22" s="347"/>
      <c r="K22" s="348"/>
      <c r="L22" s="345"/>
      <c r="M22" s="346"/>
      <c r="N22" s="346"/>
      <c r="O22" s="347"/>
      <c r="P22" s="348"/>
      <c r="Q22" s="393"/>
      <c r="R22" s="393"/>
      <c r="S22" s="394"/>
      <c r="T22" s="395"/>
      <c r="U22" s="396"/>
      <c r="V22" s="397"/>
      <c r="W22" s="980"/>
    </row>
    <row r="23" spans="1:23" ht="12.75">
      <c r="A23" s="372" t="s">
        <v>241</v>
      </c>
      <c r="B23" s="364">
        <f>C23+D23</f>
        <v>809694</v>
      </c>
      <c r="C23" s="365">
        <f>'[1]Tabulka upravená pro MF'!C37</f>
        <v>24717</v>
      </c>
      <c r="D23" s="365">
        <f>'[1]Tabulka upravená pro MF'!D37</f>
        <v>784977</v>
      </c>
      <c r="E23" s="366">
        <v>2422</v>
      </c>
      <c r="F23" s="367">
        <f>IF(E23=0,0,ROUND(D23/E23/12*1000,0))</f>
        <v>27009</v>
      </c>
      <c r="G23" s="364">
        <f>H23+I23</f>
        <v>845160</v>
      </c>
      <c r="H23" s="365">
        <f>'[1]Tabulka upravená pro MF'!F37</f>
        <v>35089</v>
      </c>
      <c r="I23" s="365">
        <f>'[1]Tabulka upravená pro MF'!G37</f>
        <v>810071</v>
      </c>
      <c r="J23" s="366">
        <v>2456</v>
      </c>
      <c r="K23" s="367">
        <f>IF(J23=0,0,ROUND(I23/J23/12*1000,0))</f>
        <v>27486</v>
      </c>
      <c r="L23" s="364">
        <f>M23+N23</f>
        <v>839696.3099999999</v>
      </c>
      <c r="M23" s="374">
        <f>'[1]Tabulka upravená pro MF'!I37</f>
        <v>39577.72</v>
      </c>
      <c r="N23" s="374">
        <f>'[1]Tabulka upravená pro MF'!J37</f>
        <v>800118.59</v>
      </c>
      <c r="O23" s="375">
        <v>2262</v>
      </c>
      <c r="P23" s="398">
        <f>IF(O23=0,0,ROUND(N23/O23/12*1000,0))</f>
        <v>29477</v>
      </c>
      <c r="Q23" s="368"/>
      <c r="R23" s="368"/>
      <c r="S23" s="351"/>
      <c r="T23" s="349">
        <f>'[1]Tabulka upravená pro MF'!U37</f>
        <v>5321</v>
      </c>
      <c r="U23" s="399">
        <v>0</v>
      </c>
      <c r="V23" s="400">
        <f>'[1]Tabulka upravená pro MF'!V37</f>
        <v>0</v>
      </c>
      <c r="W23" s="978"/>
    </row>
    <row r="24" spans="1:23" ht="12.75">
      <c r="A24" s="401"/>
      <c r="B24" s="364"/>
      <c r="C24" s="365"/>
      <c r="D24" s="365"/>
      <c r="E24" s="366"/>
      <c r="F24" s="367"/>
      <c r="G24" s="364"/>
      <c r="H24" s="365"/>
      <c r="I24" s="365"/>
      <c r="J24" s="366"/>
      <c r="K24" s="367"/>
      <c r="L24" s="364"/>
      <c r="M24" s="365"/>
      <c r="N24" s="365"/>
      <c r="O24" s="366"/>
      <c r="P24" s="367"/>
      <c r="Q24" s="368"/>
      <c r="R24" s="368"/>
      <c r="S24" s="351"/>
      <c r="T24" s="349"/>
      <c r="U24" s="399"/>
      <c r="V24" s="400"/>
      <c r="W24" s="978"/>
    </row>
    <row r="25" spans="1:23" ht="12.75">
      <c r="A25" s="402" t="s">
        <v>242</v>
      </c>
      <c r="B25" s="403">
        <f aca="true" t="shared" si="0" ref="B25:B30">C25+D25</f>
        <v>395309</v>
      </c>
      <c r="C25" s="404">
        <f>'[1]Tabulka upravená pro MF'!C39</f>
        <v>12427</v>
      </c>
      <c r="D25" s="404">
        <f>'[1]Tabulka upravená pro MF'!D39</f>
        <v>382882</v>
      </c>
      <c r="E25" s="981">
        <v>1534</v>
      </c>
      <c r="F25" s="405">
        <f aca="true" t="shared" si="1" ref="F25:F30">IF(E25=0,0,ROUND(D25/E25/12*1000,0))</f>
        <v>20800</v>
      </c>
      <c r="G25" s="403">
        <f aca="true" t="shared" si="2" ref="G25:G30">H25+I25</f>
        <v>471899</v>
      </c>
      <c r="H25" s="404">
        <f>'[1]Tabulka upravená pro MF'!F39</f>
        <v>17277</v>
      </c>
      <c r="I25" s="404">
        <f>'[1]Tabulka upravená pro MF'!G39</f>
        <v>454622</v>
      </c>
      <c r="J25" s="981">
        <v>1740</v>
      </c>
      <c r="K25" s="405">
        <f aca="true" t="shared" si="3" ref="K25:K30">IF(J25=0,0,ROUND(I25/J25/12*1000,0))</f>
        <v>21773</v>
      </c>
      <c r="L25" s="403">
        <f aca="true" t="shared" si="4" ref="L25:L30">M25+N25</f>
        <v>470176.61</v>
      </c>
      <c r="M25" s="406">
        <f>'[1]Tabulka upravená pro MF'!I39</f>
        <v>15314.8</v>
      </c>
      <c r="N25" s="406">
        <f>'[1]Tabulka upravená pro MF'!J39</f>
        <v>454861.81</v>
      </c>
      <c r="O25" s="407">
        <v>1716</v>
      </c>
      <c r="P25" s="405">
        <f aca="true" t="shared" si="5" ref="P25:P30">IF(O25=0,0,ROUND(N25/O25/12*1000,0))</f>
        <v>22089</v>
      </c>
      <c r="Q25" s="408"/>
      <c r="R25" s="408"/>
      <c r="S25" s="409"/>
      <c r="T25" s="410">
        <f>'[1]Tabulka upravená pro MF'!U39</f>
        <v>672.03</v>
      </c>
      <c r="U25" s="411">
        <v>0</v>
      </c>
      <c r="V25" s="412">
        <f>'[1]Tabulka upravená pro MF'!V39</f>
        <v>0</v>
      </c>
      <c r="W25" s="982"/>
    </row>
    <row r="26" spans="1:23" ht="12.75" hidden="1">
      <c r="A26" s="413" t="s">
        <v>243</v>
      </c>
      <c r="B26" s="414">
        <f t="shared" si="0"/>
        <v>0</v>
      </c>
      <c r="C26" s="983"/>
      <c r="D26" s="983"/>
      <c r="E26" s="984"/>
      <c r="F26" s="415">
        <f t="shared" si="1"/>
        <v>0</v>
      </c>
      <c r="G26" s="414">
        <f t="shared" si="2"/>
        <v>0</v>
      </c>
      <c r="H26" s="983"/>
      <c r="I26" s="983"/>
      <c r="J26" s="984"/>
      <c r="K26" s="415">
        <f t="shared" si="3"/>
        <v>0</v>
      </c>
      <c r="L26" s="414">
        <f t="shared" si="4"/>
        <v>0</v>
      </c>
      <c r="M26" s="416"/>
      <c r="N26" s="416"/>
      <c r="O26" s="417"/>
      <c r="P26" s="415">
        <f t="shared" si="5"/>
        <v>0</v>
      </c>
      <c r="Q26" s="418"/>
      <c r="R26" s="418"/>
      <c r="S26" s="419"/>
      <c r="T26" s="420"/>
      <c r="U26" s="421"/>
      <c r="V26" s="422"/>
      <c r="W26" s="985"/>
    </row>
    <row r="27" spans="1:23" ht="12.75" hidden="1">
      <c r="A27" s="423"/>
      <c r="B27" s="414">
        <f t="shared" si="0"/>
        <v>0</v>
      </c>
      <c r="C27" s="983"/>
      <c r="D27" s="983"/>
      <c r="E27" s="984"/>
      <c r="F27" s="415">
        <f t="shared" si="1"/>
        <v>0</v>
      </c>
      <c r="G27" s="414">
        <f t="shared" si="2"/>
        <v>0</v>
      </c>
      <c r="H27" s="983"/>
      <c r="I27" s="983"/>
      <c r="J27" s="984"/>
      <c r="K27" s="415">
        <f t="shared" si="3"/>
        <v>0</v>
      </c>
      <c r="L27" s="414">
        <f t="shared" si="4"/>
        <v>0</v>
      </c>
      <c r="M27" s="416"/>
      <c r="N27" s="416"/>
      <c r="O27" s="417"/>
      <c r="P27" s="415">
        <f t="shared" si="5"/>
        <v>0</v>
      </c>
      <c r="Q27" s="418"/>
      <c r="R27" s="418"/>
      <c r="S27" s="419"/>
      <c r="T27" s="420"/>
      <c r="U27" s="421"/>
      <c r="V27" s="422"/>
      <c r="W27" s="985"/>
    </row>
    <row r="28" spans="1:23" ht="12.75" hidden="1">
      <c r="A28" s="423"/>
      <c r="B28" s="414">
        <f t="shared" si="0"/>
        <v>0</v>
      </c>
      <c r="C28" s="983"/>
      <c r="D28" s="983"/>
      <c r="E28" s="984"/>
      <c r="F28" s="415">
        <f t="shared" si="1"/>
        <v>0</v>
      </c>
      <c r="G28" s="414">
        <f t="shared" si="2"/>
        <v>0</v>
      </c>
      <c r="H28" s="983"/>
      <c r="I28" s="983"/>
      <c r="J28" s="984"/>
      <c r="K28" s="415">
        <f t="shared" si="3"/>
        <v>0</v>
      </c>
      <c r="L28" s="414">
        <f t="shared" si="4"/>
        <v>0</v>
      </c>
      <c r="M28" s="416"/>
      <c r="N28" s="416"/>
      <c r="O28" s="417"/>
      <c r="P28" s="415">
        <f t="shared" si="5"/>
        <v>0</v>
      </c>
      <c r="Q28" s="418"/>
      <c r="R28" s="418"/>
      <c r="S28" s="419"/>
      <c r="T28" s="420"/>
      <c r="U28" s="421"/>
      <c r="V28" s="422"/>
      <c r="W28" s="985"/>
    </row>
    <row r="29" spans="1:23" ht="12.75" hidden="1">
      <c r="A29" s="413"/>
      <c r="B29" s="414">
        <f t="shared" si="0"/>
        <v>0</v>
      </c>
      <c r="C29" s="983"/>
      <c r="D29" s="983"/>
      <c r="E29" s="984"/>
      <c r="F29" s="415">
        <f t="shared" si="1"/>
        <v>0</v>
      </c>
      <c r="G29" s="414">
        <f t="shared" si="2"/>
        <v>0</v>
      </c>
      <c r="H29" s="983"/>
      <c r="I29" s="983"/>
      <c r="J29" s="984"/>
      <c r="K29" s="415">
        <f t="shared" si="3"/>
        <v>0</v>
      </c>
      <c r="L29" s="414">
        <f t="shared" si="4"/>
        <v>0</v>
      </c>
      <c r="M29" s="416"/>
      <c r="N29" s="416"/>
      <c r="O29" s="417"/>
      <c r="P29" s="415">
        <f t="shared" si="5"/>
        <v>0</v>
      </c>
      <c r="Q29" s="418"/>
      <c r="R29" s="418"/>
      <c r="S29" s="419"/>
      <c r="T29" s="420"/>
      <c r="U29" s="421"/>
      <c r="V29" s="422"/>
      <c r="W29" s="985"/>
    </row>
    <row r="30" spans="1:23" ht="12.75" hidden="1">
      <c r="A30" s="413"/>
      <c r="B30" s="414">
        <f t="shared" si="0"/>
        <v>0</v>
      </c>
      <c r="C30" s="983"/>
      <c r="D30" s="983"/>
      <c r="E30" s="984"/>
      <c r="F30" s="415">
        <f t="shared" si="1"/>
        <v>0</v>
      </c>
      <c r="G30" s="414">
        <f t="shared" si="2"/>
        <v>0</v>
      </c>
      <c r="H30" s="983"/>
      <c r="I30" s="983"/>
      <c r="J30" s="984"/>
      <c r="K30" s="415">
        <f t="shared" si="3"/>
        <v>0</v>
      </c>
      <c r="L30" s="414">
        <f t="shared" si="4"/>
        <v>0</v>
      </c>
      <c r="M30" s="416"/>
      <c r="N30" s="416"/>
      <c r="O30" s="417"/>
      <c r="P30" s="415">
        <f t="shared" si="5"/>
        <v>0</v>
      </c>
      <c r="Q30" s="418"/>
      <c r="R30" s="418"/>
      <c r="S30" s="419"/>
      <c r="T30" s="420"/>
      <c r="U30" s="421"/>
      <c r="V30" s="422"/>
      <c r="W30" s="985"/>
    </row>
    <row r="31" spans="1:23" ht="12.75" hidden="1">
      <c r="A31" s="424"/>
      <c r="B31" s="425"/>
      <c r="C31" s="426"/>
      <c r="D31" s="426"/>
      <c r="E31" s="427"/>
      <c r="F31" s="428"/>
      <c r="G31" s="425"/>
      <c r="H31" s="426"/>
      <c r="I31" s="426"/>
      <c r="J31" s="427"/>
      <c r="K31" s="428"/>
      <c r="L31" s="425"/>
      <c r="M31" s="426"/>
      <c r="N31" s="426"/>
      <c r="O31" s="427"/>
      <c r="P31" s="428"/>
      <c r="Q31" s="429"/>
      <c r="R31" s="429"/>
      <c r="S31" s="430"/>
      <c r="T31" s="431"/>
      <c r="U31" s="432"/>
      <c r="V31" s="433"/>
      <c r="W31" s="986"/>
    </row>
    <row r="32" spans="1:23" ht="12.75">
      <c r="A32" s="434" t="s">
        <v>244</v>
      </c>
      <c r="B32" s="425">
        <f>C32+D32</f>
        <v>20286227</v>
      </c>
      <c r="C32" s="426">
        <f>'[1]Tabulka upravená pro MF'!C41</f>
        <v>407697</v>
      </c>
      <c r="D32" s="426">
        <f>'[1]Tabulka upravená pro MF'!D41</f>
        <v>19878530</v>
      </c>
      <c r="E32" s="427">
        <v>59096</v>
      </c>
      <c r="F32" s="428">
        <f>IF(E32=0,0,ROUND(D32/E32/12*1000,0))</f>
        <v>28031</v>
      </c>
      <c r="G32" s="425">
        <f>H32+I32</f>
        <v>20025897</v>
      </c>
      <c r="H32" s="426">
        <f>'[1]Tabulka upravená pro MF'!F41</f>
        <v>400413</v>
      </c>
      <c r="I32" s="426">
        <f>'[1]Tabulka upravená pro MF'!G41</f>
        <v>19625484</v>
      </c>
      <c r="J32" s="427">
        <v>57063</v>
      </c>
      <c r="K32" s="428">
        <f>IF(J32=0,0,ROUND(I32/J32/12*1000,0))</f>
        <v>28661</v>
      </c>
      <c r="L32" s="425">
        <f>M32+N32</f>
        <v>19916655.05</v>
      </c>
      <c r="M32" s="435">
        <f>'[1]Tabulka upravená pro MF'!I41</f>
        <v>400429.11</v>
      </c>
      <c r="N32" s="435">
        <f>'[1]Tabulka upravená pro MF'!J41</f>
        <v>19516225.94</v>
      </c>
      <c r="O32" s="436">
        <v>55808</v>
      </c>
      <c r="P32" s="428">
        <f>IF(O32=0,0,ROUND(N32/O32/12*1000,0))</f>
        <v>29142</v>
      </c>
      <c r="Q32" s="429"/>
      <c r="R32" s="429"/>
      <c r="S32" s="430"/>
      <c r="T32" s="431">
        <f>'[1]Tabulka upravená pro MF'!U41</f>
        <v>93.5</v>
      </c>
      <c r="U32" s="432">
        <v>0</v>
      </c>
      <c r="V32" s="433">
        <f>'[1]Tabulka upravená pro MF'!V41</f>
        <v>0</v>
      </c>
      <c r="W32" s="986"/>
    </row>
    <row r="33" spans="1:23" ht="12.75">
      <c r="A33" s="437" t="s">
        <v>245</v>
      </c>
      <c r="B33" s="364"/>
      <c r="C33" s="365"/>
      <c r="D33" s="365"/>
      <c r="E33" s="366"/>
      <c r="F33" s="367"/>
      <c r="G33" s="364"/>
      <c r="H33" s="365"/>
      <c r="I33" s="365"/>
      <c r="J33" s="366"/>
      <c r="K33" s="367"/>
      <c r="L33" s="364"/>
      <c r="M33" s="374"/>
      <c r="N33" s="374"/>
      <c r="O33" s="375"/>
      <c r="P33" s="367"/>
      <c r="Q33" s="368"/>
      <c r="R33" s="368"/>
      <c r="S33" s="351"/>
      <c r="T33" s="369"/>
      <c r="U33" s="370"/>
      <c r="V33" s="371"/>
      <c r="W33" s="978"/>
    </row>
    <row r="34" spans="1:23" ht="12.75">
      <c r="A34" s="438" t="s">
        <v>246</v>
      </c>
      <c r="B34" s="403"/>
      <c r="C34" s="404"/>
      <c r="D34" s="404">
        <f>'[1]Tabulka upravená pro MF'!D26</f>
        <v>17347563</v>
      </c>
      <c r="E34" s="981">
        <v>48043</v>
      </c>
      <c r="F34" s="405">
        <f>IF(E34=0,0,ROUND(D34/E34/12*1000,0))</f>
        <v>30090</v>
      </c>
      <c r="G34" s="403"/>
      <c r="H34" s="404"/>
      <c r="I34" s="404">
        <f>'[1]Tabulka upravená pro MF'!G26</f>
        <v>17099799</v>
      </c>
      <c r="J34" s="981">
        <v>46045</v>
      </c>
      <c r="K34" s="405">
        <f>IF(J34=0,0,ROUND(I34/J34/12*1000,0))</f>
        <v>30948</v>
      </c>
      <c r="L34" s="403"/>
      <c r="M34" s="406"/>
      <c r="N34" s="406">
        <f>'[1]Tabulka upravená pro MF'!J26</f>
        <v>16990540.97</v>
      </c>
      <c r="O34" s="407">
        <v>44914</v>
      </c>
      <c r="P34" s="405">
        <f>IF(O34=0,0,ROUND(N34/O34/12*1000,0))</f>
        <v>31524</v>
      </c>
      <c r="Q34" s="408"/>
      <c r="R34" s="408"/>
      <c r="S34" s="409"/>
      <c r="T34" s="987">
        <f>'[1]Tabulka upravená pro MF'!U26</f>
        <v>0</v>
      </c>
      <c r="U34" s="988"/>
      <c r="V34" s="989">
        <f>'[1]Tabulka upravená pro MF'!V26</f>
        <v>0</v>
      </c>
      <c r="W34" s="982"/>
    </row>
    <row r="35" spans="1:23" ht="12.75">
      <c r="A35" s="434" t="s">
        <v>247</v>
      </c>
      <c r="B35" s="425">
        <f>C35+D35</f>
        <v>3868780</v>
      </c>
      <c r="C35" s="426">
        <f>'[1]Tabulka upravená pro MF'!C43</f>
        <v>113300</v>
      </c>
      <c r="D35" s="426">
        <f>'[1]Tabulka upravená pro MF'!D43</f>
        <v>3755480</v>
      </c>
      <c r="E35" s="427">
        <v>10030</v>
      </c>
      <c r="F35" s="428">
        <f>IF(E35=0,0,ROUND(D35/E35/12*1000,0))</f>
        <v>31202</v>
      </c>
      <c r="G35" s="425">
        <f>H35+I35</f>
        <v>3972913</v>
      </c>
      <c r="H35" s="426">
        <f>'[1]Tabulka upravená pro MF'!F43</f>
        <v>115244</v>
      </c>
      <c r="I35" s="426">
        <f>'[1]Tabulka upravená pro MF'!G43</f>
        <v>3857669</v>
      </c>
      <c r="J35" s="427">
        <v>10030</v>
      </c>
      <c r="K35" s="428">
        <f>IF(J35=0,0,ROUND(I35/J35/12*1000,0))</f>
        <v>32051</v>
      </c>
      <c r="L35" s="425">
        <f>M35+N35</f>
        <v>4002457.92</v>
      </c>
      <c r="M35" s="435">
        <f>'[1]Tabulka upravená pro MF'!I43</f>
        <v>115286.01</v>
      </c>
      <c r="N35" s="435">
        <f>'[1]Tabulka upravená pro MF'!J43</f>
        <v>3887171.91</v>
      </c>
      <c r="O35" s="436">
        <v>9993</v>
      </c>
      <c r="P35" s="428">
        <f>IF(O35=0,0,ROUND(N35/O35/12*1000,0))</f>
        <v>32416</v>
      </c>
      <c r="Q35" s="429"/>
      <c r="R35" s="429"/>
      <c r="S35" s="430"/>
      <c r="T35" s="439">
        <f>'[1]Tabulka upravená pro MF'!U43</f>
        <v>15618.31</v>
      </c>
      <c r="U35" s="440">
        <v>0</v>
      </c>
      <c r="V35" s="441">
        <f>'[1]Tabulka upravená pro MF'!V43-'[1]Tabulka upravená pro MF'!V28</f>
        <v>0</v>
      </c>
      <c r="W35" s="986"/>
    </row>
    <row r="36" spans="1:23" s="320" customFormat="1" ht="12.75">
      <c r="A36" s="437" t="s">
        <v>245</v>
      </c>
      <c r="B36" s="369"/>
      <c r="C36" s="368"/>
      <c r="D36" s="368"/>
      <c r="E36" s="442"/>
      <c r="F36" s="398"/>
      <c r="G36" s="369"/>
      <c r="H36" s="368"/>
      <c r="I36" s="368"/>
      <c r="J36" s="442"/>
      <c r="K36" s="398"/>
      <c r="L36" s="369"/>
      <c r="M36" s="374"/>
      <c r="N36" s="374"/>
      <c r="O36" s="375"/>
      <c r="P36" s="398"/>
      <c r="Q36" s="368"/>
      <c r="R36" s="368"/>
      <c r="S36" s="443"/>
      <c r="T36" s="369"/>
      <c r="U36" s="370"/>
      <c r="V36" s="444"/>
      <c r="W36" s="990"/>
    </row>
    <row r="37" spans="1:23" ht="13.5" thickBot="1">
      <c r="A37" s="438" t="s">
        <v>246</v>
      </c>
      <c r="B37" s="403"/>
      <c r="C37" s="404"/>
      <c r="D37" s="404">
        <f>'[1]Tabulka upravená pro MF'!D28</f>
        <v>3580123</v>
      </c>
      <c r="E37" s="981">
        <v>9385</v>
      </c>
      <c r="F37" s="405">
        <f>IF(E37=0,0,ROUND(D37/E37/12*1000,0))</f>
        <v>31789</v>
      </c>
      <c r="G37" s="403"/>
      <c r="H37" s="404"/>
      <c r="I37" s="404">
        <f>'[1]Tabulka upravená pro MF'!G28</f>
        <v>3682312</v>
      </c>
      <c r="J37" s="981">
        <v>9385</v>
      </c>
      <c r="K37" s="405">
        <f>IF(J37=0,0,ROUND(I37/J37/12*1000,0))</f>
        <v>32697</v>
      </c>
      <c r="L37" s="403"/>
      <c r="M37" s="406"/>
      <c r="N37" s="406">
        <f>'[1]Tabulka upravená pro MF'!J28</f>
        <v>3711814.91</v>
      </c>
      <c r="O37" s="407">
        <v>9353</v>
      </c>
      <c r="P37" s="405">
        <f>IF(O37=0,0,ROUND(N37/O37/12*1000,0))</f>
        <v>33072</v>
      </c>
      <c r="Q37" s="408"/>
      <c r="R37" s="408"/>
      <c r="S37" s="409"/>
      <c r="T37" s="987">
        <f>'[1]Tabulka upravená pro MF'!U28</f>
        <v>15618.31</v>
      </c>
      <c r="U37" s="988"/>
      <c r="V37" s="989"/>
      <c r="W37" s="982"/>
    </row>
    <row r="38" spans="1:23" ht="13.5" hidden="1" thickBot="1">
      <c r="A38" s="434" t="s">
        <v>248</v>
      </c>
      <c r="B38" s="425">
        <f>C38+D38</f>
        <v>0</v>
      </c>
      <c r="C38" s="426"/>
      <c r="D38" s="426"/>
      <c r="E38" s="427"/>
      <c r="F38" s="428">
        <f>IF(E38=0,0,ROUND(D38/E38/12*1000,0))</f>
        <v>0</v>
      </c>
      <c r="G38" s="425">
        <f>H38+I38</f>
        <v>0</v>
      </c>
      <c r="H38" s="426"/>
      <c r="I38" s="426"/>
      <c r="J38" s="427"/>
      <c r="K38" s="428">
        <f>IF(J38=0,0,ROUND(I38/J38/12*1000,0))</f>
        <v>0</v>
      </c>
      <c r="L38" s="425">
        <f>M38+N38</f>
        <v>0</v>
      </c>
      <c r="M38" s="435"/>
      <c r="N38" s="435"/>
      <c r="O38" s="436"/>
      <c r="P38" s="428">
        <f>IF(O38=0,0,ROUND(N38/O38/12*1000,0))</f>
        <v>0</v>
      </c>
      <c r="Q38" s="429"/>
      <c r="R38" s="429"/>
      <c r="S38" s="430"/>
      <c r="T38" s="439"/>
      <c r="U38" s="440"/>
      <c r="V38" s="441"/>
      <c r="W38" s="986"/>
    </row>
    <row r="39" spans="1:23" s="320" customFormat="1" ht="13.5" hidden="1" thickBot="1">
      <c r="A39" s="437" t="s">
        <v>245</v>
      </c>
      <c r="B39" s="369"/>
      <c r="C39" s="368"/>
      <c r="D39" s="368"/>
      <c r="E39" s="442"/>
      <c r="F39" s="398"/>
      <c r="G39" s="369"/>
      <c r="H39" s="368"/>
      <c r="I39" s="368"/>
      <c r="J39" s="442"/>
      <c r="K39" s="398"/>
      <c r="L39" s="369"/>
      <c r="M39" s="374"/>
      <c r="N39" s="374"/>
      <c r="O39" s="375"/>
      <c r="P39" s="398"/>
      <c r="Q39" s="368"/>
      <c r="R39" s="368"/>
      <c r="S39" s="443"/>
      <c r="T39" s="369"/>
      <c r="U39" s="370"/>
      <c r="V39" s="444"/>
      <c r="W39" s="990"/>
    </row>
    <row r="40" spans="1:23" ht="13.5" hidden="1" thickBot="1">
      <c r="A40" s="376" t="s">
        <v>246</v>
      </c>
      <c r="B40" s="377">
        <f>C40+D40</f>
        <v>0</v>
      </c>
      <c r="C40" s="390"/>
      <c r="D40" s="390"/>
      <c r="E40" s="391"/>
      <c r="F40" s="381">
        <f>IF(E40=0,0,ROUND(D40/E40/12*1000,0))</f>
        <v>0</v>
      </c>
      <c r="G40" s="377">
        <f>H40+I40</f>
        <v>0</v>
      </c>
      <c r="H40" s="390"/>
      <c r="I40" s="390"/>
      <c r="J40" s="391"/>
      <c r="K40" s="381">
        <f>IF(J40=0,0,ROUND(I40/J40/12*1000,0))</f>
        <v>0</v>
      </c>
      <c r="L40" s="377">
        <f>M40+N40</f>
        <v>0</v>
      </c>
      <c r="M40" s="445"/>
      <c r="N40" s="445"/>
      <c r="O40" s="446"/>
      <c r="P40" s="381">
        <f>IF(O40=0,0,ROUND(N40/O40/12*1000,0))</f>
        <v>0</v>
      </c>
      <c r="Q40" s="382"/>
      <c r="R40" s="382"/>
      <c r="S40" s="383"/>
      <c r="T40" s="447"/>
      <c r="U40" s="448"/>
      <c r="V40" s="449"/>
      <c r="W40" s="979"/>
    </row>
    <row r="41" spans="1:23" s="317" customFormat="1" ht="15.75" thickBot="1">
      <c r="A41" s="450" t="s">
        <v>250</v>
      </c>
      <c r="B41" s="451">
        <f>C41+D41</f>
        <v>458829</v>
      </c>
      <c r="C41" s="991">
        <f>'[1]Tabulka upravená pro MF'!C45</f>
        <v>14956</v>
      </c>
      <c r="D41" s="991">
        <f>'[1]Tabulka upravená pro MF'!D45</f>
        <v>443873</v>
      </c>
      <c r="E41" s="992">
        <v>1697</v>
      </c>
      <c r="F41" s="452">
        <f>IF(E41=0,0,ROUND(D41/E41/12*1000,0))</f>
        <v>21797</v>
      </c>
      <c r="G41" s="451">
        <f>H41+I41</f>
        <v>447055</v>
      </c>
      <c r="H41" s="991">
        <f>'[1]Tabulka upravená pro MF'!F45</f>
        <v>11988</v>
      </c>
      <c r="I41" s="991">
        <f>'[1]Tabulka upravená pro MF'!G45</f>
        <v>435067</v>
      </c>
      <c r="J41" s="992">
        <v>1706</v>
      </c>
      <c r="K41" s="452">
        <f>IF(J41=0,0,ROUND(I41/J41/12*1000,0))</f>
        <v>21252</v>
      </c>
      <c r="L41" s="451">
        <f>M41+N41</f>
        <v>448174.95</v>
      </c>
      <c r="M41" s="991">
        <f>'[1]Tabulka upravená pro MF'!I45</f>
        <v>10434.32</v>
      </c>
      <c r="N41" s="991">
        <f>'[1]Tabulka upravená pro MF'!J45</f>
        <v>437740.63</v>
      </c>
      <c r="O41" s="992">
        <v>1616</v>
      </c>
      <c r="P41" s="452">
        <f>IF(O41=0,0,ROUND(N41/O41/12*1000,0))</f>
        <v>22573</v>
      </c>
      <c r="Q41" s="993"/>
      <c r="R41" s="993"/>
      <c r="S41" s="453"/>
      <c r="T41" s="994">
        <f>'[1]Tabulka upravená pro MF'!U45</f>
        <v>2886.56</v>
      </c>
      <c r="U41" s="995">
        <v>0</v>
      </c>
      <c r="V41" s="996">
        <f>'[1]Tabulka upravená pro MF'!V45</f>
        <v>0</v>
      </c>
      <c r="W41" s="997"/>
    </row>
    <row r="42" spans="1:23" ht="12.75">
      <c r="A42" s="454"/>
      <c r="B42" s="345"/>
      <c r="C42" s="346"/>
      <c r="D42" s="346"/>
      <c r="E42" s="347"/>
      <c r="F42" s="348"/>
      <c r="G42" s="345"/>
      <c r="H42" s="346"/>
      <c r="I42" s="346"/>
      <c r="J42" s="347"/>
      <c r="K42" s="348"/>
      <c r="L42" s="345"/>
      <c r="M42" s="346"/>
      <c r="N42" s="346"/>
      <c r="O42" s="347"/>
      <c r="P42" s="348"/>
      <c r="Q42" s="393"/>
      <c r="R42" s="393"/>
      <c r="S42" s="394"/>
      <c r="T42" s="395"/>
      <c r="U42" s="396"/>
      <c r="V42" s="397"/>
      <c r="W42" s="980"/>
    </row>
    <row r="43" spans="1:23" s="389" customFormat="1" ht="15">
      <c r="A43" s="344" t="s">
        <v>251</v>
      </c>
      <c r="B43" s="121">
        <f>C43+D43</f>
        <v>243750</v>
      </c>
      <c r="C43" s="455">
        <v>9153</v>
      </c>
      <c r="D43" s="455">
        <v>234597</v>
      </c>
      <c r="E43" s="456">
        <v>1256</v>
      </c>
      <c r="F43" s="457">
        <f>IF(E43=0,0,ROUND(D43/E43/12*1000,0))</f>
        <v>15565</v>
      </c>
      <c r="G43" s="121">
        <f>H43+I43</f>
        <v>279527</v>
      </c>
      <c r="H43" s="455">
        <v>15525</v>
      </c>
      <c r="I43" s="455">
        <v>264002</v>
      </c>
      <c r="J43" s="456">
        <v>1357</v>
      </c>
      <c r="K43" s="457">
        <f>IF(J43=0,0,ROUND(I43/J43/12*1000,0))</f>
        <v>16212</v>
      </c>
      <c r="L43" s="121">
        <f>M43+N43</f>
        <v>310809.5</v>
      </c>
      <c r="M43" s="458">
        <v>14396.16</v>
      </c>
      <c r="N43" s="458">
        <v>296413.34</v>
      </c>
      <c r="O43" s="459">
        <v>1324</v>
      </c>
      <c r="P43" s="457">
        <f>IF(O43=0,0,ROUND(N43/O43/12*1000,0))</f>
        <v>18656</v>
      </c>
      <c r="Q43" s="460">
        <v>0</v>
      </c>
      <c r="R43" s="460">
        <v>0</v>
      </c>
      <c r="S43" s="461">
        <f>S48</f>
        <v>0</v>
      </c>
      <c r="T43" s="462">
        <v>0</v>
      </c>
      <c r="U43" s="463">
        <v>4475.23</v>
      </c>
      <c r="V43" s="464">
        <v>28406.27</v>
      </c>
      <c r="W43" s="998">
        <v>1926.96</v>
      </c>
    </row>
    <row r="44" spans="1:23" s="389" customFormat="1" ht="15" hidden="1">
      <c r="A44" s="344"/>
      <c r="B44" s="122">
        <f>C44+D44</f>
        <v>0</v>
      </c>
      <c r="C44" s="455"/>
      <c r="D44" s="455"/>
      <c r="E44" s="456"/>
      <c r="F44" s="465">
        <f>IF(E44=0,0,ROUND(D44/E44/12*1000,0))</f>
        <v>0</v>
      </c>
      <c r="G44" s="122">
        <f>H44+I44</f>
        <v>0</v>
      </c>
      <c r="H44" s="455"/>
      <c r="I44" s="455"/>
      <c r="J44" s="456"/>
      <c r="K44" s="465">
        <f>IF(J44=0,0,ROUND(I44/J44/12*1000,0))</f>
        <v>0</v>
      </c>
      <c r="L44" s="122">
        <f>M44+N44</f>
        <v>0</v>
      </c>
      <c r="M44" s="458"/>
      <c r="N44" s="458"/>
      <c r="O44" s="459"/>
      <c r="P44" s="465">
        <f>IF(O44=0,0,ROUND(N44/O44/12*1000,0))</f>
        <v>0</v>
      </c>
      <c r="Q44" s="460"/>
      <c r="R44" s="460"/>
      <c r="S44" s="461"/>
      <c r="T44" s="462"/>
      <c r="U44" s="463"/>
      <c r="V44" s="464"/>
      <c r="W44" s="998"/>
    </row>
    <row r="45" spans="1:23" s="389" customFormat="1" ht="15" hidden="1">
      <c r="A45" s="344"/>
      <c r="B45" s="122">
        <f>C45+D45</f>
        <v>0</v>
      </c>
      <c r="C45" s="455"/>
      <c r="D45" s="455"/>
      <c r="E45" s="456"/>
      <c r="F45" s="465">
        <f>IF(E45=0,0,ROUND(D45/E45/12*1000,0))</f>
        <v>0</v>
      </c>
      <c r="G45" s="122">
        <f>H45+I45</f>
        <v>0</v>
      </c>
      <c r="H45" s="455"/>
      <c r="I45" s="455"/>
      <c r="J45" s="456"/>
      <c r="K45" s="465">
        <f>IF(J45=0,0,ROUND(I45/J45/12*1000,0))</f>
        <v>0</v>
      </c>
      <c r="L45" s="122">
        <f>M45+N45</f>
        <v>0</v>
      </c>
      <c r="M45" s="458"/>
      <c r="N45" s="458"/>
      <c r="O45" s="459"/>
      <c r="P45" s="465">
        <f>IF(O45=0,0,ROUND(N45/O45/12*1000,0))</f>
        <v>0</v>
      </c>
      <c r="Q45" s="460"/>
      <c r="R45" s="460"/>
      <c r="S45" s="461"/>
      <c r="T45" s="462"/>
      <c r="U45" s="463"/>
      <c r="V45" s="464"/>
      <c r="W45" s="998"/>
    </row>
    <row r="46" spans="1:23" s="389" customFormat="1" ht="15" hidden="1">
      <c r="A46" s="344"/>
      <c r="B46" s="122">
        <f>C46+D46</f>
        <v>0</v>
      </c>
      <c r="C46" s="455"/>
      <c r="D46" s="455"/>
      <c r="E46" s="456"/>
      <c r="F46" s="465">
        <f>IF(E46=0,0,ROUND(D46/E46/12*1000,0))</f>
        <v>0</v>
      </c>
      <c r="G46" s="122">
        <f>H46+I46</f>
        <v>0</v>
      </c>
      <c r="H46" s="455"/>
      <c r="I46" s="455"/>
      <c r="J46" s="456"/>
      <c r="K46" s="465">
        <f>IF(J46=0,0,ROUND(I46/J46/12*1000,0))</f>
        <v>0</v>
      </c>
      <c r="L46" s="122">
        <f>M46+N46</f>
        <v>0</v>
      </c>
      <c r="M46" s="458"/>
      <c r="N46" s="458"/>
      <c r="O46" s="459"/>
      <c r="P46" s="465">
        <f>IF(O46=0,0,ROUND(N46/O46/12*1000,0))</f>
        <v>0</v>
      </c>
      <c r="Q46" s="460"/>
      <c r="R46" s="460"/>
      <c r="S46" s="461"/>
      <c r="T46" s="462"/>
      <c r="U46" s="463"/>
      <c r="V46" s="464"/>
      <c r="W46" s="998"/>
    </row>
    <row r="47" spans="1:23" ht="12.75">
      <c r="A47" s="466" t="s">
        <v>254</v>
      </c>
      <c r="B47" s="364"/>
      <c r="C47" s="365"/>
      <c r="D47" s="365"/>
      <c r="E47" s="366"/>
      <c r="F47" s="367"/>
      <c r="G47" s="364"/>
      <c r="H47" s="365"/>
      <c r="I47" s="365"/>
      <c r="J47" s="366"/>
      <c r="K47" s="367"/>
      <c r="L47" s="364"/>
      <c r="M47" s="365"/>
      <c r="N47" s="365"/>
      <c r="O47" s="366"/>
      <c r="P47" s="367"/>
      <c r="Q47" s="368"/>
      <c r="R47" s="368"/>
      <c r="S47" s="351"/>
      <c r="T47" s="369"/>
      <c r="U47" s="370"/>
      <c r="V47" s="371"/>
      <c r="W47" s="978"/>
    </row>
    <row r="48" spans="1:23" ht="12.75">
      <c r="A48" s="372" t="s">
        <v>255</v>
      </c>
      <c r="B48" s="364">
        <f>C48+D48</f>
        <v>0</v>
      </c>
      <c r="C48" s="374"/>
      <c r="D48" s="374"/>
      <c r="E48" s="375"/>
      <c r="F48" s="367">
        <f>IF(E48=0,0,ROUND(D48/E48/12*1000,0))</f>
        <v>0</v>
      </c>
      <c r="G48" s="364">
        <f>H48+I48</f>
        <v>0</v>
      </c>
      <c r="H48" s="374"/>
      <c r="I48" s="374"/>
      <c r="J48" s="375"/>
      <c r="K48" s="367">
        <f>IF(J48=0,0,ROUND(I48/J48/12*1000,0))</f>
        <v>0</v>
      </c>
      <c r="L48" s="364">
        <f>M48+N48</f>
        <v>0</v>
      </c>
      <c r="M48" s="374"/>
      <c r="N48" s="374"/>
      <c r="O48" s="375"/>
      <c r="P48" s="367">
        <f>IF(O48=0,0,ROUND(N48/O48/12*1000,0))</f>
        <v>0</v>
      </c>
      <c r="Q48" s="368"/>
      <c r="R48" s="368"/>
      <c r="S48" s="351"/>
      <c r="T48" s="369"/>
      <c r="U48" s="370"/>
      <c r="V48" s="371"/>
      <c r="W48" s="978"/>
    </row>
    <row r="49" spans="1:23" ht="13.5" thickBot="1">
      <c r="A49" s="467"/>
      <c r="B49" s="377"/>
      <c r="C49" s="390"/>
      <c r="D49" s="390"/>
      <c r="E49" s="391"/>
      <c r="F49" s="381"/>
      <c r="G49" s="377"/>
      <c r="H49" s="390"/>
      <c r="I49" s="390"/>
      <c r="J49" s="391"/>
      <c r="K49" s="381"/>
      <c r="L49" s="377"/>
      <c r="M49" s="390"/>
      <c r="N49" s="390"/>
      <c r="O49" s="391"/>
      <c r="P49" s="381"/>
      <c r="Q49" s="382"/>
      <c r="R49" s="382"/>
      <c r="S49" s="351"/>
      <c r="T49" s="410"/>
      <c r="U49" s="411"/>
      <c r="V49" s="412"/>
      <c r="W49" s="979"/>
    </row>
    <row r="50" spans="1:23" ht="15.75" thickTop="1">
      <c r="A50" s="468" t="s">
        <v>256</v>
      </c>
      <c r="B50" s="469"/>
      <c r="C50" s="469"/>
      <c r="D50" s="469"/>
      <c r="E50" s="470"/>
      <c r="F50" s="471"/>
      <c r="G50" s="469"/>
      <c r="H50" s="469"/>
      <c r="I50" s="469"/>
      <c r="J50" s="470"/>
      <c r="K50" s="471"/>
      <c r="L50" s="469"/>
      <c r="M50" s="469"/>
      <c r="N50" s="469"/>
      <c r="O50" s="470"/>
      <c r="P50" s="471"/>
      <c r="Q50" s="472"/>
      <c r="R50" s="472"/>
      <c r="S50" s="473"/>
      <c r="T50" s="474"/>
      <c r="U50" s="475"/>
      <c r="V50" s="476"/>
      <c r="W50" s="999"/>
    </row>
    <row r="51" spans="1:23" s="317" customFormat="1" ht="15">
      <c r="A51" s="477" t="s">
        <v>259</v>
      </c>
      <c r="B51" s="455">
        <f>IF(B13+B43=C51+D51,B13+B43,"chyba")</f>
        <v>26062589</v>
      </c>
      <c r="C51" s="455">
        <f>C13+C43</f>
        <v>582250</v>
      </c>
      <c r="D51" s="455">
        <f>D13+D43</f>
        <v>25480339</v>
      </c>
      <c r="E51" s="456">
        <f>E13+E43</f>
        <v>76035</v>
      </c>
      <c r="F51" s="457">
        <f>IF(E51=0,0,ROUND(D51/E51/12*1000,0))</f>
        <v>27926</v>
      </c>
      <c r="G51" s="455">
        <f>IF(G13+G43=H51+I51,G13+G43,"chyba")</f>
        <v>26042451</v>
      </c>
      <c r="H51" s="455">
        <f>H13+H43</f>
        <v>595536</v>
      </c>
      <c r="I51" s="455">
        <f>I13+I43</f>
        <v>25446915</v>
      </c>
      <c r="J51" s="456">
        <f>J13+J43</f>
        <v>74352</v>
      </c>
      <c r="K51" s="457">
        <f>IF(J51=0,0,ROUND(I51/J51/12*1000,0))</f>
        <v>28521</v>
      </c>
      <c r="L51" s="455">
        <f>IF(L13+L43=M51+N51,L13+L43,"chyba")</f>
        <v>25987970.34</v>
      </c>
      <c r="M51" s="455">
        <f>M13+M43</f>
        <v>595438.12</v>
      </c>
      <c r="N51" s="455">
        <f>N13+N43</f>
        <v>25392532.22</v>
      </c>
      <c r="O51" s="456">
        <f>O13+O43</f>
        <v>72719</v>
      </c>
      <c r="P51" s="457">
        <f>IF(O51=0,0,ROUND(N51/O51/12*1000,0))</f>
        <v>29099</v>
      </c>
      <c r="Q51" s="460">
        <f>Q13+Q43</f>
        <v>0</v>
      </c>
      <c r="R51" s="460">
        <f>R13+R43</f>
        <v>0</v>
      </c>
      <c r="S51" s="461">
        <f>S43</f>
        <v>0</v>
      </c>
      <c r="T51" s="462">
        <f>T13+T43</f>
        <v>24591.4</v>
      </c>
      <c r="U51" s="463">
        <f>U13+U43</f>
        <v>4475.23</v>
      </c>
      <c r="V51" s="464">
        <f>V13+V43</f>
        <v>28406.27</v>
      </c>
      <c r="W51" s="998">
        <f>W13+W43</f>
        <v>1926.96</v>
      </c>
    </row>
    <row r="52" spans="1:23" ht="13.5" thickBot="1">
      <c r="A52" s="478"/>
      <c r="B52" s="479"/>
      <c r="C52" s="479"/>
      <c r="D52" s="479"/>
      <c r="E52" s="480"/>
      <c r="F52" s="481"/>
      <c r="G52" s="479"/>
      <c r="H52" s="479"/>
      <c r="I52" s="479"/>
      <c r="J52" s="480"/>
      <c r="K52" s="481"/>
      <c r="L52" s="479"/>
      <c r="M52" s="479"/>
      <c r="N52" s="479"/>
      <c r="O52" s="480"/>
      <c r="P52" s="481"/>
      <c r="Q52" s="482"/>
      <c r="R52" s="482"/>
      <c r="S52" s="483"/>
      <c r="T52" s="484"/>
      <c r="U52" s="485"/>
      <c r="V52" s="486"/>
      <c r="W52" s="1000"/>
    </row>
    <row r="53" spans="1:23" s="320" customFormat="1" ht="16.5" thickBot="1" thickTop="1">
      <c r="A53" s="487" t="s">
        <v>260</v>
      </c>
      <c r="B53" s="488"/>
      <c r="C53" s="488"/>
      <c r="D53" s="488"/>
      <c r="E53" s="489"/>
      <c r="F53" s="489"/>
      <c r="G53" s="488"/>
      <c r="H53" s="488"/>
      <c r="I53" s="488"/>
      <c r="J53" s="489"/>
      <c r="K53" s="489"/>
      <c r="L53" s="488"/>
      <c r="M53" s="488"/>
      <c r="N53" s="488"/>
      <c r="O53" s="489"/>
      <c r="P53" s="489"/>
      <c r="Q53" s="488"/>
      <c r="R53" s="488"/>
      <c r="S53" s="488"/>
      <c r="T53" s="488"/>
      <c r="U53" s="488"/>
      <c r="V53" s="488"/>
      <c r="W53" s="488"/>
    </row>
    <row r="54" spans="1:23" ht="13.5" thickTop="1">
      <c r="A54" s="490" t="s">
        <v>261</v>
      </c>
      <c r="B54" s="469"/>
      <c r="C54" s="469"/>
      <c r="D54" s="469"/>
      <c r="E54" s="470"/>
      <c r="F54" s="471"/>
      <c r="G54" s="469"/>
      <c r="H54" s="469"/>
      <c r="I54" s="469"/>
      <c r="J54" s="470"/>
      <c r="K54" s="471"/>
      <c r="L54" s="469"/>
      <c r="M54" s="469"/>
      <c r="N54" s="469"/>
      <c r="O54" s="470"/>
      <c r="P54" s="471"/>
      <c r="Q54" s="474"/>
      <c r="R54" s="491"/>
      <c r="S54" s="492"/>
      <c r="T54" s="472"/>
      <c r="U54" s="493"/>
      <c r="V54" s="494"/>
      <c r="W54" s="999"/>
    </row>
    <row r="55" spans="1:23" ht="12.75">
      <c r="A55" s="1001" t="s">
        <v>262</v>
      </c>
      <c r="B55" s="365">
        <f>C55+D55</f>
        <v>0</v>
      </c>
      <c r="C55" s="374"/>
      <c r="D55" s="374"/>
      <c r="E55" s="375"/>
      <c r="F55" s="367">
        <f>IF(E55=0,0,ROUND(D55/E55/12*1000,0))</f>
        <v>0</v>
      </c>
      <c r="G55" s="365">
        <f>H55+I55</f>
        <v>0</v>
      </c>
      <c r="H55" s="374"/>
      <c r="I55" s="374"/>
      <c r="J55" s="375"/>
      <c r="K55" s="367">
        <f>IF(J55=0,0,ROUND(I55/J55/12*1000,0))</f>
        <v>0</v>
      </c>
      <c r="L55" s="365">
        <f>M55+N55</f>
        <v>0</v>
      </c>
      <c r="M55" s="374"/>
      <c r="N55" s="374"/>
      <c r="O55" s="375"/>
      <c r="P55" s="367">
        <f>IF(O55=0,0,ROUND(N55/O55/12*1000,0))</f>
        <v>0</v>
      </c>
      <c r="Q55" s="369"/>
      <c r="R55" s="444"/>
      <c r="S55" s="495"/>
      <c r="T55" s="496"/>
      <c r="U55" s="497"/>
      <c r="V55" s="1002"/>
      <c r="W55" s="978"/>
    </row>
    <row r="56" spans="1:23" ht="13.5" thickBot="1">
      <c r="A56" s="498" t="s">
        <v>263</v>
      </c>
      <c r="B56" s="479"/>
      <c r="C56" s="479"/>
      <c r="D56" s="479"/>
      <c r="E56" s="480"/>
      <c r="F56" s="481"/>
      <c r="G56" s="479"/>
      <c r="H56" s="479"/>
      <c r="I56" s="479"/>
      <c r="J56" s="480"/>
      <c r="K56" s="481"/>
      <c r="L56" s="479"/>
      <c r="M56" s="479"/>
      <c r="N56" s="479"/>
      <c r="O56" s="480"/>
      <c r="P56" s="481"/>
      <c r="Q56" s="484"/>
      <c r="R56" s="499"/>
      <c r="S56" s="500"/>
      <c r="T56" s="482"/>
      <c r="U56" s="501"/>
      <c r="V56" s="502"/>
      <c r="W56" s="1000"/>
    </row>
    <row r="57" spans="1:23" s="320" customFormat="1" ht="14.25" thickBot="1" thickTop="1">
      <c r="A57" s="503"/>
      <c r="B57" s="488"/>
      <c r="C57" s="488"/>
      <c r="D57" s="488"/>
      <c r="E57" s="489"/>
      <c r="F57" s="489"/>
      <c r="G57" s="488"/>
      <c r="H57" s="488"/>
      <c r="I57" s="488"/>
      <c r="J57" s="489"/>
      <c r="K57" s="489"/>
      <c r="L57" s="488"/>
      <c r="M57" s="488"/>
      <c r="N57" s="488"/>
      <c r="O57" s="489"/>
      <c r="P57" s="489"/>
      <c r="Q57" s="488"/>
      <c r="R57" s="488"/>
      <c r="S57" s="488"/>
      <c r="T57" s="488"/>
      <c r="U57" s="488"/>
      <c r="V57" s="488"/>
      <c r="W57" s="488"/>
    </row>
    <row r="58" spans="1:23" ht="13.5" thickTop="1">
      <c r="A58" s="323"/>
      <c r="B58" s="469"/>
      <c r="C58" s="469"/>
      <c r="D58" s="469"/>
      <c r="E58" s="470"/>
      <c r="F58" s="471"/>
      <c r="G58" s="469"/>
      <c r="H58" s="469"/>
      <c r="I58" s="469"/>
      <c r="J58" s="470"/>
      <c r="K58" s="471"/>
      <c r="L58" s="469"/>
      <c r="M58" s="469"/>
      <c r="N58" s="469"/>
      <c r="O58" s="470"/>
      <c r="P58" s="471"/>
      <c r="Q58" s="474"/>
      <c r="R58" s="491"/>
      <c r="S58" s="492"/>
      <c r="T58" s="472"/>
      <c r="U58" s="493"/>
      <c r="V58" s="494"/>
      <c r="W58" s="999"/>
    </row>
    <row r="59" spans="1:23" ht="12.75">
      <c r="A59" s="504" t="s">
        <v>264</v>
      </c>
      <c r="B59" s="365">
        <f>C59+D59</f>
        <v>62344</v>
      </c>
      <c r="C59" s="374">
        <v>140</v>
      </c>
      <c r="D59" s="374">
        <v>62204</v>
      </c>
      <c r="E59" s="375">
        <v>254</v>
      </c>
      <c r="F59" s="367">
        <f>IF(E59=0,0,ROUND(D59/E59/12*1000,0))</f>
        <v>20408</v>
      </c>
      <c r="G59" s="365">
        <f>H59+I59</f>
        <v>63969</v>
      </c>
      <c r="H59" s="374">
        <v>298</v>
      </c>
      <c r="I59" s="374">
        <v>63671</v>
      </c>
      <c r="J59" s="375">
        <v>256</v>
      </c>
      <c r="K59" s="367">
        <f>IF(J59=0,0,ROUND(I59/J59/12*1000,0))</f>
        <v>20726</v>
      </c>
      <c r="L59" s="365">
        <f>M59+N59</f>
        <v>65415.06</v>
      </c>
      <c r="M59" s="374">
        <v>332.34</v>
      </c>
      <c r="N59" s="374">
        <v>65082.72</v>
      </c>
      <c r="O59" s="375">
        <v>255</v>
      </c>
      <c r="P59" s="367">
        <f>IF(O59=0,0,ROUND(N59/O59/12*1000,0))</f>
        <v>21269</v>
      </c>
      <c r="Q59" s="369">
        <v>0</v>
      </c>
      <c r="R59" s="444">
        <v>0</v>
      </c>
      <c r="S59" s="495">
        <v>0</v>
      </c>
      <c r="T59" s="496">
        <v>0</v>
      </c>
      <c r="U59" s="1039">
        <v>3677.42</v>
      </c>
      <c r="V59" s="1039">
        <v>114.84</v>
      </c>
      <c r="W59" s="1040">
        <v>13384.2</v>
      </c>
    </row>
    <row r="60" spans="1:23" ht="24.75" thickBot="1">
      <c r="A60" s="1038" t="s">
        <v>202</v>
      </c>
      <c r="B60" s="479"/>
      <c r="C60" s="479"/>
      <c r="D60" s="479"/>
      <c r="E60" s="480"/>
      <c r="F60" s="481"/>
      <c r="G60" s="479"/>
      <c r="H60" s="479"/>
      <c r="I60" s="479"/>
      <c r="J60" s="480"/>
      <c r="K60" s="481"/>
      <c r="L60" s="479"/>
      <c r="M60" s="479"/>
      <c r="N60" s="479"/>
      <c r="O60" s="480"/>
      <c r="P60" s="481"/>
      <c r="Q60" s="484"/>
      <c r="R60" s="499"/>
      <c r="S60" s="500"/>
      <c r="T60" s="482"/>
      <c r="U60" s="501"/>
      <c r="V60" s="502"/>
      <c r="W60" s="1000"/>
    </row>
    <row r="61" spans="1:23" ht="13.5" thickTop="1">
      <c r="A61" s="389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</row>
    <row r="62" spans="1:23" ht="15" customHeight="1">
      <c r="A62" s="1003" t="s">
        <v>808</v>
      </c>
      <c r="B62" s="505" t="s">
        <v>268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</row>
    <row r="63" spans="1:23" ht="15" customHeight="1">
      <c r="A63" s="123"/>
      <c r="B63" s="505" t="s">
        <v>269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23"/>
      <c r="V63" s="164"/>
      <c r="W63" s="164"/>
    </row>
    <row r="64" spans="1:23" ht="15" customHeight="1">
      <c r="A64" s="123"/>
      <c r="B64" s="505" t="s">
        <v>270</v>
      </c>
      <c r="C64" s="164"/>
      <c r="D64" s="164"/>
      <c r="E64" s="214"/>
      <c r="F64" s="164"/>
      <c r="G64" s="164"/>
      <c r="H64" s="214"/>
      <c r="I64" s="164"/>
      <c r="J64" s="164"/>
      <c r="K64" s="214"/>
      <c r="L64" s="164"/>
      <c r="M64" s="164"/>
      <c r="N64" s="214"/>
      <c r="O64" s="164"/>
      <c r="P64" s="164"/>
      <c r="Q64" s="214"/>
      <c r="R64" s="164"/>
      <c r="S64" s="164"/>
      <c r="T64" s="214"/>
      <c r="U64" s="164"/>
      <c r="V64" s="164"/>
      <c r="W64" s="164"/>
    </row>
    <row r="65" spans="1:23" ht="15" customHeight="1">
      <c r="A65" s="123"/>
      <c r="B65" s="505" t="s">
        <v>271</v>
      </c>
      <c r="C65" s="1004"/>
      <c r="D65" s="1004"/>
      <c r="E65" s="1005"/>
      <c r="F65" s="1004"/>
      <c r="G65" s="1004"/>
      <c r="H65" s="1005"/>
      <c r="I65" s="1004"/>
      <c r="J65" s="1004"/>
      <c r="K65" s="1005"/>
      <c r="L65" s="1004"/>
      <c r="M65" s="1004"/>
      <c r="N65" s="1005"/>
      <c r="O65" s="1004"/>
      <c r="P65" s="1004"/>
      <c r="Q65" s="1005"/>
      <c r="R65" s="164"/>
      <c r="S65" s="164"/>
      <c r="T65" s="214"/>
      <c r="U65" s="164"/>
      <c r="V65" s="164"/>
      <c r="W65" s="164"/>
    </row>
    <row r="66" spans="1:23" ht="15" customHeight="1">
      <c r="A66" s="123"/>
      <c r="B66" s="506" t="s">
        <v>531</v>
      </c>
      <c r="C66" s="1004"/>
      <c r="D66" s="1004"/>
      <c r="E66" s="1005"/>
      <c r="F66" s="1004"/>
      <c r="G66" s="1004"/>
      <c r="H66" s="1005"/>
      <c r="I66" s="1004"/>
      <c r="J66" s="1004"/>
      <c r="K66" s="1005"/>
      <c r="L66" s="1004"/>
      <c r="M66" s="164"/>
      <c r="N66" s="214"/>
      <c r="O66" s="164"/>
      <c r="P66" s="164"/>
      <c r="Q66" s="214"/>
      <c r="R66" s="164"/>
      <c r="S66" s="164"/>
      <c r="T66" s="214"/>
      <c r="U66" s="164"/>
      <c r="V66" s="164"/>
      <c r="W66" s="164"/>
    </row>
    <row r="67" spans="1:23" ht="15" customHeight="1">
      <c r="A67" s="123"/>
      <c r="B67" s="505" t="s">
        <v>532</v>
      </c>
      <c r="C67" s="164"/>
      <c r="D67" s="164"/>
      <c r="E67" s="214"/>
      <c r="F67" s="164"/>
      <c r="G67" s="164"/>
      <c r="H67" s="214"/>
      <c r="I67" s="164"/>
      <c r="J67" s="164"/>
      <c r="K67" s="214"/>
      <c r="L67" s="164"/>
      <c r="M67" s="164"/>
      <c r="N67" s="214"/>
      <c r="O67" s="164"/>
      <c r="P67" s="164"/>
      <c r="Q67" s="214"/>
      <c r="R67" s="164"/>
      <c r="S67" s="164"/>
      <c r="T67" s="214"/>
      <c r="U67" s="164"/>
      <c r="V67" s="164"/>
      <c r="W67" s="164"/>
    </row>
    <row r="68" spans="1:23" ht="15" customHeight="1">
      <c r="A68" s="123"/>
      <c r="B68" s="505" t="s">
        <v>266</v>
      </c>
      <c r="C68" s="164"/>
      <c r="D68" s="164"/>
      <c r="E68" s="214"/>
      <c r="F68" s="164"/>
      <c r="G68" s="164"/>
      <c r="H68" s="214"/>
      <c r="I68" s="164"/>
      <c r="J68" s="164"/>
      <c r="K68" s="214"/>
      <c r="L68" s="164"/>
      <c r="M68" s="164"/>
      <c r="N68" s="214"/>
      <c r="O68" s="164"/>
      <c r="P68" s="164"/>
      <c r="Q68" s="214"/>
      <c r="R68" s="164"/>
      <c r="S68" s="164"/>
      <c r="T68" s="214"/>
      <c r="U68" s="164"/>
      <c r="V68" s="164"/>
      <c r="W68" s="164"/>
    </row>
    <row r="69" spans="1:23" ht="15" customHeight="1">
      <c r="A69" s="164"/>
      <c r="B69" s="506" t="s">
        <v>533</v>
      </c>
      <c r="C69" s="164"/>
      <c r="D69" s="164"/>
      <c r="E69" s="214"/>
      <c r="F69" s="164"/>
      <c r="G69" s="164"/>
      <c r="H69" s="214"/>
      <c r="I69" s="164"/>
      <c r="J69" s="164"/>
      <c r="K69" s="214"/>
      <c r="L69" s="164"/>
      <c r="M69" s="164"/>
      <c r="N69" s="214"/>
      <c r="O69" s="164"/>
      <c r="P69" s="164"/>
      <c r="Q69" s="214"/>
      <c r="R69" s="164"/>
      <c r="S69" s="164"/>
      <c r="T69" s="214"/>
      <c r="U69" s="164"/>
      <c r="V69" s="164"/>
      <c r="W69" s="164"/>
    </row>
    <row r="70" spans="1:23" s="1006" customFormat="1" ht="15" customHeight="1">
      <c r="A70" s="123"/>
      <c r="B70" s="506" t="s">
        <v>534</v>
      </c>
      <c r="C70" s="164"/>
      <c r="D70" s="164"/>
      <c r="E70" s="214"/>
      <c r="F70" s="164"/>
      <c r="G70" s="164"/>
      <c r="H70" s="214"/>
      <c r="I70" s="164"/>
      <c r="J70" s="164"/>
      <c r="K70" s="214"/>
      <c r="L70" s="164"/>
      <c r="M70" s="164"/>
      <c r="N70" s="214"/>
      <c r="O70" s="164"/>
      <c r="P70" s="164"/>
      <c r="Q70" s="214"/>
      <c r="R70" s="164"/>
      <c r="S70" s="164"/>
      <c r="T70" s="214"/>
      <c r="U70" s="164"/>
      <c r="V70" s="164"/>
      <c r="W70" s="123"/>
    </row>
    <row r="71" spans="1:23" s="1006" customFormat="1" ht="15" customHeight="1">
      <c r="A71" s="123"/>
      <c r="B71" s="505" t="s">
        <v>535</v>
      </c>
      <c r="C71" s="164"/>
      <c r="D71" s="164"/>
      <c r="E71" s="214"/>
      <c r="F71" s="164"/>
      <c r="G71" s="164"/>
      <c r="H71" s="214"/>
      <c r="I71" s="164"/>
      <c r="J71" s="164"/>
      <c r="K71" s="214"/>
      <c r="L71" s="164"/>
      <c r="M71" s="164"/>
      <c r="N71" s="214"/>
      <c r="O71" s="164"/>
      <c r="P71" s="164"/>
      <c r="Q71" s="214"/>
      <c r="R71" s="164"/>
      <c r="S71" s="164"/>
      <c r="T71" s="214"/>
      <c r="U71" s="164"/>
      <c r="V71" s="164"/>
      <c r="W71" s="123"/>
    </row>
    <row r="72" spans="1:23" s="1006" customFormat="1" ht="15" customHeight="1">
      <c r="A72" s="592"/>
      <c r="B72" s="505" t="s">
        <v>536</v>
      </c>
      <c r="C72" s="164"/>
      <c r="D72" s="164"/>
      <c r="E72" s="214"/>
      <c r="F72" s="164"/>
      <c r="G72" s="164"/>
      <c r="H72" s="214"/>
      <c r="I72" s="164"/>
      <c r="J72" s="164"/>
      <c r="K72" s="214"/>
      <c r="L72" s="164"/>
      <c r="M72" s="164"/>
      <c r="N72" s="214"/>
      <c r="O72" s="164"/>
      <c r="P72" s="164"/>
      <c r="Q72" s="214"/>
      <c r="R72" s="164"/>
      <c r="S72" s="164"/>
      <c r="T72" s="214"/>
      <c r="U72" s="164"/>
      <c r="V72" s="164"/>
      <c r="W72" s="592"/>
    </row>
    <row r="73" spans="1:23" s="1006" customFormat="1" ht="15" customHeight="1">
      <c r="A73" s="592"/>
      <c r="B73" s="1007"/>
      <c r="C73" s="1008"/>
      <c r="D73" s="1008"/>
      <c r="E73" s="1008"/>
      <c r="F73" s="1008"/>
      <c r="G73" s="1008"/>
      <c r="H73" s="1008"/>
      <c r="I73" s="1008"/>
      <c r="J73" s="1008"/>
      <c r="K73" s="1005"/>
      <c r="L73" s="1004"/>
      <c r="M73" s="1004"/>
      <c r="N73" s="1005"/>
      <c r="O73" s="1004"/>
      <c r="P73" s="1004"/>
      <c r="Q73" s="1005"/>
      <c r="R73" s="1004"/>
      <c r="S73" s="164"/>
      <c r="T73" s="214"/>
      <c r="U73" s="164"/>
      <c r="V73" s="164"/>
      <c r="W73" s="592"/>
    </row>
    <row r="74" spans="1:23" s="1006" customFormat="1" ht="15" customHeight="1">
      <c r="A74" s="592"/>
      <c r="B74" s="1007"/>
      <c r="C74" s="1008"/>
      <c r="D74" s="1008"/>
      <c r="E74" s="1008"/>
      <c r="F74" s="1008"/>
      <c r="G74" s="1008"/>
      <c r="H74" s="1008"/>
      <c r="I74" s="1008"/>
      <c r="J74" s="1008"/>
      <c r="K74" s="1005"/>
      <c r="L74" s="1004"/>
      <c r="M74" s="1004"/>
      <c r="N74" s="1005"/>
      <c r="O74" s="1004"/>
      <c r="P74" s="1004"/>
      <c r="Q74" s="1005"/>
      <c r="R74" s="1004"/>
      <c r="S74" s="164"/>
      <c r="T74" s="214"/>
      <c r="U74" s="164"/>
      <c r="V74" s="164"/>
      <c r="W74" s="592"/>
    </row>
    <row r="75" spans="1:23" s="1006" customFormat="1" ht="15" customHeight="1">
      <c r="A75" s="592"/>
      <c r="B75" s="1007"/>
      <c r="C75" s="1008"/>
      <c r="D75" s="1008"/>
      <c r="E75" s="1008"/>
      <c r="F75" s="1008"/>
      <c r="G75" s="1008"/>
      <c r="H75" s="1008"/>
      <c r="I75" s="1008"/>
      <c r="J75" s="1008"/>
      <c r="K75" s="1005"/>
      <c r="L75" s="1004"/>
      <c r="M75" s="1004"/>
      <c r="N75" s="1005"/>
      <c r="O75" s="1004"/>
      <c r="P75" s="1004"/>
      <c r="Q75" s="1005"/>
      <c r="R75" s="1004"/>
      <c r="S75" s="164"/>
      <c r="T75" s="214"/>
      <c r="U75" s="164"/>
      <c r="V75" s="164"/>
      <c r="W75" s="592"/>
    </row>
    <row r="76" spans="1:23" s="724" customFormat="1" ht="18">
      <c r="A76" s="45" t="s">
        <v>186</v>
      </c>
      <c r="B76" s="45"/>
      <c r="C76" s="45"/>
      <c r="D76" s="45"/>
      <c r="E76" s="45"/>
      <c r="F76" s="45"/>
      <c r="G76" s="45"/>
      <c r="K76" s="45"/>
      <c r="L76" s="725" t="s">
        <v>188</v>
      </c>
      <c r="M76" s="726"/>
      <c r="N76" s="726"/>
      <c r="P76" s="725"/>
      <c r="Q76" s="725"/>
      <c r="R76" s="725"/>
      <c r="S76" s="45"/>
      <c r="T76" s="45"/>
      <c r="U76" s="45" t="s">
        <v>799</v>
      </c>
      <c r="V76" s="45"/>
      <c r="W76" s="45"/>
    </row>
    <row r="77" spans="1:23" s="724" customFormat="1" ht="18">
      <c r="A77" s="45" t="s">
        <v>159</v>
      </c>
      <c r="B77" s="45"/>
      <c r="C77" s="45"/>
      <c r="D77" s="45"/>
      <c r="E77" s="45"/>
      <c r="F77" s="45"/>
      <c r="G77" s="72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s="724" customFormat="1" ht="18">
      <c r="A78" s="45" t="s">
        <v>160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s="171" customFormat="1" ht="15">
      <c r="A79" s="1009"/>
      <c r="B79" s="1009"/>
      <c r="C79" s="1009"/>
      <c r="D79" s="1009"/>
      <c r="E79" s="1009"/>
      <c r="F79" s="1009"/>
      <c r="G79" s="1009"/>
      <c r="H79" s="1009"/>
      <c r="I79" s="1009"/>
      <c r="J79" s="1009"/>
      <c r="K79" s="1009"/>
      <c r="L79" s="1009"/>
      <c r="M79" s="1009"/>
      <c r="N79" s="1009"/>
      <c r="O79" s="1009"/>
      <c r="P79" s="1009"/>
      <c r="Q79" s="1009"/>
      <c r="R79" s="1009"/>
      <c r="S79" s="1009"/>
      <c r="T79" s="1009"/>
      <c r="U79" s="1009"/>
      <c r="V79" s="1009"/>
      <c r="W79" s="1009"/>
    </row>
    <row r="80" spans="1:23" s="1030" customFormat="1" ht="15">
      <c r="A80" s="317"/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</row>
    <row r="81" spans="1:23" s="1030" customFormat="1" ht="15">
      <c r="A81" s="317"/>
      <c r="B81" s="317"/>
      <c r="C81" s="317"/>
      <c r="D81" s="317"/>
      <c r="E81" s="317"/>
      <c r="F81" s="317"/>
      <c r="G81" s="214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</row>
    <row r="82" spans="1:23" s="171" customFormat="1" ht="15">
      <c r="A82" s="317"/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</row>
    <row r="83" spans="1:23" ht="14.2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1:23" ht="15">
      <c r="A84" s="123"/>
      <c r="B84" s="592"/>
      <c r="C84" s="214"/>
      <c r="D84" s="164"/>
      <c r="E84" s="164"/>
      <c r="F84" s="214"/>
      <c r="G84" s="164"/>
      <c r="H84" s="164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1:23" ht="17.25">
      <c r="A85" s="123"/>
      <c r="B85" s="1010"/>
      <c r="C85" s="214"/>
      <c r="D85" s="164"/>
      <c r="E85" s="164"/>
      <c r="F85" s="214"/>
      <c r="G85" s="164"/>
      <c r="H85" s="164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1:23" ht="17.25">
      <c r="A86" s="123"/>
      <c r="B86" s="1011"/>
      <c r="C86" s="214"/>
      <c r="D86" s="164"/>
      <c r="E86" s="164"/>
      <c r="F86" s="214"/>
      <c r="G86" s="164"/>
      <c r="H86" s="164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1:23" ht="14.2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1:23" ht="14.2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1:23" ht="14.2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1:23" ht="14.2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1:23" ht="14.2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pans="1:23" ht="14.2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</row>
    <row r="93" spans="1:23" ht="14.2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</row>
    <row r="94" spans="1:23" ht="14.2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</row>
    <row r="95" spans="1:23" ht="14.2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</row>
    <row r="96" spans="1:23" ht="14.2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</row>
    <row r="97" spans="1:23" ht="14.2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</row>
    <row r="98" spans="1:23" ht="14.2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</row>
    <row r="99" spans="1:23" ht="14.2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</row>
    <row r="100" spans="1:23" ht="14.2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</row>
    <row r="101" spans="1:23" ht="14.2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</row>
    <row r="102" spans="1:23" ht="14.2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</row>
    <row r="103" spans="1:23" ht="14.2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</row>
    <row r="104" spans="1:23" ht="14.2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</row>
    <row r="105" spans="1:23" ht="14.2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</row>
    <row r="106" spans="1:23" ht="14.2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</row>
    <row r="107" spans="1:23" ht="14.2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</row>
    <row r="108" spans="1:23" ht="14.2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</row>
    <row r="109" spans="1:23" ht="14.2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</row>
    <row r="110" spans="1:23" ht="14.2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</row>
    <row r="111" spans="1:23" ht="14.2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</row>
    <row r="112" spans="1:23" ht="14.2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</row>
    <row r="113" spans="1:23" ht="14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</row>
    <row r="114" spans="1:23" ht="14.2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</row>
    <row r="115" spans="1:23" ht="14.2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</row>
    <row r="116" spans="1:23" ht="14.2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</row>
    <row r="117" spans="1:23" ht="14.2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  <c r="W117" s="123"/>
    </row>
    <row r="118" spans="1:23" ht="14.2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</row>
    <row r="119" spans="1:23" ht="14.2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</row>
    <row r="120" spans="1:23" ht="14.2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</row>
    <row r="121" spans="1:23" ht="14.2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</row>
    <row r="122" spans="1:23" ht="14.2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</row>
    <row r="123" spans="1:23" ht="14.2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</row>
    <row r="124" spans="1:23" ht="14.2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</row>
    <row r="125" spans="1:23" ht="14.2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</row>
    <row r="126" spans="1:23" ht="14.2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</row>
    <row r="127" spans="1:23" ht="14.2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</row>
    <row r="128" spans="1:23" ht="14.2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</row>
    <row r="129" spans="1:23" ht="14.2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</row>
    <row r="130" spans="1:23" ht="14.2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</row>
    <row r="131" spans="1:23" ht="14.2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</row>
    <row r="132" spans="1:23" ht="14.2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</row>
    <row r="133" spans="1:23" ht="14.2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</row>
    <row r="134" spans="1:23" ht="14.2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</row>
    <row r="135" spans="1:23" ht="14.2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</row>
    <row r="136" spans="1:23" ht="14.2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</row>
    <row r="137" spans="1:23" ht="14.2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</row>
    <row r="138" spans="1:23" ht="14.2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</row>
    <row r="139" spans="1:23" ht="14.2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</row>
    <row r="140" spans="1:23" ht="14.2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</row>
    <row r="141" spans="1:23" ht="14.2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</row>
    <row r="142" spans="1:23" ht="14.2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</row>
    <row r="143" spans="1:23" ht="14.2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</row>
    <row r="144" spans="1:23" ht="14.2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</row>
    <row r="145" spans="1:23" ht="14.2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</row>
    <row r="146" spans="1:23" ht="14.2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</row>
    <row r="147" spans="1:23" ht="14.2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</row>
    <row r="148" spans="1:23" ht="14.2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</row>
    <row r="149" spans="1:23" ht="14.2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</row>
    <row r="150" spans="1:23" ht="14.2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</row>
    <row r="151" spans="1:23" ht="14.2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</row>
    <row r="152" spans="1:23" ht="14.2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</row>
    <row r="153" spans="1:23" ht="14.2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</row>
    <row r="154" spans="1:23" ht="14.2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  <c r="W154" s="123"/>
    </row>
    <row r="155" spans="1:23" ht="14.2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  <c r="W155" s="123"/>
    </row>
    <row r="156" spans="1:23" ht="14.2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  <c r="W156" s="123"/>
    </row>
    <row r="157" spans="1:23" ht="14.2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</row>
    <row r="158" spans="1:23" ht="14.2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  <c r="W158" s="123"/>
    </row>
    <row r="159" spans="1:23" ht="14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</row>
    <row r="160" spans="1:23" ht="14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</row>
    <row r="161" spans="1:23" ht="14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</row>
    <row r="162" spans="1:23" ht="14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</row>
    <row r="163" spans="1:23" ht="14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</row>
    <row r="164" spans="1:23" ht="14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</row>
    <row r="165" spans="1:23" ht="14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</row>
    <row r="166" spans="1:23" ht="14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</row>
    <row r="167" spans="1:23" ht="14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</row>
    <row r="168" spans="1:23" ht="14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</row>
    <row r="169" spans="1:23" ht="14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</row>
    <row r="170" spans="1:23" ht="14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</row>
    <row r="171" spans="1:23" ht="14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</row>
    <row r="172" spans="1:23" ht="14.2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</row>
    <row r="173" spans="1:23" ht="14.2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</row>
    <row r="174" spans="1:23" ht="14.2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</row>
    <row r="175" spans="1:23" ht="14.2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</row>
    <row r="176" spans="1:23" ht="14.2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</row>
    <row r="177" spans="1:23" ht="14.2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</row>
    <row r="178" spans="1:23" ht="14.2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</row>
    <row r="179" spans="1:23" ht="14.2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</row>
    <row r="180" spans="1:23" ht="14.2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</row>
    <row r="181" spans="1:23" ht="14.2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</row>
    <row r="182" spans="1:23" ht="14.2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</row>
    <row r="183" spans="1:23" ht="14.2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</row>
    <row r="184" spans="1:23" ht="14.2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</row>
    <row r="185" spans="1:23" ht="14.2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</row>
    <row r="186" spans="1:23" ht="14.2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</row>
    <row r="187" spans="1:23" ht="14.2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</row>
    <row r="188" spans="1:23" ht="14.2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</row>
    <row r="189" spans="1:23" ht="14.2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</row>
    <row r="190" spans="1:23" ht="14.2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</row>
    <row r="191" spans="1:23" ht="14.2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</row>
    <row r="192" spans="1:23" ht="14.2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</row>
    <row r="193" spans="1:23" ht="14.2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</row>
    <row r="194" spans="1:23" ht="14.2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</row>
    <row r="195" spans="1:23" ht="14.2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</row>
    <row r="196" spans="1:23" ht="14.2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</row>
    <row r="197" spans="1:23" ht="14.2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</row>
    <row r="198" spans="1:23" ht="14.2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</row>
    <row r="199" spans="1:23" ht="14.2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</row>
    <row r="200" spans="1:23" ht="14.2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</row>
  </sheetData>
  <mergeCells count="3">
    <mergeCell ref="L5:P5"/>
    <mergeCell ref="Q5:R5"/>
    <mergeCell ref="V2:W2"/>
  </mergeCells>
  <printOptions horizontalCentered="1"/>
  <pageMargins left="0.15748031496062992" right="0.1968503937007874" top="0.7874015748031497" bottom="0.7874015748031497" header="0.5118110236220472" footer="0.5118110236220472"/>
  <pageSetup blackAndWhite="1" fitToHeight="1" fitToWidth="1" horizontalDpi="600" verticalDpi="600" orientation="landscape" scale="44" r:id="rId1"/>
  <headerFooter alignWithMargins="0">
    <oddFooter>&amp;C&amp;18&amp;P+64&amp;10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P89"/>
  <sheetViews>
    <sheetView workbookViewId="0" topLeftCell="F13">
      <selection activeCell="J33" sqref="J33"/>
    </sheetView>
  </sheetViews>
  <sheetFormatPr defaultColWidth="9.00390625" defaultRowHeight="12.75"/>
  <cols>
    <col min="2" max="2" width="6.625" style="0" customWidth="1"/>
    <col min="3" max="3" width="12.25390625" style="0" customWidth="1"/>
    <col min="4" max="4" width="18.625" style="0" customWidth="1"/>
    <col min="11" max="11" width="11.75390625" style="0" bestFit="1" customWidth="1"/>
    <col min="12" max="12" width="10.125" style="0" customWidth="1"/>
    <col min="14" max="14" width="10.125" style="0" customWidth="1"/>
  </cols>
  <sheetData>
    <row r="2" spans="1:16" ht="12.75">
      <c r="A2" s="11"/>
      <c r="B2" s="171" t="s">
        <v>619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O2" s="1059" t="s">
        <v>924</v>
      </c>
      <c r="P2" s="1059"/>
    </row>
    <row r="3" spans="1:16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P3" t="s">
        <v>925</v>
      </c>
    </row>
    <row r="4" spans="1:1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731"/>
    </row>
    <row r="6" spans="1:13" ht="15.75">
      <c r="A6" s="728"/>
      <c r="B6" s="13" t="s">
        <v>580</v>
      </c>
      <c r="C6" s="2"/>
      <c r="D6" s="2"/>
      <c r="E6" s="2"/>
      <c r="F6" s="2"/>
      <c r="G6" s="2"/>
      <c r="H6" s="2"/>
      <c r="I6" s="2"/>
      <c r="J6" s="2"/>
      <c r="K6" s="2"/>
      <c r="L6" s="2"/>
      <c r="M6" s="732"/>
    </row>
    <row r="7" spans="1:13" ht="15.75">
      <c r="A7" s="728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732"/>
    </row>
    <row r="8" spans="1:13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732"/>
    </row>
    <row r="9" spans="1:13" ht="15.75">
      <c r="A9" s="11"/>
      <c r="B9" s="14" t="s">
        <v>849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5.75">
      <c r="A10" s="1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6" ht="13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P11" s="119" t="s">
        <v>663</v>
      </c>
    </row>
    <row r="12" spans="1:16" ht="16.5" customHeight="1">
      <c r="A12" s="11"/>
      <c r="B12" s="733"/>
      <c r="C12" s="734"/>
      <c r="D12" s="16"/>
      <c r="E12" s="735" t="s">
        <v>850</v>
      </c>
      <c r="F12" s="735"/>
      <c r="G12" s="736"/>
      <c r="H12" s="737" t="s">
        <v>595</v>
      </c>
      <c r="I12" s="737"/>
      <c r="J12" s="17"/>
      <c r="K12" s="1071" t="s">
        <v>851</v>
      </c>
      <c r="L12" s="1072"/>
      <c r="M12" s="1073"/>
      <c r="N12" s="1071" t="s">
        <v>852</v>
      </c>
      <c r="O12" s="1072"/>
      <c r="P12" s="1073"/>
    </row>
    <row r="13" spans="1:16" ht="16.5" customHeight="1">
      <c r="A13" s="11"/>
      <c r="B13" s="738" t="s">
        <v>853</v>
      </c>
      <c r="C13" s="739" t="s">
        <v>854</v>
      </c>
      <c r="D13" s="740"/>
      <c r="E13" s="741" t="s">
        <v>855</v>
      </c>
      <c r="F13" s="741"/>
      <c r="G13" s="742"/>
      <c r="H13" s="743" t="s">
        <v>856</v>
      </c>
      <c r="I13" s="743"/>
      <c r="J13" s="744"/>
      <c r="K13" s="1074" t="s">
        <v>857</v>
      </c>
      <c r="L13" s="1075"/>
      <c r="M13" s="1076"/>
      <c r="N13" s="745" t="s">
        <v>858</v>
      </c>
      <c r="O13" s="746" t="s">
        <v>859</v>
      </c>
      <c r="P13" s="747" t="s">
        <v>860</v>
      </c>
    </row>
    <row r="14" spans="1:16" ht="16.5" customHeight="1">
      <c r="A14" s="11"/>
      <c r="B14" s="748"/>
      <c r="C14" s="97"/>
      <c r="D14" s="18"/>
      <c r="E14" s="749" t="s">
        <v>861</v>
      </c>
      <c r="F14" s="750" t="s">
        <v>862</v>
      </c>
      <c r="G14" s="18"/>
      <c r="H14" s="751" t="s">
        <v>861</v>
      </c>
      <c r="I14" s="750" t="s">
        <v>862</v>
      </c>
      <c r="J14" s="18"/>
      <c r="K14" s="751" t="s">
        <v>861</v>
      </c>
      <c r="L14" s="750" t="s">
        <v>862</v>
      </c>
      <c r="M14" s="18"/>
      <c r="N14" s="751" t="s">
        <v>861</v>
      </c>
      <c r="O14" s="752" t="s">
        <v>862</v>
      </c>
      <c r="P14" s="18"/>
    </row>
    <row r="15" spans="1:16" ht="16.5" customHeight="1" thickBot="1">
      <c r="A15" s="11"/>
      <c r="B15" s="753"/>
      <c r="C15" s="754"/>
      <c r="D15" s="730"/>
      <c r="E15" s="755" t="s">
        <v>863</v>
      </c>
      <c r="F15" s="756" t="s">
        <v>863</v>
      </c>
      <c r="G15" s="730" t="s">
        <v>864</v>
      </c>
      <c r="H15" s="19" t="s">
        <v>863</v>
      </c>
      <c r="I15" s="756" t="s">
        <v>863</v>
      </c>
      <c r="J15" s="730" t="s">
        <v>864</v>
      </c>
      <c r="K15" s="19" t="s">
        <v>863</v>
      </c>
      <c r="L15" s="756" t="s">
        <v>863</v>
      </c>
      <c r="M15" s="730" t="s">
        <v>864</v>
      </c>
      <c r="N15" s="19" t="s">
        <v>863</v>
      </c>
      <c r="O15" s="756" t="s">
        <v>863</v>
      </c>
      <c r="P15" s="730" t="s">
        <v>864</v>
      </c>
    </row>
    <row r="16" spans="1:16" ht="16.5" customHeight="1" thickBot="1">
      <c r="A16" s="11"/>
      <c r="B16" s="753" t="s">
        <v>689</v>
      </c>
      <c r="C16" s="20" t="s">
        <v>865</v>
      </c>
      <c r="D16" s="21"/>
      <c r="E16" s="754">
        <v>1</v>
      </c>
      <c r="F16" s="752">
        <v>2</v>
      </c>
      <c r="G16" s="18">
        <v>3</v>
      </c>
      <c r="H16" s="19">
        <v>4</v>
      </c>
      <c r="I16" s="757">
        <v>5</v>
      </c>
      <c r="J16" s="730">
        <v>6</v>
      </c>
      <c r="K16" s="19">
        <v>7</v>
      </c>
      <c r="L16" s="757">
        <v>8</v>
      </c>
      <c r="M16" s="730">
        <v>9</v>
      </c>
      <c r="N16" s="19">
        <v>10</v>
      </c>
      <c r="O16" s="756">
        <v>11</v>
      </c>
      <c r="P16" s="730">
        <v>12</v>
      </c>
    </row>
    <row r="17" spans="1:16" ht="16.5" customHeight="1">
      <c r="A17" s="11"/>
      <c r="B17" s="758" t="s">
        <v>685</v>
      </c>
      <c r="C17" s="759" t="s">
        <v>866</v>
      </c>
      <c r="D17" s="760"/>
      <c r="E17" s="761">
        <f>E18+E19</f>
        <v>14959</v>
      </c>
      <c r="F17" s="762">
        <f>F18+F19</f>
        <v>10269</v>
      </c>
      <c r="G17" s="763">
        <f>G18+G19</f>
        <v>25228</v>
      </c>
      <c r="H17" s="764">
        <f>H18+H19</f>
        <v>15476.709999999994</v>
      </c>
      <c r="I17" s="765">
        <f>I18</f>
        <v>30803.059999999998</v>
      </c>
      <c r="J17" s="766">
        <f>J18+J19</f>
        <v>46279.76999999999</v>
      </c>
      <c r="K17" s="764">
        <f>K18+K19</f>
        <v>2566.1400000000012</v>
      </c>
      <c r="L17" s="765">
        <f>L18</f>
        <v>20602.72</v>
      </c>
      <c r="M17" s="767">
        <f>K17+L17</f>
        <v>23168.86</v>
      </c>
      <c r="N17" s="768">
        <f aca="true" t="shared" si="0" ref="N17:P18">E17-(H17-K17)</f>
        <v>2048.4300000000076</v>
      </c>
      <c r="O17" s="769">
        <f t="shared" si="0"/>
        <v>68.66000000000349</v>
      </c>
      <c r="P17" s="770">
        <f t="shared" si="0"/>
        <v>2117.090000000011</v>
      </c>
    </row>
    <row r="18" spans="1:16" ht="16.5" customHeight="1">
      <c r="A18" s="11"/>
      <c r="B18" s="758" t="s">
        <v>867</v>
      </c>
      <c r="C18" s="771" t="s">
        <v>868</v>
      </c>
      <c r="D18" s="760" t="s">
        <v>869</v>
      </c>
      <c r="E18" s="772">
        <f>6435+7335+7828+2450+596-3993-5692</f>
        <v>14959</v>
      </c>
      <c r="F18" s="773">
        <f>3015+9629+600-2975</f>
        <v>10269</v>
      </c>
      <c r="G18" s="774">
        <f>E18+F18</f>
        <v>25228</v>
      </c>
      <c r="H18" s="775">
        <f>9496.31+8090.87+16120.27+2425.26+595.27-117-259.9-8432-12442.37</f>
        <v>15476.709999999994</v>
      </c>
      <c r="I18" s="776">
        <f>15837.1+17339.96+600-2974</f>
        <v>30803.059999999998</v>
      </c>
      <c r="J18" s="777">
        <f>H18+I18</f>
        <v>46279.76999999999</v>
      </c>
      <c r="K18" s="775">
        <f>14556.04-130-259.9-4850-6750</f>
        <v>2566.1400000000012</v>
      </c>
      <c r="L18" s="776">
        <f>20602.72</f>
        <v>20602.72</v>
      </c>
      <c r="M18" s="777">
        <f>K18+L18</f>
        <v>23168.86</v>
      </c>
      <c r="N18" s="778">
        <f t="shared" si="0"/>
        <v>2048.4300000000076</v>
      </c>
      <c r="O18" s="779">
        <f t="shared" si="0"/>
        <v>68.66000000000349</v>
      </c>
      <c r="P18" s="777">
        <f t="shared" si="0"/>
        <v>2117.090000000011</v>
      </c>
    </row>
    <row r="19" spans="1:16" ht="16.5" customHeight="1">
      <c r="A19" s="11"/>
      <c r="B19" s="780" t="s">
        <v>870</v>
      </c>
      <c r="C19" s="771"/>
      <c r="D19" s="760" t="s">
        <v>871</v>
      </c>
      <c r="E19" s="781"/>
      <c r="F19" s="782"/>
      <c r="G19" s="783"/>
      <c r="H19" s="768"/>
      <c r="I19" s="784"/>
      <c r="J19" s="770"/>
      <c r="K19" s="768"/>
      <c r="L19" s="784"/>
      <c r="M19" s="770"/>
      <c r="N19" s="768"/>
      <c r="O19" s="776"/>
      <c r="P19" s="770"/>
    </row>
    <row r="20" spans="1:16" ht="16.5" customHeight="1" thickBot="1">
      <c r="A20" s="11"/>
      <c r="B20" s="785" t="s">
        <v>872</v>
      </c>
      <c r="C20" s="786"/>
      <c r="D20" s="787" t="s">
        <v>873</v>
      </c>
      <c r="E20" s="788"/>
      <c r="F20" s="789"/>
      <c r="G20" s="790"/>
      <c r="H20" s="791"/>
      <c r="I20" s="792"/>
      <c r="J20" s="793"/>
      <c r="K20" s="791"/>
      <c r="L20" s="792"/>
      <c r="M20" s="793"/>
      <c r="N20" s="794"/>
      <c r="O20" s="792"/>
      <c r="P20" s="793"/>
    </row>
    <row r="21" spans="1:16" ht="16.5" customHeight="1">
      <c r="A21" s="11"/>
      <c r="B21" s="758" t="s">
        <v>686</v>
      </c>
      <c r="C21" s="759" t="s">
        <v>874</v>
      </c>
      <c r="D21" s="760"/>
      <c r="E21" s="761"/>
      <c r="F21" s="762"/>
      <c r="G21" s="763"/>
      <c r="H21" s="764"/>
      <c r="I21" s="765"/>
      <c r="J21" s="766"/>
      <c r="K21" s="764"/>
      <c r="L21" s="765"/>
      <c r="M21" s="767"/>
      <c r="N21" s="768"/>
      <c r="O21" s="784"/>
      <c r="P21" s="770"/>
    </row>
    <row r="22" spans="1:16" ht="16.5" customHeight="1">
      <c r="A22" s="11"/>
      <c r="B22" s="758" t="s">
        <v>875</v>
      </c>
      <c r="C22" s="771" t="s">
        <v>868</v>
      </c>
      <c r="D22" s="760" t="s">
        <v>876</v>
      </c>
      <c r="E22" s="795"/>
      <c r="F22" s="796"/>
      <c r="G22" s="797"/>
      <c r="H22" s="775"/>
      <c r="I22" s="776"/>
      <c r="J22" s="777"/>
      <c r="K22" s="775"/>
      <c r="L22" s="776"/>
      <c r="M22" s="777"/>
      <c r="N22" s="778"/>
      <c r="O22" s="779"/>
      <c r="P22" s="777"/>
    </row>
    <row r="23" spans="1:16" ht="16.5" customHeight="1" thickBot="1">
      <c r="A23" s="11"/>
      <c r="B23" s="798" t="s">
        <v>877</v>
      </c>
      <c r="C23" s="771"/>
      <c r="D23" s="787" t="s">
        <v>871</v>
      </c>
      <c r="E23" s="799"/>
      <c r="F23" s="800"/>
      <c r="G23" s="801"/>
      <c r="H23" s="768"/>
      <c r="I23" s="784"/>
      <c r="J23" s="770"/>
      <c r="K23" s="768"/>
      <c r="L23" s="784"/>
      <c r="M23" s="770"/>
      <c r="N23" s="768"/>
      <c r="O23" s="784"/>
      <c r="P23" s="770"/>
    </row>
    <row r="24" spans="1:16" ht="16.5" customHeight="1" thickBot="1">
      <c r="A24" s="11"/>
      <c r="B24" s="802" t="s">
        <v>878</v>
      </c>
      <c r="C24" s="803" t="s">
        <v>879</v>
      </c>
      <c r="D24" s="804"/>
      <c r="E24" s="805">
        <f>1590+5692</f>
        <v>7282</v>
      </c>
      <c r="F24" s="806">
        <v>1210</v>
      </c>
      <c r="G24" s="807">
        <f>E24+F24</f>
        <v>8492</v>
      </c>
      <c r="H24" s="808">
        <f>1108.63+12442.37</f>
        <v>13551</v>
      </c>
      <c r="I24" s="809">
        <v>1209.18</v>
      </c>
      <c r="J24" s="810">
        <f>H24+I24</f>
        <v>14760.18</v>
      </c>
      <c r="K24" s="808">
        <v>6750</v>
      </c>
      <c r="L24" s="809"/>
      <c r="M24" s="810">
        <v>6750</v>
      </c>
      <c r="N24" s="811">
        <f>E24-(H24-K24)</f>
        <v>481</v>
      </c>
      <c r="O24" s="809">
        <f>F24-(I24-L24)</f>
        <v>0.8199999999999363</v>
      </c>
      <c r="P24" s="810">
        <f>N24+O24</f>
        <v>481.81999999999994</v>
      </c>
    </row>
    <row r="25" spans="1:16" ht="16.5" customHeight="1" thickBot="1">
      <c r="A25" s="11"/>
      <c r="B25" s="733" t="s">
        <v>880</v>
      </c>
      <c r="C25" s="803" t="s">
        <v>881</v>
      </c>
      <c r="D25" s="804"/>
      <c r="E25" s="812"/>
      <c r="F25" s="813"/>
      <c r="G25" s="814"/>
      <c r="H25" s="815"/>
      <c r="I25" s="769"/>
      <c r="J25" s="816"/>
      <c r="K25" s="815"/>
      <c r="L25" s="769"/>
      <c r="M25" s="816"/>
      <c r="N25" s="815"/>
      <c r="O25" s="769"/>
      <c r="P25" s="816"/>
    </row>
    <row r="26" spans="2:16" s="817" customFormat="1" ht="16.5" customHeight="1">
      <c r="B26" s="818" t="s">
        <v>882</v>
      </c>
      <c r="C26" s="819" t="s">
        <v>883</v>
      </c>
      <c r="D26" s="820"/>
      <c r="E26" s="821">
        <f>E28+E27</f>
        <v>3993</v>
      </c>
      <c r="F26" s="822">
        <f>F27+F28</f>
        <v>2975</v>
      </c>
      <c r="G26" s="823">
        <f>E26+F26</f>
        <v>6968</v>
      </c>
      <c r="H26" s="824">
        <f>H28+H27</f>
        <v>8432</v>
      </c>
      <c r="I26" s="825">
        <f>I27+I28</f>
        <v>2974</v>
      </c>
      <c r="J26" s="826">
        <f>H26+I26</f>
        <v>11406</v>
      </c>
      <c r="K26" s="824">
        <f>K28+K27</f>
        <v>4850</v>
      </c>
      <c r="L26" s="825"/>
      <c r="M26" s="826">
        <v>4850</v>
      </c>
      <c r="N26" s="827">
        <f aca="true" t="shared" si="1" ref="N26:P27">E26-(H26-K26)</f>
        <v>411</v>
      </c>
      <c r="O26" s="828">
        <f t="shared" si="1"/>
        <v>1</v>
      </c>
      <c r="P26" s="767">
        <f t="shared" si="1"/>
        <v>412</v>
      </c>
    </row>
    <row r="27" spans="1:16" ht="16.5" customHeight="1">
      <c r="A27" s="11"/>
      <c r="B27" s="829" t="s">
        <v>884</v>
      </c>
      <c r="C27" s="1077" t="s">
        <v>885</v>
      </c>
      <c r="D27" s="1078"/>
      <c r="E27" s="830">
        <v>3993</v>
      </c>
      <c r="F27" s="831">
        <v>2975</v>
      </c>
      <c r="G27" s="832">
        <f>E27+F27</f>
        <v>6968</v>
      </c>
      <c r="H27" s="775">
        <v>8432</v>
      </c>
      <c r="I27" s="776">
        <v>2974</v>
      </c>
      <c r="J27" s="833">
        <f>H27+I27</f>
        <v>11406</v>
      </c>
      <c r="K27" s="775">
        <v>4850</v>
      </c>
      <c r="L27" s="776"/>
      <c r="M27" s="833">
        <v>4850</v>
      </c>
      <c r="N27" s="778">
        <f t="shared" si="1"/>
        <v>411</v>
      </c>
      <c r="O27" s="779">
        <f t="shared" si="1"/>
        <v>1</v>
      </c>
      <c r="P27" s="777">
        <f t="shared" si="1"/>
        <v>412</v>
      </c>
    </row>
    <row r="28" spans="1:16" ht="16.5" customHeight="1" thickBot="1">
      <c r="A28" s="11"/>
      <c r="B28" s="834" t="s">
        <v>886</v>
      </c>
      <c r="C28" s="1079" t="s">
        <v>887</v>
      </c>
      <c r="D28" s="1080"/>
      <c r="E28" s="835"/>
      <c r="F28" s="836"/>
      <c r="G28" s="837"/>
      <c r="H28" s="791"/>
      <c r="I28" s="792"/>
      <c r="J28" s="793"/>
      <c r="K28" s="791"/>
      <c r="L28" s="792"/>
      <c r="M28" s="793"/>
      <c r="N28" s="791"/>
      <c r="O28" s="792"/>
      <c r="P28" s="793"/>
    </row>
    <row r="29" spans="1:16" ht="16.5" customHeight="1" thickBot="1">
      <c r="A29" s="11"/>
      <c r="B29" s="834" t="s">
        <v>888</v>
      </c>
      <c r="C29" s="1081" t="s">
        <v>889</v>
      </c>
      <c r="D29" s="1082"/>
      <c r="E29" s="835"/>
      <c r="F29" s="836"/>
      <c r="G29" s="838"/>
      <c r="H29" s="791">
        <v>117</v>
      </c>
      <c r="I29" s="792"/>
      <c r="J29" s="793">
        <f>H29+I29</f>
        <v>117</v>
      </c>
      <c r="K29" s="791">
        <v>130</v>
      </c>
      <c r="L29" s="792">
        <v>0</v>
      </c>
      <c r="M29" s="793">
        <f>K29+L29</f>
        <v>130</v>
      </c>
      <c r="N29" s="791">
        <f>E29-(H29-K29)</f>
        <v>13</v>
      </c>
      <c r="O29" s="792"/>
      <c r="P29" s="793">
        <f>G29-(J29-M29)</f>
        <v>13</v>
      </c>
    </row>
    <row r="30" spans="1:16" ht="16.5" customHeight="1" thickBot="1">
      <c r="A30" s="11"/>
      <c r="B30" s="834" t="s">
        <v>890</v>
      </c>
      <c r="C30" s="1081" t="s">
        <v>891</v>
      </c>
      <c r="D30" s="1082"/>
      <c r="E30" s="835">
        <f>E18+E19+E29+E24+E26</f>
        <v>26234</v>
      </c>
      <c r="F30" s="806">
        <f>F18+F19+F29+F24+F26</f>
        <v>14454</v>
      </c>
      <c r="G30" s="807">
        <f>G18+G19+G29+G24+G26</f>
        <v>40688</v>
      </c>
      <c r="H30" s="791">
        <f>H18+H19+H29+H24+H26</f>
        <v>37576.70999999999</v>
      </c>
      <c r="I30" s="791">
        <f>I18+I19+I29+I24+I26</f>
        <v>34986.24</v>
      </c>
      <c r="J30" s="793">
        <f>J17+J29+J24+J26</f>
        <v>72562.94999999998</v>
      </c>
      <c r="K30" s="839">
        <f>K17+K29+K26+K24</f>
        <v>14296.140000000001</v>
      </c>
      <c r="L30" s="809">
        <f>L17+L29</f>
        <v>20602.72</v>
      </c>
      <c r="M30" s="793">
        <f>M17+M29+M24+M26</f>
        <v>34898.86</v>
      </c>
      <c r="N30" s="791">
        <f>E30-(H30-K30)</f>
        <v>2953.4300000000076</v>
      </c>
      <c r="O30" s="809">
        <f>F30-(I30-L30)</f>
        <v>70.4800000000032</v>
      </c>
      <c r="P30" s="793">
        <f>G30-(J30-M30)</f>
        <v>3023.910000000018</v>
      </c>
    </row>
    <row r="31" spans="1:16" ht="16.5" customHeight="1">
      <c r="A31" s="11"/>
      <c r="B31" s="840"/>
      <c r="C31" s="841"/>
      <c r="D31" s="84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6.5" customHeight="1">
      <c r="A32" s="11"/>
      <c r="B32" s="840"/>
      <c r="C32" s="841"/>
      <c r="D32" s="84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73"/>
    </row>
    <row r="33" spans="1:16" ht="12.75">
      <c r="A33" s="11"/>
      <c r="B33" s="842" t="s">
        <v>892</v>
      </c>
      <c r="C33" s="11"/>
      <c r="D33" s="97"/>
      <c r="E33" s="22"/>
      <c r="F33" s="22"/>
      <c r="G33" s="22"/>
      <c r="H33" s="22"/>
      <c r="I33" s="22"/>
      <c r="J33" s="22"/>
      <c r="K33" s="22"/>
      <c r="L33" s="22"/>
      <c r="M33" s="22"/>
      <c r="N33" s="11"/>
      <c r="O33" s="11"/>
      <c r="P33" s="11"/>
    </row>
    <row r="34" spans="1:16" ht="12.75">
      <c r="A34" s="11"/>
      <c r="B34" s="843" t="s">
        <v>893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ht="12.75">
      <c r="A35" s="11"/>
      <c r="B35" s="843" t="s">
        <v>894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s="11" customFormat="1" ht="12.75">
      <c r="B36" s="843" t="s">
        <v>895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ht="12.75">
      <c r="A37" s="11"/>
      <c r="B37" s="843" t="s">
        <v>896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 t="s">
        <v>664</v>
      </c>
      <c r="N37" s="23"/>
      <c r="O37" s="23"/>
      <c r="P37" s="23"/>
    </row>
    <row r="38" spans="2:16" ht="12.75">
      <c r="B38" s="731" t="s">
        <v>897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23"/>
      <c r="O38" s="23"/>
      <c r="P38" s="23"/>
    </row>
    <row r="39" spans="2:16" ht="12.75">
      <c r="B39" s="1060" t="s">
        <v>898</v>
      </c>
      <c r="C39" s="1060"/>
      <c r="D39" s="1060"/>
      <c r="E39" s="1060"/>
      <c r="F39" s="1060"/>
      <c r="G39" s="1060"/>
      <c r="H39" s="1060"/>
      <c r="I39" s="1060"/>
      <c r="J39" s="1060"/>
      <c r="K39" s="1060"/>
      <c r="L39" s="1060"/>
      <c r="M39" s="124"/>
      <c r="N39" s="23"/>
      <c r="O39" s="23"/>
      <c r="P39" s="23"/>
    </row>
    <row r="40" spans="2:16" ht="12.75">
      <c r="B40" s="731" t="s">
        <v>899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23"/>
      <c r="O40" s="23"/>
      <c r="P40" s="23"/>
    </row>
    <row r="41" spans="2:16" ht="12.75">
      <c r="B41" s="73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23"/>
      <c r="O41" s="23"/>
      <c r="P41" s="23"/>
    </row>
    <row r="42" spans="2:16" ht="12.75">
      <c r="B42" s="73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23"/>
      <c r="O42" s="23"/>
      <c r="P42" s="23"/>
    </row>
    <row r="43" spans="2:16" ht="12.75">
      <c r="B43" s="73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23"/>
      <c r="O43" s="23"/>
      <c r="P43" s="23"/>
    </row>
    <row r="44" spans="2:16" ht="12.75">
      <c r="B44" s="73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23"/>
      <c r="O44" s="23"/>
      <c r="P44" s="23"/>
    </row>
    <row r="45" spans="2:16" ht="12.75">
      <c r="B45" s="171" t="s">
        <v>619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23"/>
      <c r="O45" s="1059" t="s">
        <v>924</v>
      </c>
      <c r="P45" s="1059"/>
    </row>
    <row r="46" spans="2:16" ht="12.75">
      <c r="B46" s="73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23"/>
      <c r="O46" s="23"/>
      <c r="P46" s="3" t="s">
        <v>928</v>
      </c>
    </row>
    <row r="47" spans="2:16" ht="13.5" customHeight="1">
      <c r="B47" s="14" t="s">
        <v>900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1"/>
      <c r="O47" s="11"/>
      <c r="P47" s="11"/>
    </row>
    <row r="48" spans="2:16" ht="7.5" customHeight="1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"/>
      <c r="O48" s="11"/>
      <c r="P48" s="11"/>
    </row>
    <row r="49" spans="2:16" ht="13.5" customHeight="1" thickBo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11"/>
      <c r="O49" s="11"/>
      <c r="P49" s="119" t="s">
        <v>663</v>
      </c>
    </row>
    <row r="50" spans="2:16" ht="16.5" customHeight="1">
      <c r="B50" s="733"/>
      <c r="C50" s="734"/>
      <c r="D50" s="16"/>
      <c r="E50" s="737" t="s">
        <v>850</v>
      </c>
      <c r="F50" s="737"/>
      <c r="G50" s="17"/>
      <c r="H50" s="737" t="s">
        <v>595</v>
      </c>
      <c r="I50" s="737"/>
      <c r="J50" s="17"/>
      <c r="K50" s="1071" t="s">
        <v>851</v>
      </c>
      <c r="L50" s="1072"/>
      <c r="M50" s="1073"/>
      <c r="N50" s="1071" t="s">
        <v>852</v>
      </c>
      <c r="O50" s="1072"/>
      <c r="P50" s="1073"/>
    </row>
    <row r="51" spans="2:16" ht="16.5" customHeight="1">
      <c r="B51" s="738" t="s">
        <v>853</v>
      </c>
      <c r="C51" s="739" t="s">
        <v>854</v>
      </c>
      <c r="D51" s="740"/>
      <c r="E51" s="741" t="s">
        <v>855</v>
      </c>
      <c r="F51" s="741"/>
      <c r="G51" s="742"/>
      <c r="H51" s="743" t="s">
        <v>856</v>
      </c>
      <c r="I51" s="743"/>
      <c r="J51" s="744"/>
      <c r="K51" s="1074" t="s">
        <v>857</v>
      </c>
      <c r="L51" s="1075"/>
      <c r="M51" s="1076"/>
      <c r="N51" s="745" t="s">
        <v>858</v>
      </c>
      <c r="O51" s="746" t="s">
        <v>859</v>
      </c>
      <c r="P51" s="747" t="s">
        <v>860</v>
      </c>
    </row>
    <row r="52" spans="2:16" ht="16.5" customHeight="1">
      <c r="B52" s="748"/>
      <c r="C52" s="97"/>
      <c r="D52" s="18"/>
      <c r="E52" s="751" t="s">
        <v>861</v>
      </c>
      <c r="F52" s="750" t="s">
        <v>862</v>
      </c>
      <c r="G52" s="18"/>
      <c r="H52" s="751" t="s">
        <v>861</v>
      </c>
      <c r="I52" s="750" t="s">
        <v>862</v>
      </c>
      <c r="J52" s="18"/>
      <c r="K52" s="751" t="s">
        <v>861</v>
      </c>
      <c r="L52" s="750" t="s">
        <v>862</v>
      </c>
      <c r="M52" s="18"/>
      <c r="N52" s="751" t="s">
        <v>861</v>
      </c>
      <c r="O52" s="752" t="s">
        <v>862</v>
      </c>
      <c r="P52" s="18"/>
    </row>
    <row r="53" spans="2:16" ht="16.5" customHeight="1" thickBot="1">
      <c r="B53" s="753"/>
      <c r="C53" s="754"/>
      <c r="D53" s="730"/>
      <c r="E53" s="19" t="s">
        <v>863</v>
      </c>
      <c r="F53" s="756" t="s">
        <v>863</v>
      </c>
      <c r="G53" s="730" t="s">
        <v>864</v>
      </c>
      <c r="H53" s="19" t="s">
        <v>863</v>
      </c>
      <c r="I53" s="756" t="s">
        <v>863</v>
      </c>
      <c r="J53" s="730" t="s">
        <v>864</v>
      </c>
      <c r="K53" s="19" t="s">
        <v>863</v>
      </c>
      <c r="L53" s="756" t="s">
        <v>863</v>
      </c>
      <c r="M53" s="730" t="s">
        <v>864</v>
      </c>
      <c r="N53" s="19" t="s">
        <v>863</v>
      </c>
      <c r="O53" s="756" t="s">
        <v>863</v>
      </c>
      <c r="P53" s="730" t="s">
        <v>864</v>
      </c>
    </row>
    <row r="54" spans="2:16" ht="16.5" customHeight="1" thickBot="1">
      <c r="B54" s="753" t="s">
        <v>689</v>
      </c>
      <c r="C54" s="20" t="s">
        <v>865</v>
      </c>
      <c r="D54" s="21"/>
      <c r="E54" s="19">
        <v>1</v>
      </c>
      <c r="F54" s="757">
        <v>2</v>
      </c>
      <c r="G54" s="730">
        <v>3</v>
      </c>
      <c r="H54" s="19">
        <v>4</v>
      </c>
      <c r="I54" s="757">
        <v>5</v>
      </c>
      <c r="J54" s="730">
        <v>6</v>
      </c>
      <c r="K54" s="19">
        <v>7</v>
      </c>
      <c r="L54" s="756">
        <v>8</v>
      </c>
      <c r="M54" s="730">
        <v>9</v>
      </c>
      <c r="N54" s="19">
        <v>10</v>
      </c>
      <c r="O54" s="756">
        <v>11</v>
      </c>
      <c r="P54" s="730">
        <v>12</v>
      </c>
    </row>
    <row r="55" spans="2:16" ht="16.5" customHeight="1">
      <c r="B55" s="780" t="s">
        <v>685</v>
      </c>
      <c r="C55" s="844" t="s">
        <v>901</v>
      </c>
      <c r="D55" s="845"/>
      <c r="E55" s="846">
        <v>700</v>
      </c>
      <c r="F55" s="847">
        <v>1500</v>
      </c>
      <c r="G55" s="783">
        <f>E55+F55</f>
        <v>2200</v>
      </c>
      <c r="H55" s="768">
        <v>695.6</v>
      </c>
      <c r="I55" s="784">
        <v>1499.72</v>
      </c>
      <c r="J55" s="848">
        <f>H55+I55</f>
        <v>2195.32</v>
      </c>
      <c r="K55" s="768"/>
      <c r="L55" s="784"/>
      <c r="M55" s="770">
        <f>K55+L55</f>
        <v>0</v>
      </c>
      <c r="N55" s="768">
        <f>E55-(H55-K55)</f>
        <v>4.399999999999977</v>
      </c>
      <c r="O55" s="784">
        <f>F55-(I55-L55)</f>
        <v>0.2799999999999727</v>
      </c>
      <c r="P55" s="770">
        <f>G55-(J55-M55)</f>
        <v>4.679999999999836</v>
      </c>
    </row>
    <row r="56" spans="2:16" ht="16.5" customHeight="1">
      <c r="B56" s="780" t="s">
        <v>686</v>
      </c>
      <c r="C56" s="849" t="s">
        <v>902</v>
      </c>
      <c r="D56" s="850"/>
      <c r="E56" s="851"/>
      <c r="F56" s="852"/>
      <c r="G56" s="853"/>
      <c r="H56" s="854"/>
      <c r="I56" s="855"/>
      <c r="J56" s="856"/>
      <c r="K56" s="854"/>
      <c r="L56" s="855"/>
      <c r="M56" s="856"/>
      <c r="N56" s="854"/>
      <c r="O56" s="855"/>
      <c r="P56" s="856"/>
    </row>
    <row r="57" spans="2:16" s="11" customFormat="1" ht="16.5" customHeight="1">
      <c r="B57" s="798" t="s">
        <v>878</v>
      </c>
      <c r="C57" s="857" t="s">
        <v>903</v>
      </c>
      <c r="D57" s="729"/>
      <c r="E57" s="858"/>
      <c r="F57" s="800"/>
      <c r="G57" s="801"/>
      <c r="H57" s="859"/>
      <c r="I57" s="860"/>
      <c r="J57" s="861"/>
      <c r="K57" s="859"/>
      <c r="L57" s="860"/>
      <c r="M57" s="861"/>
      <c r="N57" s="859"/>
      <c r="O57" s="860"/>
      <c r="P57" s="861"/>
    </row>
    <row r="58" spans="2:16" ht="16.5" customHeight="1">
      <c r="B58" s="798" t="s">
        <v>880</v>
      </c>
      <c r="C58" s="862" t="s">
        <v>904</v>
      </c>
      <c r="D58" s="729"/>
      <c r="E58" s="858">
        <v>1800</v>
      </c>
      <c r="F58" s="800">
        <v>0</v>
      </c>
      <c r="G58" s="801">
        <f>E58+F58</f>
        <v>1800</v>
      </c>
      <c r="H58" s="859">
        <v>1786.36</v>
      </c>
      <c r="I58" s="860">
        <v>0</v>
      </c>
      <c r="J58" s="861">
        <f>H58+I58</f>
        <v>1786.36</v>
      </c>
      <c r="K58" s="859">
        <v>3.55</v>
      </c>
      <c r="L58" s="860">
        <v>0</v>
      </c>
      <c r="M58" s="861">
        <f>K58+L58</f>
        <v>3.55</v>
      </c>
      <c r="N58" s="859">
        <f>E58-(H58-K58)</f>
        <v>17.190000000000055</v>
      </c>
      <c r="O58" s="860">
        <f>F58-(I58-L58)</f>
        <v>0</v>
      </c>
      <c r="P58" s="861">
        <f>G58-(J58-M58)</f>
        <v>17.190000000000055</v>
      </c>
    </row>
    <row r="59" spans="2:16" ht="16.5" customHeight="1">
      <c r="B59" s="798" t="s">
        <v>882</v>
      </c>
      <c r="C59" s="862" t="s">
        <v>905</v>
      </c>
      <c r="D59" s="729"/>
      <c r="E59" s="858"/>
      <c r="F59" s="800"/>
      <c r="G59" s="801"/>
      <c r="H59" s="859"/>
      <c r="I59" s="860"/>
      <c r="J59" s="861"/>
      <c r="K59" s="859"/>
      <c r="L59" s="860"/>
      <c r="M59" s="861"/>
      <c r="N59" s="859"/>
      <c r="O59" s="860"/>
      <c r="P59" s="861"/>
    </row>
    <row r="60" spans="2:16" ht="16.5" customHeight="1">
      <c r="B60" s="798" t="s">
        <v>888</v>
      </c>
      <c r="C60" s="862" t="s">
        <v>906</v>
      </c>
      <c r="D60" s="729"/>
      <c r="E60" s="858"/>
      <c r="F60" s="800"/>
      <c r="G60" s="801"/>
      <c r="H60" s="859"/>
      <c r="I60" s="860"/>
      <c r="J60" s="861"/>
      <c r="K60" s="859"/>
      <c r="L60" s="860"/>
      <c r="M60" s="861"/>
      <c r="N60" s="859"/>
      <c r="O60" s="860"/>
      <c r="P60" s="861"/>
    </row>
    <row r="61" spans="2:16" ht="16.5" customHeight="1">
      <c r="B61" s="798" t="s">
        <v>890</v>
      </c>
      <c r="C61" s="862" t="s">
        <v>907</v>
      </c>
      <c r="D61" s="729"/>
      <c r="E61" s="858"/>
      <c r="F61" s="800"/>
      <c r="G61" s="801"/>
      <c r="H61" s="859"/>
      <c r="I61" s="860"/>
      <c r="J61" s="861"/>
      <c r="K61" s="859"/>
      <c r="L61" s="860"/>
      <c r="M61" s="861"/>
      <c r="N61" s="859"/>
      <c r="O61" s="860"/>
      <c r="P61" s="861"/>
    </row>
    <row r="62" spans="2:16" ht="16.5" customHeight="1">
      <c r="B62" s="798" t="s">
        <v>908</v>
      </c>
      <c r="C62" s="862" t="s">
        <v>889</v>
      </c>
      <c r="D62" s="729"/>
      <c r="E62" s="858"/>
      <c r="F62" s="800"/>
      <c r="G62" s="801"/>
      <c r="H62" s="859"/>
      <c r="I62" s="860"/>
      <c r="J62" s="861"/>
      <c r="K62" s="859"/>
      <c r="L62" s="860"/>
      <c r="M62" s="861"/>
      <c r="N62" s="859">
        <f>E62-(H62-K62)</f>
        <v>0</v>
      </c>
      <c r="O62" s="860"/>
      <c r="P62" s="861">
        <f>G62-(J62-M62)</f>
        <v>0</v>
      </c>
    </row>
    <row r="63" spans="2:16" ht="16.5" customHeight="1" thickBot="1">
      <c r="B63" s="785" t="s">
        <v>909</v>
      </c>
      <c r="C63" s="863" t="s">
        <v>596</v>
      </c>
      <c r="D63" s="864"/>
      <c r="E63" s="865">
        <f>E55+E56+E62+E58</f>
        <v>2500</v>
      </c>
      <c r="F63" s="836">
        <f>F55+F58</f>
        <v>1500</v>
      </c>
      <c r="G63" s="837">
        <f>G55+G56+G62+G58</f>
        <v>4000</v>
      </c>
      <c r="H63" s="866">
        <f>H55+H62+H58</f>
        <v>2481.96</v>
      </c>
      <c r="I63" s="867">
        <f>I55+I58</f>
        <v>1499.72</v>
      </c>
      <c r="J63" s="868">
        <f>H63+I63</f>
        <v>3981.6800000000003</v>
      </c>
      <c r="K63" s="866">
        <f>K55+K58</f>
        <v>3.55</v>
      </c>
      <c r="L63" s="867">
        <f>L55+L58</f>
        <v>0</v>
      </c>
      <c r="M63" s="868">
        <f>K63+L63</f>
        <v>3.55</v>
      </c>
      <c r="N63" s="866">
        <f>E63-(H63-K63)</f>
        <v>21.590000000000146</v>
      </c>
      <c r="O63" s="867">
        <f>F63-(I63-L63)</f>
        <v>0.2799999999999727</v>
      </c>
      <c r="P63" s="868">
        <f>G63-(J63-M63)</f>
        <v>21.86999999999989</v>
      </c>
    </row>
    <row r="65" spans="2:13" ht="12.75">
      <c r="B65" s="869" t="s">
        <v>910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2.75">
      <c r="B66" s="23" t="s">
        <v>911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="11" customFormat="1" ht="12.75">
      <c r="B67" s="23" t="s">
        <v>912</v>
      </c>
    </row>
    <row r="68" ht="12.75">
      <c r="B68" s="23" t="s">
        <v>913</v>
      </c>
    </row>
    <row r="69" ht="12.75">
      <c r="B69" s="731" t="s">
        <v>897</v>
      </c>
    </row>
    <row r="70" ht="12.75">
      <c r="B70" s="731" t="s">
        <v>914</v>
      </c>
    </row>
    <row r="71" ht="12.75">
      <c r="B71" s="731" t="s">
        <v>915</v>
      </c>
    </row>
    <row r="72" ht="12.75">
      <c r="B72" s="731"/>
    </row>
    <row r="73" spans="2:13" ht="15.75">
      <c r="B73" s="1087" t="s">
        <v>916</v>
      </c>
      <c r="C73" s="1087"/>
      <c r="D73" s="1087"/>
      <c r="E73" s="1087"/>
      <c r="F73" s="1087"/>
      <c r="G73" s="1087"/>
      <c r="H73" s="1087"/>
      <c r="I73" s="1087"/>
      <c r="J73" s="1087"/>
      <c r="K73" s="1087"/>
      <c r="L73" s="1087"/>
      <c r="M73" s="1087"/>
    </row>
    <row r="74" ht="6.75" customHeight="1" thickBot="1">
      <c r="B74" s="11"/>
    </row>
    <row r="75" spans="2:13" ht="16.5" customHeight="1">
      <c r="B75" s="733"/>
      <c r="C75" s="734"/>
      <c r="D75" s="16"/>
      <c r="E75" s="737" t="s">
        <v>688</v>
      </c>
      <c r="F75" s="737"/>
      <c r="G75" s="17"/>
      <c r="H75" s="1071" t="s">
        <v>7</v>
      </c>
      <c r="I75" s="1072"/>
      <c r="J75" s="1073"/>
      <c r="K75" s="1071" t="s">
        <v>917</v>
      </c>
      <c r="L75" s="1073"/>
      <c r="M75" s="870"/>
    </row>
    <row r="76" spans="2:13" ht="16.5" customHeight="1">
      <c r="B76" s="738" t="s">
        <v>853</v>
      </c>
      <c r="C76" s="739"/>
      <c r="D76" s="740"/>
      <c r="E76" s="871"/>
      <c r="F76" s="872" t="s">
        <v>6</v>
      </c>
      <c r="G76" s="873"/>
      <c r="H76" s="743"/>
      <c r="I76" s="743"/>
      <c r="J76" s="744"/>
      <c r="K76" s="1074" t="s">
        <v>918</v>
      </c>
      <c r="L76" s="1076"/>
      <c r="M76" s="870"/>
    </row>
    <row r="77" spans="2:13" ht="16.5" customHeight="1">
      <c r="B77" s="748"/>
      <c r="C77" s="97"/>
      <c r="D77" s="18"/>
      <c r="E77" s="751" t="s">
        <v>861</v>
      </c>
      <c r="F77" s="752" t="s">
        <v>862</v>
      </c>
      <c r="G77" s="18"/>
      <c r="H77" s="751" t="s">
        <v>861</v>
      </c>
      <c r="I77" s="750" t="s">
        <v>862</v>
      </c>
      <c r="J77" s="18"/>
      <c r="K77" s="1048"/>
      <c r="L77" s="1049"/>
      <c r="M77" s="97"/>
    </row>
    <row r="78" spans="2:13" ht="16.5" customHeight="1" thickBot="1">
      <c r="B78" s="753"/>
      <c r="C78" s="754"/>
      <c r="D78" s="730"/>
      <c r="E78" s="19" t="s">
        <v>863</v>
      </c>
      <c r="F78" s="756" t="s">
        <v>863</v>
      </c>
      <c r="G78" s="730" t="s">
        <v>864</v>
      </c>
      <c r="H78" s="19" t="s">
        <v>863</v>
      </c>
      <c r="I78" s="756" t="s">
        <v>863</v>
      </c>
      <c r="J78" s="730" t="s">
        <v>864</v>
      </c>
      <c r="K78" s="1083" t="s">
        <v>864</v>
      </c>
      <c r="L78" s="1084"/>
      <c r="M78" s="97"/>
    </row>
    <row r="79" spans="2:13" ht="16.5" customHeight="1" thickBot="1">
      <c r="B79" s="753"/>
      <c r="C79" s="20"/>
      <c r="D79" s="21"/>
      <c r="E79" s="19">
        <v>1</v>
      </c>
      <c r="F79" s="757">
        <v>2</v>
      </c>
      <c r="G79" s="730">
        <v>3</v>
      </c>
      <c r="H79" s="19">
        <v>4</v>
      </c>
      <c r="I79" s="756">
        <v>5</v>
      </c>
      <c r="J79" s="730">
        <v>6</v>
      </c>
      <c r="K79" s="1085">
        <v>7</v>
      </c>
      <c r="L79" s="1086"/>
      <c r="M79" s="97"/>
    </row>
    <row r="80" spans="2:13" ht="16.5" customHeight="1">
      <c r="B80" s="780" t="s">
        <v>685</v>
      </c>
      <c r="C80" s="1061" t="s">
        <v>919</v>
      </c>
      <c r="D80" s="1062"/>
      <c r="E80" s="768">
        <v>34700.72</v>
      </c>
      <c r="F80" s="784"/>
      <c r="G80" s="770">
        <f>E80+F80</f>
        <v>34700.72</v>
      </c>
      <c r="H80" s="768">
        <v>2945.61</v>
      </c>
      <c r="I80" s="874">
        <v>69.17</v>
      </c>
      <c r="J80" s="770">
        <f>H80+I80</f>
        <v>3014.78</v>
      </c>
      <c r="K80" s="1055">
        <v>4271.911</v>
      </c>
      <c r="L80" s="1056"/>
      <c r="M80" s="97"/>
    </row>
    <row r="81" spans="2:13" ht="16.5" customHeight="1">
      <c r="B81" s="798" t="s">
        <v>686</v>
      </c>
      <c r="C81" s="1057" t="s">
        <v>920</v>
      </c>
      <c r="D81" s="1045"/>
      <c r="E81" s="768">
        <v>5.55</v>
      </c>
      <c r="F81" s="784">
        <v>0</v>
      </c>
      <c r="G81" s="770">
        <f>E81+F81</f>
        <v>5.55</v>
      </c>
      <c r="H81" s="768">
        <v>21.59</v>
      </c>
      <c r="I81" s="784">
        <v>0.28</v>
      </c>
      <c r="J81" s="770">
        <f>H81+I81</f>
        <v>21.87</v>
      </c>
      <c r="K81" s="1046">
        <v>23.87</v>
      </c>
      <c r="L81" s="1047"/>
      <c r="M81" s="97"/>
    </row>
    <row r="82" spans="2:13" ht="16.5" customHeight="1" thickBot="1">
      <c r="B82" s="785" t="s">
        <v>878</v>
      </c>
      <c r="C82" s="863" t="s">
        <v>596</v>
      </c>
      <c r="D82" s="864"/>
      <c r="E82" s="791">
        <f aca="true" t="shared" si="2" ref="E82:K82">E80+E81</f>
        <v>34706.270000000004</v>
      </c>
      <c r="F82" s="792">
        <f t="shared" si="2"/>
        <v>0</v>
      </c>
      <c r="G82" s="793">
        <f t="shared" si="2"/>
        <v>34706.270000000004</v>
      </c>
      <c r="H82" s="791">
        <f t="shared" si="2"/>
        <v>2967.2000000000003</v>
      </c>
      <c r="I82" s="792">
        <f t="shared" si="2"/>
        <v>69.45</v>
      </c>
      <c r="J82" s="793">
        <f t="shared" si="2"/>
        <v>3036.65</v>
      </c>
      <c r="K82" s="1088">
        <f t="shared" si="2"/>
        <v>4295.781</v>
      </c>
      <c r="L82" s="1058"/>
      <c r="M82" s="22"/>
    </row>
    <row r="84" spans="2:13" ht="12.75">
      <c r="B84" s="869" t="s">
        <v>921</v>
      </c>
      <c r="C84" s="875"/>
      <c r="D84" s="875"/>
      <c r="E84" s="875"/>
      <c r="F84" s="875"/>
      <c r="G84" s="875"/>
      <c r="H84" s="875"/>
      <c r="I84" s="875"/>
      <c r="J84" s="875"/>
      <c r="K84" s="875"/>
      <c r="L84" s="875"/>
      <c r="M84" s="875"/>
    </row>
    <row r="85" spans="2:13" ht="12.75">
      <c r="B85" s="876" t="s">
        <v>922</v>
      </c>
      <c r="C85" s="23"/>
      <c r="D85" s="877"/>
      <c r="E85" s="715"/>
      <c r="F85" s="715"/>
      <c r="G85" s="715"/>
      <c r="H85" s="715"/>
      <c r="I85" s="715"/>
      <c r="J85" s="23"/>
      <c r="K85" s="715"/>
      <c r="L85" s="715"/>
      <c r="M85" s="715"/>
    </row>
    <row r="86" spans="2:13" ht="12.75">
      <c r="B86" s="876"/>
      <c r="C86" s="23"/>
      <c r="D86" s="877"/>
      <c r="E86" s="715"/>
      <c r="F86" s="715"/>
      <c r="G86" s="715"/>
      <c r="H86" s="715"/>
      <c r="I86" s="715"/>
      <c r="J86" s="23"/>
      <c r="K86" s="715"/>
      <c r="L86" s="715"/>
      <c r="M86" s="715"/>
    </row>
    <row r="87" spans="2:13" ht="12.75">
      <c r="B87" s="876" t="s">
        <v>923</v>
      </c>
      <c r="C87" s="23"/>
      <c r="D87" s="877"/>
      <c r="E87" s="715"/>
      <c r="F87" s="715"/>
      <c r="G87" s="715"/>
      <c r="H87" s="715"/>
      <c r="I87" s="715"/>
      <c r="J87" s="23"/>
      <c r="K87" s="715"/>
      <c r="L87" s="715"/>
      <c r="M87" s="715"/>
    </row>
    <row r="88" ht="12.75">
      <c r="B88" s="23"/>
    </row>
    <row r="89" spans="2:15" ht="12.75">
      <c r="B89" s="875" t="s">
        <v>926</v>
      </c>
      <c r="C89" s="875"/>
      <c r="D89" s="875"/>
      <c r="E89" s="875"/>
      <c r="F89" s="875"/>
      <c r="I89" s="875" t="s">
        <v>927</v>
      </c>
      <c r="O89" s="875" t="s">
        <v>267</v>
      </c>
    </row>
  </sheetData>
  <mergeCells count="25">
    <mergeCell ref="K82:L82"/>
    <mergeCell ref="O2:P2"/>
    <mergeCell ref="O45:P45"/>
    <mergeCell ref="B39:L39"/>
    <mergeCell ref="C80:D80"/>
    <mergeCell ref="K80:L80"/>
    <mergeCell ref="C81:D81"/>
    <mergeCell ref="K81:L81"/>
    <mergeCell ref="K76:L76"/>
    <mergeCell ref="K77:L77"/>
    <mergeCell ref="K78:L78"/>
    <mergeCell ref="K79:L79"/>
    <mergeCell ref="N50:P50"/>
    <mergeCell ref="K51:M51"/>
    <mergeCell ref="B73:M73"/>
    <mergeCell ref="H75:J75"/>
    <mergeCell ref="K75:L75"/>
    <mergeCell ref="C28:D28"/>
    <mergeCell ref="C29:D29"/>
    <mergeCell ref="C30:D30"/>
    <mergeCell ref="K50:M50"/>
    <mergeCell ref="K12:M12"/>
    <mergeCell ref="N12:P12"/>
    <mergeCell ref="K13:M13"/>
    <mergeCell ref="C27:D27"/>
  </mergeCells>
  <printOptions horizontalCentered="1"/>
  <pageMargins left="0.984251968503937" right="0.984251968503937" top="0.984251968503937" bottom="0.7874015748031497" header="0.7086614173228347" footer="0.31496062992125984"/>
  <pageSetup fitToHeight="2" horizontalDpi="600" verticalDpi="600" orientation="landscape" paperSize="9" scale="72" r:id="rId1"/>
  <headerFooter alignWithMargins="0">
    <oddFooter>&amp;C&amp;12&amp;P+65&amp;14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85" zoomScaleNormal="85" workbookViewId="0" topLeftCell="A16">
      <selection activeCell="C64" sqref="C64"/>
    </sheetView>
  </sheetViews>
  <sheetFormatPr defaultColWidth="9.00390625" defaultRowHeight="12.75"/>
  <cols>
    <col min="1" max="1" width="7.125" style="0" customWidth="1"/>
    <col min="2" max="2" width="42.75390625" style="0" customWidth="1"/>
    <col min="3" max="3" width="21.375" style="0" customWidth="1"/>
    <col min="4" max="4" width="12.125" style="0" customWidth="1"/>
    <col min="5" max="6" width="12.625" style="0" customWidth="1"/>
    <col min="7" max="7" width="15.625" style="0" customWidth="1"/>
    <col min="8" max="8" width="0.37109375" style="0" customWidth="1"/>
  </cols>
  <sheetData>
    <row r="1" ht="15.75">
      <c r="G1" s="87" t="s">
        <v>549</v>
      </c>
    </row>
    <row r="2" s="34" customFormat="1" ht="16.5" customHeight="1">
      <c r="A2" s="2" t="s">
        <v>619</v>
      </c>
    </row>
    <row r="3" ht="12.75">
      <c r="G3" s="23"/>
    </row>
    <row r="4" ht="12.75">
      <c r="G4" s="23"/>
    </row>
    <row r="5" ht="12.75">
      <c r="G5" s="23"/>
    </row>
    <row r="6" spans="1:8" s="123" customFormat="1" ht="18" customHeight="1">
      <c r="A6" s="14" t="s">
        <v>668</v>
      </c>
      <c r="B6" s="125"/>
      <c r="C6" s="125"/>
      <c r="D6" s="125"/>
      <c r="E6" s="125"/>
      <c r="F6" s="125"/>
      <c r="G6" s="125"/>
      <c r="H6" s="125"/>
    </row>
    <row r="7" spans="1:8" s="123" customFormat="1" ht="18" customHeight="1">
      <c r="A7" s="14" t="s">
        <v>669</v>
      </c>
      <c r="B7" s="24"/>
      <c r="C7" s="125"/>
      <c r="D7" s="125"/>
      <c r="E7" s="125"/>
      <c r="F7" s="125"/>
      <c r="G7" s="125"/>
      <c r="H7" s="125"/>
    </row>
    <row r="8" spans="1:8" s="25" customFormat="1" ht="18" customHeight="1">
      <c r="A8" s="14" t="s">
        <v>670</v>
      </c>
      <c r="B8" s="24"/>
      <c r="C8" s="24"/>
      <c r="D8" s="24"/>
      <c r="E8" s="24"/>
      <c r="F8" s="24"/>
      <c r="G8" s="24"/>
      <c r="H8" s="24"/>
    </row>
    <row r="9" spans="1:8" ht="12.75">
      <c r="A9" s="7" t="s">
        <v>671</v>
      </c>
      <c r="B9" s="6"/>
      <c r="C9" s="6"/>
      <c r="D9" s="6"/>
      <c r="E9" s="6"/>
      <c r="F9" s="6"/>
      <c r="G9" s="6"/>
      <c r="H9" s="124"/>
    </row>
    <row r="10" spans="1:8" ht="12.75">
      <c r="A10" s="7"/>
      <c r="B10" s="6"/>
      <c r="C10" s="6"/>
      <c r="D10" s="6"/>
      <c r="E10" s="6"/>
      <c r="F10" s="6"/>
      <c r="G10" s="6"/>
      <c r="H10" s="124"/>
    </row>
    <row r="11" spans="1:8" ht="13.5" thickBot="1">
      <c r="A11" s="7"/>
      <c r="B11" s="6"/>
      <c r="C11" s="6"/>
      <c r="D11" s="6"/>
      <c r="E11" s="6"/>
      <c r="F11" s="6"/>
      <c r="G11" s="6"/>
      <c r="H11" s="124"/>
    </row>
    <row r="12" spans="1:8" s="171" customFormat="1" ht="24" customHeight="1">
      <c r="A12" s="126"/>
      <c r="B12" s="594"/>
      <c r="C12" s="594"/>
      <c r="D12" s="595"/>
      <c r="E12" s="1052" t="s">
        <v>631</v>
      </c>
      <c r="F12" s="1053"/>
      <c r="G12" s="602" t="s">
        <v>595</v>
      </c>
      <c r="H12" s="596"/>
    </row>
    <row r="13" spans="1:8" s="171" customFormat="1" ht="24" customHeight="1" thickBot="1">
      <c r="A13" s="597"/>
      <c r="B13" s="598"/>
      <c r="C13" s="598"/>
      <c r="D13" s="599"/>
      <c r="E13" s="601" t="s">
        <v>599</v>
      </c>
      <c r="F13" s="601" t="s">
        <v>602</v>
      </c>
      <c r="G13" s="601" t="s">
        <v>632</v>
      </c>
      <c r="H13" s="600"/>
    </row>
    <row r="14" spans="1:8" ht="15" customHeight="1">
      <c r="A14" s="26" t="s">
        <v>672</v>
      </c>
      <c r="B14" s="22"/>
      <c r="C14" s="10"/>
      <c r="D14" s="27"/>
      <c r="E14" s="130">
        <v>50118871</v>
      </c>
      <c r="F14" s="131">
        <v>51585528.27</v>
      </c>
      <c r="G14" s="132">
        <f>52412989.17</f>
        <v>52412989.17</v>
      </c>
      <c r="H14" s="133"/>
    </row>
    <row r="15" spans="1:8" ht="15" customHeight="1">
      <c r="A15" s="26" t="s">
        <v>603</v>
      </c>
      <c r="B15" s="22" t="s">
        <v>604</v>
      </c>
      <c r="C15" s="134"/>
      <c r="D15" s="27"/>
      <c r="E15" s="135">
        <v>0</v>
      </c>
      <c r="F15" s="136">
        <v>0</v>
      </c>
      <c r="G15" s="137">
        <v>0</v>
      </c>
      <c r="H15" s="133"/>
    </row>
    <row r="16" spans="1:8" ht="15" customHeight="1">
      <c r="A16" s="26"/>
      <c r="B16" s="22"/>
      <c r="C16" s="10"/>
      <c r="D16" s="27"/>
      <c r="E16" s="135"/>
      <c r="F16" s="136"/>
      <c r="G16" s="137"/>
      <c r="H16" s="133"/>
    </row>
    <row r="17" spans="1:9" ht="15" customHeight="1">
      <c r="A17" s="26" t="s">
        <v>673</v>
      </c>
      <c r="B17" s="22"/>
      <c r="C17" s="10"/>
      <c r="D17" s="27"/>
      <c r="E17" s="135">
        <v>3146026</v>
      </c>
      <c r="F17" s="136">
        <v>4035078</v>
      </c>
      <c r="G17" s="137">
        <f>3606784.17+890643.303-71.01</f>
        <v>4497356.463</v>
      </c>
      <c r="H17" s="133"/>
      <c r="I17" s="138"/>
    </row>
    <row r="18" spans="1:9" ht="15" customHeight="1">
      <c r="A18" s="26" t="s">
        <v>603</v>
      </c>
      <c r="B18" s="22" t="s">
        <v>604</v>
      </c>
      <c r="C18" s="10"/>
      <c r="D18" s="27"/>
      <c r="E18" s="135">
        <v>0</v>
      </c>
      <c r="F18" s="136">
        <v>0</v>
      </c>
      <c r="G18" s="137">
        <v>0</v>
      </c>
      <c r="H18" s="133"/>
      <c r="I18" s="138"/>
    </row>
    <row r="19" spans="1:8" ht="15" customHeight="1">
      <c r="A19" s="26"/>
      <c r="B19" s="22"/>
      <c r="C19" s="10"/>
      <c r="D19" s="27"/>
      <c r="E19" s="135"/>
      <c r="F19" s="136"/>
      <c r="G19" s="137"/>
      <c r="H19" s="133"/>
    </row>
    <row r="20" spans="1:8" ht="15" customHeight="1">
      <c r="A20" s="26" t="s">
        <v>674</v>
      </c>
      <c r="B20" s="22"/>
      <c r="C20" s="10"/>
      <c r="D20" s="27"/>
      <c r="E20" s="135">
        <v>673523</v>
      </c>
      <c r="F20" s="136">
        <v>865923</v>
      </c>
      <c r="G20" s="137">
        <v>865918</v>
      </c>
      <c r="H20" s="133"/>
    </row>
    <row r="21" spans="1:8" ht="15" customHeight="1">
      <c r="A21" s="26" t="s">
        <v>603</v>
      </c>
      <c r="B21" s="22" t="s">
        <v>604</v>
      </c>
      <c r="C21" s="10"/>
      <c r="D21" s="27"/>
      <c r="E21" s="135">
        <v>0</v>
      </c>
      <c r="F21" s="136">
        <v>0</v>
      </c>
      <c r="G21" s="137">
        <v>0</v>
      </c>
      <c r="H21" s="133"/>
    </row>
    <row r="22" spans="1:8" ht="15" customHeight="1">
      <c r="A22" s="26"/>
      <c r="B22" s="22"/>
      <c r="C22" s="10"/>
      <c r="D22" s="27"/>
      <c r="E22" s="135"/>
      <c r="F22" s="136"/>
      <c r="G22" s="137"/>
      <c r="H22" s="133"/>
    </row>
    <row r="23" spans="1:8" ht="15" customHeight="1">
      <c r="A23" s="26" t="s">
        <v>675</v>
      </c>
      <c r="B23" s="22"/>
      <c r="C23" s="10"/>
      <c r="D23" s="27"/>
      <c r="E23" s="135">
        <v>12518</v>
      </c>
      <c r="F23" s="136">
        <v>63354</v>
      </c>
      <c r="G23" s="137">
        <v>66747.08</v>
      </c>
      <c r="H23" s="133"/>
    </row>
    <row r="24" spans="1:8" ht="15" customHeight="1">
      <c r="A24" s="26" t="s">
        <v>603</v>
      </c>
      <c r="B24" s="22" t="s">
        <v>604</v>
      </c>
      <c r="C24" s="10"/>
      <c r="D24" s="27"/>
      <c r="E24" s="135">
        <v>0</v>
      </c>
      <c r="F24" s="136">
        <v>0</v>
      </c>
      <c r="G24" s="137">
        <v>0</v>
      </c>
      <c r="H24" s="139"/>
    </row>
    <row r="25" spans="1:8" ht="15" customHeight="1">
      <c r="A25" s="26"/>
      <c r="B25" s="22"/>
      <c r="C25" s="10"/>
      <c r="D25" s="27"/>
      <c r="E25" s="135"/>
      <c r="F25" s="136"/>
      <c r="G25" s="137"/>
      <c r="H25" s="133"/>
    </row>
    <row r="26" spans="1:8" ht="15" customHeight="1">
      <c r="A26" s="26" t="s">
        <v>676</v>
      </c>
      <c r="B26" s="22"/>
      <c r="C26" s="10"/>
      <c r="D26" s="27"/>
      <c r="E26" s="135">
        <v>5000</v>
      </c>
      <c r="F26" s="136">
        <v>20910</v>
      </c>
      <c r="G26" s="137">
        <v>41743.93</v>
      </c>
      <c r="H26" s="133"/>
    </row>
    <row r="27" spans="1:8" ht="15" customHeight="1">
      <c r="A27" s="26" t="s">
        <v>603</v>
      </c>
      <c r="B27" s="22" t="s">
        <v>604</v>
      </c>
      <c r="C27" s="10" t="s">
        <v>677</v>
      </c>
      <c r="D27" s="27"/>
      <c r="E27" s="135">
        <v>0</v>
      </c>
      <c r="F27" s="136">
        <v>0</v>
      </c>
      <c r="G27" s="137">
        <v>0</v>
      </c>
      <c r="H27" s="133"/>
    </row>
    <row r="28" spans="1:8" ht="15" customHeight="1">
      <c r="A28" s="26"/>
      <c r="B28" s="22"/>
      <c r="C28" s="10" t="s">
        <v>678</v>
      </c>
      <c r="D28" s="27"/>
      <c r="E28" s="135">
        <v>0</v>
      </c>
      <c r="F28" s="136">
        <v>0</v>
      </c>
      <c r="G28" s="137">
        <v>0</v>
      </c>
      <c r="H28" s="133"/>
    </row>
    <row r="29" spans="1:8" ht="15" customHeight="1">
      <c r="A29" s="26"/>
      <c r="B29" s="22"/>
      <c r="C29" s="10"/>
      <c r="D29" s="27"/>
      <c r="E29" s="135"/>
      <c r="F29" s="136"/>
      <c r="G29" s="137"/>
      <c r="H29" s="133"/>
    </row>
    <row r="30" spans="1:8" ht="15" customHeight="1">
      <c r="A30" s="26" t="s">
        <v>232</v>
      </c>
      <c r="B30" s="22"/>
      <c r="C30" s="10"/>
      <c r="D30" s="27"/>
      <c r="E30" s="135">
        <v>215500</v>
      </c>
      <c r="F30" s="136">
        <v>254423</v>
      </c>
      <c r="G30" s="137">
        <v>255123.18</v>
      </c>
      <c r="H30" s="133"/>
    </row>
    <row r="31" spans="1:8" ht="15" customHeight="1">
      <c r="A31" s="26" t="s">
        <v>603</v>
      </c>
      <c r="B31" s="22" t="s">
        <v>604</v>
      </c>
      <c r="C31" s="10" t="s">
        <v>677</v>
      </c>
      <c r="D31" s="27"/>
      <c r="E31" s="135">
        <v>0</v>
      </c>
      <c r="F31" s="136">
        <v>0</v>
      </c>
      <c r="G31" s="137">
        <v>0</v>
      </c>
      <c r="H31" s="133"/>
    </row>
    <row r="32" spans="1:8" ht="15" customHeight="1">
      <c r="A32" s="26"/>
      <c r="B32" s="22"/>
      <c r="C32" s="10" t="s">
        <v>678</v>
      </c>
      <c r="D32" s="27"/>
      <c r="E32" s="135">
        <v>0</v>
      </c>
      <c r="F32" s="136">
        <v>0</v>
      </c>
      <c r="G32" s="137">
        <v>0</v>
      </c>
      <c r="H32" s="133"/>
    </row>
    <row r="33" spans="1:8" ht="15" customHeight="1">
      <c r="A33" s="26"/>
      <c r="B33" s="22"/>
      <c r="C33" s="10"/>
      <c r="D33" s="27"/>
      <c r="E33" s="135"/>
      <c r="F33" s="136"/>
      <c r="G33" s="137"/>
      <c r="H33" s="133"/>
    </row>
    <row r="34" spans="1:8" ht="15" customHeight="1">
      <c r="A34" s="26" t="s">
        <v>679</v>
      </c>
      <c r="B34" s="22"/>
      <c r="C34" s="10"/>
      <c r="D34" s="27"/>
      <c r="E34" s="135">
        <v>129861</v>
      </c>
      <c r="F34" s="136">
        <f>453.17+133083+3530+1750</f>
        <v>138816.17</v>
      </c>
      <c r="G34" s="137">
        <f>933.17+86294.94+3530+1750</f>
        <v>92508.11</v>
      </c>
      <c r="H34" s="133"/>
    </row>
    <row r="35" spans="1:8" ht="15" customHeight="1">
      <c r="A35" s="26" t="s">
        <v>680</v>
      </c>
      <c r="B35" s="22"/>
      <c r="C35" s="10"/>
      <c r="D35" s="27"/>
      <c r="E35" s="135"/>
      <c r="F35" s="136"/>
      <c r="G35" s="137"/>
      <c r="H35" s="133"/>
    </row>
    <row r="36" spans="1:8" ht="15" customHeight="1">
      <c r="A36" s="26" t="s">
        <v>603</v>
      </c>
      <c r="B36" s="22" t="s">
        <v>604</v>
      </c>
      <c r="C36" s="10" t="s">
        <v>677</v>
      </c>
      <c r="D36" s="27"/>
      <c r="E36" s="135">
        <v>0</v>
      </c>
      <c r="F36" s="136">
        <v>0</v>
      </c>
      <c r="G36" s="137">
        <v>0</v>
      </c>
      <c r="H36" s="133"/>
    </row>
    <row r="37" spans="1:8" ht="15" customHeight="1">
      <c r="A37" s="26"/>
      <c r="B37" s="22"/>
      <c r="C37" s="10" t="s">
        <v>678</v>
      </c>
      <c r="D37" s="27"/>
      <c r="E37" s="135">
        <v>0</v>
      </c>
      <c r="F37" s="136">
        <v>0</v>
      </c>
      <c r="G37" s="137">
        <v>0</v>
      </c>
      <c r="H37" s="133"/>
    </row>
    <row r="38" spans="1:8" ht="15" customHeight="1">
      <c r="A38" s="26"/>
      <c r="B38" s="22"/>
      <c r="C38" s="10"/>
      <c r="D38" s="27"/>
      <c r="E38" s="135"/>
      <c r="F38" s="136"/>
      <c r="G38" s="137"/>
      <c r="H38" s="133"/>
    </row>
    <row r="39" spans="1:8" ht="15" customHeight="1">
      <c r="A39" s="26" t="s">
        <v>681</v>
      </c>
      <c r="B39" s="22"/>
      <c r="C39" s="10"/>
      <c r="D39" s="27"/>
      <c r="E39" s="135">
        <v>1200</v>
      </c>
      <c r="F39" s="136">
        <v>1912</v>
      </c>
      <c r="G39" s="137">
        <v>1460.23</v>
      </c>
      <c r="H39" s="133"/>
    </row>
    <row r="40" spans="1:8" ht="15" customHeight="1">
      <c r="A40" s="26" t="s">
        <v>682</v>
      </c>
      <c r="B40" s="22"/>
      <c r="C40" s="10"/>
      <c r="D40" s="27"/>
      <c r="E40" s="135"/>
      <c r="F40" s="136"/>
      <c r="G40" s="137"/>
      <c r="H40" s="133"/>
    </row>
    <row r="41" spans="1:8" ht="15" customHeight="1">
      <c r="A41" s="26" t="s">
        <v>603</v>
      </c>
      <c r="B41" s="22" t="s">
        <v>604</v>
      </c>
      <c r="C41" s="10" t="s">
        <v>677</v>
      </c>
      <c r="D41" s="27"/>
      <c r="E41" s="135">
        <v>0</v>
      </c>
      <c r="F41" s="136">
        <v>0</v>
      </c>
      <c r="G41" s="137">
        <v>0</v>
      </c>
      <c r="H41" s="133"/>
    </row>
    <row r="42" spans="1:8" ht="15" customHeight="1">
      <c r="A42" s="26"/>
      <c r="B42" s="22"/>
      <c r="C42" s="10" t="s">
        <v>678</v>
      </c>
      <c r="D42" s="27"/>
      <c r="E42" s="135">
        <v>0</v>
      </c>
      <c r="F42" s="136">
        <v>0</v>
      </c>
      <c r="G42" s="137">
        <v>0</v>
      </c>
      <c r="H42" s="133"/>
    </row>
    <row r="43" spans="1:8" ht="15" customHeight="1">
      <c r="A43" s="26"/>
      <c r="B43" s="22"/>
      <c r="C43" s="10"/>
      <c r="D43" s="27"/>
      <c r="E43" s="135"/>
      <c r="F43" s="136"/>
      <c r="G43" s="137"/>
      <c r="H43" s="133"/>
    </row>
    <row r="44" spans="1:8" ht="15" customHeight="1">
      <c r="A44" s="26" t="s">
        <v>683</v>
      </c>
      <c r="B44" s="22"/>
      <c r="C44" s="10"/>
      <c r="D44" s="27"/>
      <c r="E44" s="135">
        <f>E14+E20+E26+E34</f>
        <v>50927255</v>
      </c>
      <c r="F44" s="136">
        <f>F14+F20+F26+F34</f>
        <v>52611177.440000005</v>
      </c>
      <c r="G44" s="137">
        <f>G14+G20+G26+G34</f>
        <v>53413159.21</v>
      </c>
      <c r="H44" s="133"/>
    </row>
    <row r="45" spans="1:8" ht="15" customHeight="1">
      <c r="A45" s="26" t="s">
        <v>603</v>
      </c>
      <c r="B45" s="22" t="s">
        <v>604</v>
      </c>
      <c r="C45" s="10"/>
      <c r="D45" s="27"/>
      <c r="E45" s="135">
        <v>0</v>
      </c>
      <c r="F45" s="136">
        <v>0</v>
      </c>
      <c r="G45" s="137">
        <v>0</v>
      </c>
      <c r="H45" s="133"/>
    </row>
    <row r="46" spans="1:8" ht="15" customHeight="1">
      <c r="A46" s="26"/>
      <c r="B46" s="22"/>
      <c r="C46" s="10"/>
      <c r="D46" s="27"/>
      <c r="E46" s="135"/>
      <c r="F46" s="136"/>
      <c r="G46" s="137"/>
      <c r="H46" s="133"/>
    </row>
    <row r="47" spans="1:8" ht="15" customHeight="1">
      <c r="A47" s="26"/>
      <c r="B47" s="22"/>
      <c r="C47" s="10"/>
      <c r="D47" s="27"/>
      <c r="E47" s="135"/>
      <c r="F47" s="136"/>
      <c r="G47" s="137"/>
      <c r="H47" s="133"/>
    </row>
    <row r="48" spans="1:8" ht="15" customHeight="1">
      <c r="A48" s="26" t="s">
        <v>684</v>
      </c>
      <c r="B48" s="22"/>
      <c r="C48" s="10"/>
      <c r="D48" s="27"/>
      <c r="E48" s="135">
        <f>E17+E23+E30+E39</f>
        <v>3375244</v>
      </c>
      <c r="F48" s="136">
        <f>F17+F23+F30+F39</f>
        <v>4354767</v>
      </c>
      <c r="G48" s="137">
        <f>G17+G23+G30+G39</f>
        <v>4820686.953000001</v>
      </c>
      <c r="H48" s="133"/>
    </row>
    <row r="49" spans="1:8" ht="15" customHeight="1">
      <c r="A49" s="26" t="s">
        <v>603</v>
      </c>
      <c r="B49" s="22" t="s">
        <v>604</v>
      </c>
      <c r="C49" s="10"/>
      <c r="D49" s="27"/>
      <c r="E49" s="135">
        <v>0</v>
      </c>
      <c r="F49" s="136">
        <v>0</v>
      </c>
      <c r="G49" s="137">
        <v>0</v>
      </c>
      <c r="H49" s="133"/>
    </row>
    <row r="50" spans="1:8" ht="15" customHeight="1">
      <c r="A50" s="26"/>
      <c r="B50" s="22"/>
      <c r="C50" s="10"/>
      <c r="D50" s="27"/>
      <c r="E50" s="140"/>
      <c r="F50" s="141"/>
      <c r="G50" s="8"/>
      <c r="H50" s="133"/>
    </row>
    <row r="51" spans="1:8" ht="15" customHeight="1" thickBot="1">
      <c r="A51" s="127"/>
      <c r="B51" s="128"/>
      <c r="C51" s="128"/>
      <c r="D51" s="129"/>
      <c r="E51" s="142"/>
      <c r="F51" s="143"/>
      <c r="G51" s="144"/>
      <c r="H51" s="145"/>
    </row>
    <row r="52" spans="1:8" ht="12.75">
      <c r="A52" s="10"/>
      <c r="B52" s="146"/>
      <c r="C52" s="10"/>
      <c r="D52" s="10"/>
      <c r="E52" s="10"/>
      <c r="F52" s="10"/>
      <c r="G52" s="10"/>
      <c r="H52" s="10"/>
    </row>
    <row r="53" spans="1:8" ht="50.25" customHeight="1">
      <c r="A53" s="1051" t="s">
        <v>233</v>
      </c>
      <c r="B53" s="1051"/>
      <c r="C53" s="1051"/>
      <c r="D53" s="1051"/>
      <c r="E53" s="1051"/>
      <c r="F53" s="1051"/>
      <c r="G53" s="1051"/>
      <c r="H53" s="10"/>
    </row>
    <row r="54" spans="1:8" ht="17.25" customHeight="1">
      <c r="A54" s="590"/>
      <c r="B54" s="590"/>
      <c r="C54" s="590"/>
      <c r="D54" s="590"/>
      <c r="E54" s="590"/>
      <c r="F54" s="590"/>
      <c r="G54" s="590"/>
      <c r="H54" s="10"/>
    </row>
    <row r="55" spans="1:8" ht="18" customHeight="1">
      <c r="A55" s="10"/>
      <c r="B55" s="10"/>
      <c r="C55" s="10"/>
      <c r="D55" s="10"/>
      <c r="E55" s="10"/>
      <c r="F55" s="10"/>
      <c r="G55" s="147"/>
      <c r="H55" s="10"/>
    </row>
    <row r="56" spans="1:7" s="92" customFormat="1" ht="19.5" customHeight="1">
      <c r="A56" s="591" t="s">
        <v>187</v>
      </c>
      <c r="B56" s="592"/>
      <c r="C56" s="592" t="s">
        <v>188</v>
      </c>
      <c r="D56" s="592"/>
      <c r="E56" s="592"/>
      <c r="F56" s="1050" t="s">
        <v>267</v>
      </c>
      <c r="G56" s="1050"/>
    </row>
    <row r="57" spans="1:7" s="29" customFormat="1" ht="18.75" customHeight="1">
      <c r="A57" s="149"/>
      <c r="B57" s="28"/>
      <c r="C57" s="150"/>
      <c r="D57" s="28"/>
      <c r="F57" s="150"/>
      <c r="G57" s="28"/>
    </row>
    <row r="58" s="29" customFormat="1" ht="12.75">
      <c r="A58" s="148"/>
    </row>
    <row r="59" s="29" customFormat="1" ht="12.75">
      <c r="A59" s="148"/>
    </row>
    <row r="60" spans="1:5" ht="12.75">
      <c r="A60" s="10"/>
      <c r="E60" s="138"/>
    </row>
    <row r="61" ht="12.75">
      <c r="A61" s="10"/>
    </row>
    <row r="62" spans="1:5" ht="12.75">
      <c r="A62" s="10"/>
      <c r="E62" s="138"/>
    </row>
    <row r="63" ht="12.75">
      <c r="A63" s="10"/>
    </row>
    <row r="64" ht="12.75">
      <c r="A64" s="10"/>
    </row>
  </sheetData>
  <mergeCells count="3">
    <mergeCell ref="F56:G56"/>
    <mergeCell ref="A53:G53"/>
    <mergeCell ref="E12:F12"/>
  </mergeCells>
  <printOptions horizontalCentered="1"/>
  <pageMargins left="0.984251968503937" right="0.5905511811023623" top="0.984251968503937" bottom="0.7874015748031497" header="0.7086614173228347" footer="0.5118110236220472"/>
  <pageSetup fitToHeight="1" fitToWidth="1" horizontalDpi="600" verticalDpi="600" orientation="portrait" paperSize="9" scale="69" r:id="rId1"/>
  <headerFooter alignWithMargins="0">
    <oddFooter>&amp;C&amp;14&amp;P+67&amp;10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="85" zoomScaleNormal="85" workbookViewId="0" topLeftCell="A7">
      <selection activeCell="A32" sqref="A32:IV32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34" customFormat="1" ht="18" customHeight="1">
      <c r="A2" s="34" t="s">
        <v>619</v>
      </c>
      <c r="J2" s="98" t="s">
        <v>667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.75" customHeight="1">
      <c r="A4" s="1054" t="s">
        <v>666</v>
      </c>
      <c r="B4" s="1054"/>
      <c r="C4" s="1054"/>
      <c r="D4" s="1054"/>
      <c r="E4" s="1054"/>
      <c r="F4" s="1054"/>
      <c r="G4" s="1054"/>
      <c r="H4" s="1054"/>
      <c r="I4" s="1054"/>
      <c r="J4" s="1054"/>
    </row>
    <row r="5" spans="1:10" ht="12.75">
      <c r="A5" s="1043" t="s">
        <v>598</v>
      </c>
      <c r="B5" s="1043"/>
      <c r="C5" s="1043"/>
      <c r="D5" s="1043"/>
      <c r="E5" s="1043"/>
      <c r="F5" s="1043"/>
      <c r="G5" s="1043"/>
      <c r="H5" s="1043"/>
      <c r="I5" s="1043"/>
      <c r="J5" s="1043"/>
    </row>
    <row r="6" spans="1:10" ht="13.5" thickBo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44" t="s">
        <v>620</v>
      </c>
      <c r="B9" s="1089"/>
      <c r="C9" s="1089"/>
      <c r="D9" s="1089"/>
      <c r="E9" s="1089"/>
      <c r="F9" s="1089"/>
      <c r="G9" s="1089"/>
      <c r="H9" s="1089"/>
      <c r="I9" s="1089"/>
      <c r="J9" s="1090"/>
    </row>
    <row r="10" spans="1:10" ht="12.75">
      <c r="A10" s="1091"/>
      <c r="B10" s="1092"/>
      <c r="C10" s="1092"/>
      <c r="D10" s="1092"/>
      <c r="E10" s="1092"/>
      <c r="F10" s="1092"/>
      <c r="G10" s="1092"/>
      <c r="H10" s="1092"/>
      <c r="I10" s="1092"/>
      <c r="J10" s="1093"/>
    </row>
    <row r="11" spans="1:10" ht="12.75">
      <c r="A11" s="1091"/>
      <c r="B11" s="1092"/>
      <c r="C11" s="1092"/>
      <c r="D11" s="1092"/>
      <c r="E11" s="1092"/>
      <c r="F11" s="1092"/>
      <c r="G11" s="1092"/>
      <c r="H11" s="1092"/>
      <c r="I11" s="1092"/>
      <c r="J11" s="1093"/>
    </row>
    <row r="12" spans="1:10" ht="12.75">
      <c r="A12" s="1091"/>
      <c r="B12" s="1092"/>
      <c r="C12" s="1092"/>
      <c r="D12" s="1092"/>
      <c r="E12" s="1092"/>
      <c r="F12" s="1092"/>
      <c r="G12" s="1092"/>
      <c r="H12" s="1092"/>
      <c r="I12" s="1092"/>
      <c r="J12" s="1093"/>
    </row>
    <row r="13" spans="1:10" ht="12.75">
      <c r="A13" s="1091"/>
      <c r="B13" s="1092"/>
      <c r="C13" s="1092"/>
      <c r="D13" s="1092"/>
      <c r="E13" s="1092"/>
      <c r="F13" s="1092"/>
      <c r="G13" s="1092"/>
      <c r="H13" s="1092"/>
      <c r="I13" s="1092"/>
      <c r="J13" s="1093"/>
    </row>
    <row r="14" spans="1:10" ht="12.75">
      <c r="A14" s="1091"/>
      <c r="B14" s="1092"/>
      <c r="C14" s="1092"/>
      <c r="D14" s="1092"/>
      <c r="E14" s="1092"/>
      <c r="F14" s="1092"/>
      <c r="G14" s="1092"/>
      <c r="H14" s="1092"/>
      <c r="I14" s="1092"/>
      <c r="J14" s="1093"/>
    </row>
    <row r="15" spans="1:10" ht="12.75">
      <c r="A15" s="1091"/>
      <c r="B15" s="1092"/>
      <c r="C15" s="1092"/>
      <c r="D15" s="1092"/>
      <c r="E15" s="1092"/>
      <c r="F15" s="1092"/>
      <c r="G15" s="1092"/>
      <c r="H15" s="1092"/>
      <c r="I15" s="1092"/>
      <c r="J15" s="1093"/>
    </row>
    <row r="16" spans="1:10" ht="12.75">
      <c r="A16" s="1091"/>
      <c r="B16" s="1092"/>
      <c r="C16" s="1092"/>
      <c r="D16" s="1092"/>
      <c r="E16" s="1092"/>
      <c r="F16" s="1092"/>
      <c r="G16" s="1092"/>
      <c r="H16" s="1092"/>
      <c r="I16" s="1092"/>
      <c r="J16" s="1093"/>
    </row>
    <row r="17" spans="1:10" ht="12.75">
      <c r="A17" s="1091"/>
      <c r="B17" s="1092"/>
      <c r="C17" s="1092"/>
      <c r="D17" s="1092"/>
      <c r="E17" s="1092"/>
      <c r="F17" s="1092"/>
      <c r="G17" s="1092"/>
      <c r="H17" s="1092"/>
      <c r="I17" s="1092"/>
      <c r="J17" s="1093"/>
    </row>
    <row r="18" spans="1:10" ht="12.75">
      <c r="A18" s="1091"/>
      <c r="B18" s="1092"/>
      <c r="C18" s="1092"/>
      <c r="D18" s="1092"/>
      <c r="E18" s="1092"/>
      <c r="F18" s="1092"/>
      <c r="G18" s="1092"/>
      <c r="H18" s="1092"/>
      <c r="I18" s="1092"/>
      <c r="J18" s="1093"/>
    </row>
    <row r="19" spans="1:10" ht="12.75">
      <c r="A19" s="1091"/>
      <c r="B19" s="1092"/>
      <c r="C19" s="1092"/>
      <c r="D19" s="1092"/>
      <c r="E19" s="1092"/>
      <c r="F19" s="1092"/>
      <c r="G19" s="1092"/>
      <c r="H19" s="1092"/>
      <c r="I19" s="1092"/>
      <c r="J19" s="1093"/>
    </row>
    <row r="20" spans="1:10" ht="12.75">
      <c r="A20" s="1091"/>
      <c r="B20" s="1092"/>
      <c r="C20" s="1092"/>
      <c r="D20" s="1092"/>
      <c r="E20" s="1092"/>
      <c r="F20" s="1092"/>
      <c r="G20" s="1092"/>
      <c r="H20" s="1092"/>
      <c r="I20" s="1092"/>
      <c r="J20" s="1093"/>
    </row>
    <row r="21" spans="1:10" ht="12.75">
      <c r="A21" s="1091"/>
      <c r="B21" s="1092"/>
      <c r="C21" s="1092"/>
      <c r="D21" s="1092"/>
      <c r="E21" s="1092"/>
      <c r="F21" s="1092"/>
      <c r="G21" s="1092"/>
      <c r="H21" s="1092"/>
      <c r="I21" s="1092"/>
      <c r="J21" s="1093"/>
    </row>
    <row r="22" spans="1:10" ht="12.75">
      <c r="A22" s="1091"/>
      <c r="B22" s="1092"/>
      <c r="C22" s="1092"/>
      <c r="D22" s="1092"/>
      <c r="E22" s="1092"/>
      <c r="F22" s="1092"/>
      <c r="G22" s="1092"/>
      <c r="H22" s="1092"/>
      <c r="I22" s="1092"/>
      <c r="J22" s="1093"/>
    </row>
    <row r="23" spans="1:10" ht="12.75">
      <c r="A23" s="1091"/>
      <c r="B23" s="1092"/>
      <c r="C23" s="1092"/>
      <c r="D23" s="1092"/>
      <c r="E23" s="1092"/>
      <c r="F23" s="1092"/>
      <c r="G23" s="1092"/>
      <c r="H23" s="1092"/>
      <c r="I23" s="1092"/>
      <c r="J23" s="1093"/>
    </row>
    <row r="24" spans="1:10" ht="12.75">
      <c r="A24" s="1091"/>
      <c r="B24" s="1092"/>
      <c r="C24" s="1092"/>
      <c r="D24" s="1092"/>
      <c r="E24" s="1092"/>
      <c r="F24" s="1092"/>
      <c r="G24" s="1092"/>
      <c r="H24" s="1092"/>
      <c r="I24" s="1092"/>
      <c r="J24" s="1093"/>
    </row>
    <row r="25" spans="1:10" ht="12.75">
      <c r="A25" s="1091"/>
      <c r="B25" s="1092"/>
      <c r="C25" s="1092"/>
      <c r="D25" s="1092"/>
      <c r="E25" s="1092"/>
      <c r="F25" s="1092"/>
      <c r="G25" s="1092"/>
      <c r="H25" s="1092"/>
      <c r="I25" s="1092"/>
      <c r="J25" s="1093"/>
    </row>
    <row r="26" spans="1:10" ht="12.75">
      <c r="A26" s="1091"/>
      <c r="B26" s="1092"/>
      <c r="C26" s="1092"/>
      <c r="D26" s="1092"/>
      <c r="E26" s="1092"/>
      <c r="F26" s="1092"/>
      <c r="G26" s="1092"/>
      <c r="H26" s="1092"/>
      <c r="I26" s="1092"/>
      <c r="J26" s="1093"/>
    </row>
    <row r="27" spans="1:10" ht="12.75">
      <c r="A27" s="1091"/>
      <c r="B27" s="1092"/>
      <c r="C27" s="1092"/>
      <c r="D27" s="1092"/>
      <c r="E27" s="1092"/>
      <c r="F27" s="1092"/>
      <c r="G27" s="1092"/>
      <c r="H27" s="1092"/>
      <c r="I27" s="1092"/>
      <c r="J27" s="1093"/>
    </row>
    <row r="28" spans="1:10" ht="13.5" thickBot="1">
      <c r="A28" s="1094"/>
      <c r="B28" s="1095"/>
      <c r="C28" s="1095"/>
      <c r="D28" s="1095"/>
      <c r="E28" s="1095"/>
      <c r="F28" s="1095"/>
      <c r="G28" s="1095"/>
      <c r="H28" s="1095"/>
      <c r="I28" s="1095"/>
      <c r="J28" s="1096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2"/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4">
    <mergeCell ref="A4:J4"/>
    <mergeCell ref="A5:J5"/>
    <mergeCell ref="A9:J28"/>
    <mergeCell ref="G32:I32"/>
  </mergeCells>
  <printOptions horizontalCentered="1"/>
  <pageMargins left="0.7874015748031497" right="0.7874015748031497" top="0.984251968503937" bottom="0.7874015748031497" header="0.7086614173228347" footer="0.5118110236220472"/>
  <pageSetup fitToHeight="1" fitToWidth="1" horizontalDpi="600" verticalDpi="600" orientation="landscape" paperSize="9" scale="94" r:id="rId1"/>
  <headerFooter alignWithMargins="0">
    <oddFooter>&amp;C&amp;P+68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workbookViewId="0" topLeftCell="C7">
      <selection activeCell="K35" sqref="K35"/>
    </sheetView>
  </sheetViews>
  <sheetFormatPr defaultColWidth="9.00390625" defaultRowHeight="12.75"/>
  <cols>
    <col min="5" max="5" width="13.25390625" style="0" customWidth="1"/>
    <col min="6" max="6" width="12.25390625" style="0" customWidth="1"/>
    <col min="7" max="7" width="16.00390625" style="0" customWidth="1"/>
    <col min="8" max="8" width="16.25390625" style="0" customWidth="1"/>
    <col min="9" max="9" width="12.375" style="0" customWidth="1"/>
    <col min="10" max="10" width="32.75390625" style="0" customWidth="1"/>
  </cols>
  <sheetData>
    <row r="1" ht="17.25" customHeight="1"/>
    <row r="2" spans="1:10" s="34" customFormat="1" ht="18" customHeight="1">
      <c r="A2" s="34" t="s">
        <v>619</v>
      </c>
      <c r="J2" s="98" t="s">
        <v>665</v>
      </c>
    </row>
    <row r="3" spans="2:10" ht="20.25" customHeight="1">
      <c r="B3" s="11"/>
      <c r="C3" s="11"/>
      <c r="D3" s="11"/>
      <c r="E3" s="11"/>
      <c r="F3" s="11"/>
      <c r="G3" s="11"/>
      <c r="H3" s="11"/>
      <c r="I3" s="11"/>
      <c r="J3" s="32"/>
    </row>
    <row r="4" spans="1:10" ht="18.75" customHeight="1">
      <c r="A4" s="1054" t="s">
        <v>666</v>
      </c>
      <c r="B4" s="1054"/>
      <c r="C4" s="1054"/>
      <c r="D4" s="1054"/>
      <c r="E4" s="1054"/>
      <c r="F4" s="1054"/>
      <c r="G4" s="1054"/>
      <c r="H4" s="1054"/>
      <c r="I4" s="1054"/>
      <c r="J4" s="1054"/>
    </row>
    <row r="5" spans="1:10" ht="12.75">
      <c r="A5" s="1043" t="s">
        <v>598</v>
      </c>
      <c r="B5" s="1043"/>
      <c r="C5" s="1043"/>
      <c r="D5" s="1043"/>
      <c r="E5" s="1043"/>
      <c r="F5" s="1043"/>
      <c r="G5" s="1043"/>
      <c r="H5" s="1043"/>
      <c r="I5" s="1043"/>
      <c r="J5" s="1043"/>
    </row>
    <row r="6" spans="1:10" ht="13.5" thickBo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ht="18" customHeight="1">
      <c r="A7" s="35" t="s">
        <v>614</v>
      </c>
      <c r="B7" s="36"/>
      <c r="C7" s="36"/>
      <c r="D7" s="17"/>
      <c r="E7" s="37" t="s">
        <v>631</v>
      </c>
      <c r="F7" s="38"/>
      <c r="G7" s="39" t="s">
        <v>595</v>
      </c>
      <c r="H7" s="39" t="s">
        <v>615</v>
      </c>
      <c r="I7" s="40"/>
      <c r="J7" s="41"/>
    </row>
    <row r="8" spans="1:10" ht="18" customHeight="1" thickBot="1">
      <c r="A8" s="30"/>
      <c r="B8" s="31"/>
      <c r="C8" s="31"/>
      <c r="D8" s="42"/>
      <c r="E8" s="19" t="s">
        <v>599</v>
      </c>
      <c r="F8" s="19" t="s">
        <v>602</v>
      </c>
      <c r="G8" s="19" t="s">
        <v>633</v>
      </c>
      <c r="H8" s="19" t="s">
        <v>616</v>
      </c>
      <c r="I8" s="20" t="s">
        <v>617</v>
      </c>
      <c r="J8" s="21"/>
    </row>
    <row r="9" spans="1:10" ht="12.75">
      <c r="A9" s="1044" t="s">
        <v>620</v>
      </c>
      <c r="B9" s="1089"/>
      <c r="C9" s="1089"/>
      <c r="D9" s="1089"/>
      <c r="E9" s="1089"/>
      <c r="F9" s="1089"/>
      <c r="G9" s="1089"/>
      <c r="H9" s="1089"/>
      <c r="I9" s="1089"/>
      <c r="J9" s="1090"/>
    </row>
    <row r="10" spans="1:10" ht="12.75">
      <c r="A10" s="1091"/>
      <c r="B10" s="1092"/>
      <c r="C10" s="1092"/>
      <c r="D10" s="1092"/>
      <c r="E10" s="1092"/>
      <c r="F10" s="1092"/>
      <c r="G10" s="1092"/>
      <c r="H10" s="1092"/>
      <c r="I10" s="1092"/>
      <c r="J10" s="1093"/>
    </row>
    <row r="11" spans="1:10" ht="12.75">
      <c r="A11" s="1091"/>
      <c r="B11" s="1092"/>
      <c r="C11" s="1092"/>
      <c r="D11" s="1092"/>
      <c r="E11" s="1092"/>
      <c r="F11" s="1092"/>
      <c r="G11" s="1092"/>
      <c r="H11" s="1092"/>
      <c r="I11" s="1092"/>
      <c r="J11" s="1093"/>
    </row>
    <row r="12" spans="1:10" ht="12.75">
      <c r="A12" s="1091"/>
      <c r="B12" s="1092"/>
      <c r="C12" s="1092"/>
      <c r="D12" s="1092"/>
      <c r="E12" s="1092"/>
      <c r="F12" s="1092"/>
      <c r="G12" s="1092"/>
      <c r="H12" s="1092"/>
      <c r="I12" s="1092"/>
      <c r="J12" s="1093"/>
    </row>
    <row r="13" spans="1:10" ht="12.75">
      <c r="A13" s="1091"/>
      <c r="B13" s="1092"/>
      <c r="C13" s="1092"/>
      <c r="D13" s="1092"/>
      <c r="E13" s="1092"/>
      <c r="F13" s="1092"/>
      <c r="G13" s="1092"/>
      <c r="H13" s="1092"/>
      <c r="I13" s="1092"/>
      <c r="J13" s="1093"/>
    </row>
    <row r="14" spans="1:10" ht="12.75">
      <c r="A14" s="1091"/>
      <c r="B14" s="1092"/>
      <c r="C14" s="1092"/>
      <c r="D14" s="1092"/>
      <c r="E14" s="1092"/>
      <c r="F14" s="1092"/>
      <c r="G14" s="1092"/>
      <c r="H14" s="1092"/>
      <c r="I14" s="1092"/>
      <c r="J14" s="1093"/>
    </row>
    <row r="15" spans="1:10" ht="12.75">
      <c r="A15" s="1091"/>
      <c r="B15" s="1092"/>
      <c r="C15" s="1092"/>
      <c r="D15" s="1092"/>
      <c r="E15" s="1092"/>
      <c r="F15" s="1092"/>
      <c r="G15" s="1092"/>
      <c r="H15" s="1092"/>
      <c r="I15" s="1092"/>
      <c r="J15" s="1093"/>
    </row>
    <row r="16" spans="1:10" ht="12.75">
      <c r="A16" s="1091"/>
      <c r="B16" s="1092"/>
      <c r="C16" s="1092"/>
      <c r="D16" s="1092"/>
      <c r="E16" s="1092"/>
      <c r="F16" s="1092"/>
      <c r="G16" s="1092"/>
      <c r="H16" s="1092"/>
      <c r="I16" s="1092"/>
      <c r="J16" s="1093"/>
    </row>
    <row r="17" spans="1:10" ht="12.75">
      <c r="A17" s="1091"/>
      <c r="B17" s="1092"/>
      <c r="C17" s="1092"/>
      <c r="D17" s="1092"/>
      <c r="E17" s="1092"/>
      <c r="F17" s="1092"/>
      <c r="G17" s="1092"/>
      <c r="H17" s="1092"/>
      <c r="I17" s="1092"/>
      <c r="J17" s="1093"/>
    </row>
    <row r="18" spans="1:10" ht="12.75">
      <c r="A18" s="1091"/>
      <c r="B18" s="1092"/>
      <c r="C18" s="1092"/>
      <c r="D18" s="1092"/>
      <c r="E18" s="1092"/>
      <c r="F18" s="1092"/>
      <c r="G18" s="1092"/>
      <c r="H18" s="1092"/>
      <c r="I18" s="1092"/>
      <c r="J18" s="1093"/>
    </row>
    <row r="19" spans="1:10" ht="12.75">
      <c r="A19" s="1091"/>
      <c r="B19" s="1092"/>
      <c r="C19" s="1092"/>
      <c r="D19" s="1092"/>
      <c r="E19" s="1092"/>
      <c r="F19" s="1092"/>
      <c r="G19" s="1092"/>
      <c r="H19" s="1092"/>
      <c r="I19" s="1092"/>
      <c r="J19" s="1093"/>
    </row>
    <row r="20" spans="1:10" ht="12.75">
      <c r="A20" s="1091"/>
      <c r="B20" s="1092"/>
      <c r="C20" s="1092"/>
      <c r="D20" s="1092"/>
      <c r="E20" s="1092"/>
      <c r="F20" s="1092"/>
      <c r="G20" s="1092"/>
      <c r="H20" s="1092"/>
      <c r="I20" s="1092"/>
      <c r="J20" s="1093"/>
    </row>
    <row r="21" spans="1:10" ht="12.75">
      <c r="A21" s="1091"/>
      <c r="B21" s="1092"/>
      <c r="C21" s="1092"/>
      <c r="D21" s="1092"/>
      <c r="E21" s="1092"/>
      <c r="F21" s="1092"/>
      <c r="G21" s="1092"/>
      <c r="H21" s="1092"/>
      <c r="I21" s="1092"/>
      <c r="J21" s="1093"/>
    </row>
    <row r="22" spans="1:10" ht="12.75">
      <c r="A22" s="1091"/>
      <c r="B22" s="1092"/>
      <c r="C22" s="1092"/>
      <c r="D22" s="1092"/>
      <c r="E22" s="1092"/>
      <c r="F22" s="1092"/>
      <c r="G22" s="1092"/>
      <c r="H22" s="1092"/>
      <c r="I22" s="1092"/>
      <c r="J22" s="1093"/>
    </row>
    <row r="23" spans="1:10" ht="12.75">
      <c r="A23" s="1091"/>
      <c r="B23" s="1092"/>
      <c r="C23" s="1092"/>
      <c r="D23" s="1092"/>
      <c r="E23" s="1092"/>
      <c r="F23" s="1092"/>
      <c r="G23" s="1092"/>
      <c r="H23" s="1092"/>
      <c r="I23" s="1092"/>
      <c r="J23" s="1093"/>
    </row>
    <row r="24" spans="1:10" ht="12.75">
      <c r="A24" s="1091"/>
      <c r="B24" s="1092"/>
      <c r="C24" s="1092"/>
      <c r="D24" s="1092"/>
      <c r="E24" s="1092"/>
      <c r="F24" s="1092"/>
      <c r="G24" s="1092"/>
      <c r="H24" s="1092"/>
      <c r="I24" s="1092"/>
      <c r="J24" s="1093"/>
    </row>
    <row r="25" spans="1:10" ht="12.75">
      <c r="A25" s="1091"/>
      <c r="B25" s="1092"/>
      <c r="C25" s="1092"/>
      <c r="D25" s="1092"/>
      <c r="E25" s="1092"/>
      <c r="F25" s="1092"/>
      <c r="G25" s="1092"/>
      <c r="H25" s="1092"/>
      <c r="I25" s="1092"/>
      <c r="J25" s="1093"/>
    </row>
    <row r="26" spans="1:10" ht="12.75">
      <c r="A26" s="1091"/>
      <c r="B26" s="1092"/>
      <c r="C26" s="1092"/>
      <c r="D26" s="1092"/>
      <c r="E26" s="1092"/>
      <c r="F26" s="1092"/>
      <c r="G26" s="1092"/>
      <c r="H26" s="1092"/>
      <c r="I26" s="1092"/>
      <c r="J26" s="1093"/>
    </row>
    <row r="27" spans="1:10" ht="12.75">
      <c r="A27" s="1091"/>
      <c r="B27" s="1092"/>
      <c r="C27" s="1092"/>
      <c r="D27" s="1092"/>
      <c r="E27" s="1092"/>
      <c r="F27" s="1092"/>
      <c r="G27" s="1092"/>
      <c r="H27" s="1092"/>
      <c r="I27" s="1092"/>
      <c r="J27" s="1093"/>
    </row>
    <row r="28" spans="1:10" ht="13.5" thickBot="1">
      <c r="A28" s="1094"/>
      <c r="B28" s="1095"/>
      <c r="C28" s="1095"/>
      <c r="D28" s="1095"/>
      <c r="E28" s="1095"/>
      <c r="F28" s="1095"/>
      <c r="G28" s="1095"/>
      <c r="H28" s="1095"/>
      <c r="I28" s="1095"/>
      <c r="J28" s="1096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 t="s">
        <v>187</v>
      </c>
      <c r="B32" s="11"/>
      <c r="C32" s="11"/>
      <c r="D32" s="11"/>
      <c r="E32" s="11"/>
      <c r="F32" s="11"/>
      <c r="G32" s="1097" t="s">
        <v>188</v>
      </c>
      <c r="H32" s="1098"/>
      <c r="I32" s="1098"/>
      <c r="J32" s="48" t="s">
        <v>267</v>
      </c>
    </row>
    <row r="33" spans="1:10" ht="12.7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22"/>
      <c r="B34" s="11"/>
      <c r="C34" s="11"/>
      <c r="D34" s="11"/>
      <c r="E34" s="11"/>
      <c r="F34" s="11"/>
      <c r="G34" s="11"/>
      <c r="H34" s="11"/>
      <c r="I34" s="11"/>
      <c r="J34" s="11"/>
    </row>
  </sheetData>
  <mergeCells count="4">
    <mergeCell ref="A4:J4"/>
    <mergeCell ref="A5:J5"/>
    <mergeCell ref="A9:J28"/>
    <mergeCell ref="G32:I32"/>
  </mergeCells>
  <printOptions/>
  <pageMargins left="0.7874015748031497" right="0.7874015748031497" top="0.984251968503937" bottom="0.984251968503937" header="0.7086614173228347" footer="0.5118110236220472"/>
  <pageSetup fitToHeight="1" fitToWidth="1" horizontalDpi="600" verticalDpi="600" orientation="landscape" paperSize="9" scale="94" r:id="rId1"/>
  <headerFooter alignWithMargins="0">
    <oddFooter>&amp;C&amp;P+69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2008-03-10T07:38:44Z</cp:lastPrinted>
  <dcterms:created xsi:type="dcterms:W3CDTF">2005-01-27T13:09:07Z</dcterms:created>
  <dcterms:modified xsi:type="dcterms:W3CDTF">2009-01-13T09:03:56Z</dcterms:modified>
  <cp:category/>
  <cp:version/>
  <cp:contentType/>
  <cp:contentStatus/>
</cp:coreProperties>
</file>