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6240" tabRatio="878" firstSheet="1" activeTab="5"/>
  </bookViews>
  <sheets>
    <sheet name="Settings" sheetId="1" state="hidden" r:id="rId1"/>
    <sheet name="Pict" sheetId="2" r:id="rId2"/>
    <sheet name="FirstInst" sheetId="3" r:id="rId3"/>
    <sheet name="AppCountry" sheetId="4" r:id="rId4"/>
    <sheet name="AppRepeat" sheetId="5" r:id="rId5"/>
    <sheet name="PlaceOfFilApp" sheetId="6" r:id="rId6"/>
    <sheet name="demo" sheetId="7" r:id="rId7"/>
    <sheet name="soud" sheetId="8" state="hidden" r:id="rId8"/>
    <sheet name="Unaccomp" sheetId="9" r:id="rId9"/>
    <sheet name="AppMonths" sheetId="10" r:id="rId10"/>
    <sheet name="Dublin" sheetId="11" r:id="rId11"/>
    <sheet name="Courts" sheetId="12" state="hidden" r:id="rId12"/>
    <sheet name="CasComplMOI" sheetId="13" state="hidden" r:id="rId13"/>
    <sheet name="CasCompl" sheetId="14" state="hidden" r:id="rId14"/>
    <sheet name="LastPage" sheetId="15" r:id="rId15"/>
  </sheets>
  <externalReferences>
    <externalReference r:id="rId18"/>
    <externalReference r:id="rId19"/>
    <externalReference r:id="rId20"/>
    <externalReference r:id="rId21"/>
    <externalReference r:id="rId22"/>
  </externalReferences>
  <definedNames>
    <definedName name="HTML_CodePage" hidden="1">1250</definedName>
    <definedName name="HTML_Control" localSheetId="3" hidden="1">{"'B-mždFajnl2'!$A$1:$H$67"}</definedName>
    <definedName name="HTML_Control" localSheetId="4" hidden="1">{"'B-mždFajnl2'!$A$1:$H$67"}</definedName>
    <definedName name="HTML_Control" localSheetId="12" hidden="1">{"'Ž po letech'!$A$3:$N$106","'Ž po měsících a letech'!$A$3:$N$16"}</definedName>
    <definedName name="HTML_Control" localSheetId="1" hidden="1">{"'Ž po letech'!$A$3:$N$106","'Ž po měsících a letech'!$A$3:$N$16"}</definedName>
    <definedName name="HTML_Control" localSheetId="0" hidden="1">{"'Ž po letech'!$A$3:$N$106","'Ž po měsících a letech'!$A$3:$N$16"}</definedName>
    <definedName name="HTML_Control" localSheetId="7"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3">'CasCompl'!$1:$3</definedName>
    <definedName name="_xlnm.Print_Titles" localSheetId="12">'CasComplMOI'!$16:$18</definedName>
    <definedName name="_xlnm.Print_Titles" localSheetId="11">'Courts'!$1:$3</definedName>
    <definedName name="_xlnm.Print_Titles" localSheetId="5">'PlaceOfFilApp'!$1:$3</definedName>
    <definedName name="_xlnm.Print_Titles" localSheetId="7">'soud'!$1:$3</definedName>
    <definedName name="_xlnm.Print_Area" localSheetId="3">'AppCountry'!$A$1:$I$58</definedName>
    <definedName name="_xlnm.Print_Area" localSheetId="9">'AppMonths'!$A$1:$V$37</definedName>
    <definedName name="_xlnm.Print_Area" localSheetId="4">'AppRepeat'!$A$1:$E$53</definedName>
    <definedName name="_xlnm.Print_Area" localSheetId="12">'CasComplMOI'!$A$1:$J$54</definedName>
    <definedName name="_xlnm.Print_Area" localSheetId="11">'Courts'!$A$1:$L$67</definedName>
    <definedName name="_xlnm.Print_Area" localSheetId="6">'demo'!$A$1:$J$48</definedName>
    <definedName name="_xlnm.Print_Area" localSheetId="10">'Dublin'!$A$1:$I$43</definedName>
    <definedName name="_xlnm.Print_Area" localSheetId="2">'FirstInst'!$A$1:$M$99</definedName>
    <definedName name="_xlnm.Print_Area" localSheetId="1">'Pict'!$A$1:$C$15</definedName>
    <definedName name="_xlnm.Print_Area" localSheetId="5">'PlaceOfFilApp'!$A$1:$I$30</definedName>
    <definedName name="_xlnm.Print_Area" localSheetId="8">'Unaccomp'!$A$1:$M$26</definedName>
    <definedName name="T03_Misto_Final" localSheetId="3">'[1]T03_Misto_Final'!$A$1:$D$28</definedName>
    <definedName name="T03_Misto_Final" localSheetId="4">'[1]T03_Misto_Final'!$A$1:$D$28</definedName>
    <definedName name="T03_Misto_Final" localSheetId="12">'[4]T03_Misto_Final'!$A$1:$K$28</definedName>
    <definedName name="T03_Misto_Final" localSheetId="1">'[2]T03_Misto_Final'!$A$1:$D$28</definedName>
    <definedName name="T03_Misto_Final">'[1]T03_Misto_Final'!$A$1:$K$28</definedName>
    <definedName name="Tit1" localSheetId="3" hidden="1">{"'Ž po letech'!$A$3:$N$106","'Ž po měsících a letech'!$A$3:$N$16"}</definedName>
    <definedName name="Tit1" localSheetId="12" hidden="1">{"'Ž po letech'!$A$3:$N$106","'Ž po měsících a letech'!$A$3:$N$16"}</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<sst xmlns="http://schemas.openxmlformats.org/spreadsheetml/2006/main" count="979" uniqueCount="291">
  <si>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</si>
  <si>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</si>
  <si>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</si>
  <si>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</si>
  <si>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</si>
  <si>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</si>
  <si>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</si>
  <si>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</si>
  <si>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</si>
  <si>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</si>
  <si>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</si>
  <si>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</si>
  <si>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</si>
  <si>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</si>
  <si>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</si>
  <si>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</si>
  <si>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</si>
  <si>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</si>
  <si>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</si>
  <si>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</si>
  <si>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</si>
  <si>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</si>
  <si>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</si>
  <si>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</si>
  <si>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</si>
  <si>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</si>
  <si>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</si>
  <si>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</si>
  <si>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</si>
  <si>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</si>
  <si>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</si>
  <si>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</si>
  <si>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</si>
  <si>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</si>
  <si>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</si>
  <si>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</si>
  <si>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</si>
  <si>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</si>
  <si>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</si>
  <si>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</si>
  <si>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</si>
  <si>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</si>
  <si>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Věk</t>
  </si>
  <si>
    <t>0-14</t>
  </si>
  <si>
    <t>15-17</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</si>
  <si>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</si>
  <si>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</si>
  <si>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</si>
  <si>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</si>
  <si>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</si>
  <si>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</si>
  <si>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</si>
  <si>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</si>
  <si>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</si>
  <si>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</si>
  <si>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</si>
  <si>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</si>
  <si>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</si>
  <si>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</si>
  <si>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</si>
  <si>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</si>
  <si>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</si>
  <si>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</si>
  <si>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</si>
  <si>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</si>
  <si>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Guinea</t>
  </si>
  <si>
    <t>Polsko</t>
  </si>
  <si>
    <t>Kolumbie</t>
  </si>
  <si>
    <t>Egypt</t>
  </si>
  <si>
    <t>Mali</t>
  </si>
  <si>
    <t>Mauretánie</t>
  </si>
  <si>
    <t>%</t>
  </si>
  <si>
    <t>Estonsko</t>
  </si>
  <si>
    <t>Thajsko</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</si>
  <si>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</si>
  <si>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</si>
  <si>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</si>
  <si>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</si>
  <si>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</si>
  <si>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</si>
  <si>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</si>
  <si>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</si>
  <si>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</si>
  <si>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</si>
  <si>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t>MINISTRY OF THE INTERIOR OF THE CZECH REPUBLIC</t>
  </si>
  <si>
    <t>STATISTICAL REPORT</t>
  </si>
  <si>
    <t>CZECH REPUBLIC</t>
  </si>
  <si>
    <t>Country of Citizenship</t>
  </si>
  <si>
    <t>Asylum granted</t>
  </si>
  <si>
    <t>Total</t>
  </si>
  <si>
    <r>
      <t xml:space="preserve">* </t>
    </r>
    <r>
      <rPr>
        <b/>
        <i/>
        <sz val="8"/>
        <color indexed="8"/>
        <rFont val="Arial"/>
        <family val="2"/>
      </rPr>
      <t>Number of participants in the proceedings</t>
    </r>
    <r>
      <rPr>
        <i/>
        <sz val="8"/>
        <color indexed="8"/>
        <rFont val="Arial"/>
        <family val="2"/>
      </rPr>
      <t xml:space="preserve"> = includes persons whose suits have not been decided yet by the DAMP or cases where the decisions have not become legally effective yet; cases which must be decided repeatedly by the first instance.</t>
    </r>
  </si>
  <si>
    <r>
      <t xml:space="preserve">** </t>
    </r>
    <r>
      <rPr>
        <b/>
        <i/>
        <sz val="8"/>
        <color indexed="8"/>
        <rFont val="Arial"/>
        <family val="2"/>
      </rPr>
      <t>Total number of decisions</t>
    </r>
    <r>
      <rPr>
        <i/>
        <sz val="8"/>
        <color indexed="8"/>
        <rFont val="Arial"/>
        <family val="2"/>
      </rPr>
      <t xml:space="preserve"> = this column contains not only sum of positive, negative and terminating decisions but also self-corrective and other, mostly exceptional, decisions taken by the first instance</t>
    </r>
  </si>
  <si>
    <r>
      <t>*** Served decisions =</t>
    </r>
    <r>
      <rPr>
        <i/>
        <sz val="8"/>
        <color indexed="8"/>
        <rFont val="Arial CE"/>
        <family val="2"/>
      </rPr>
      <t xml:space="preserve"> this column also contains older decisions which were served on international protection seekers during the given period. After being served with the decision the person stops being an international protection seeker in the First Instance of the Asylum Procedure.</t>
    </r>
  </si>
  <si>
    <r>
      <t>DAMP</t>
    </r>
    <r>
      <rPr>
        <i/>
        <sz val="8"/>
        <color indexed="8"/>
        <rFont val="Arial CE"/>
        <family val="2"/>
      </rPr>
      <t xml:space="preserve"> = Department for Asylum and Migration Policies of the Ministry of the Interior</t>
    </r>
  </si>
  <si>
    <t>Distribution of International Protection Seekers by Countries of Citizenship</t>
  </si>
  <si>
    <t>New applications</t>
  </si>
  <si>
    <t>Distribution of International Protection Seekers 
by Place of Filing Application</t>
  </si>
  <si>
    <r>
      <t>DFF</t>
    </r>
    <r>
      <rPr>
        <sz val="8.5"/>
        <color indexed="8"/>
        <rFont val="MS Sans Serif"/>
        <family val="2"/>
      </rPr>
      <t xml:space="preserve"> = detention facility for foreigners (especially for the purpose of administrative expulsion)</t>
    </r>
  </si>
  <si>
    <r>
      <t>RC</t>
    </r>
    <r>
      <rPr>
        <sz val="8"/>
        <color indexed="8"/>
        <rFont val="Arial CE"/>
        <family val="0"/>
      </rPr>
      <t xml:space="preserve"> = reception centre (asylum facility for registration of new asylum seekers)</t>
    </r>
  </si>
  <si>
    <t>Distribution of International Protection Seekers by Age and Sex</t>
  </si>
  <si>
    <t>Adults</t>
  </si>
  <si>
    <t>Children   (0-17)</t>
  </si>
  <si>
    <t>Men</t>
  </si>
  <si>
    <t>Women</t>
  </si>
  <si>
    <t>Unaccompanied Minors</t>
  </si>
  <si>
    <t>Unaccompanied Minors - new applications</t>
  </si>
  <si>
    <t>Age category</t>
  </si>
  <si>
    <t>Sex</t>
  </si>
  <si>
    <t>Unaccompanied Minors
Proceedings to Grant International Protection - First Instance Asylum Procedure*</t>
  </si>
  <si>
    <t>* Total proceedings to grant international protection at first instance asylum procedure including unaccompanied minors are presented at first part of this statistical report.</t>
  </si>
  <si>
    <t>January</t>
  </si>
  <si>
    <t>Number of International Protection Seekers by Years and Months</t>
  </si>
  <si>
    <t>Year</t>
  </si>
  <si>
    <t xml:space="preserve">Number of Dublin Cases </t>
  </si>
  <si>
    <t>Month</t>
  </si>
  <si>
    <t>February</t>
  </si>
  <si>
    <t>March</t>
  </si>
  <si>
    <t>April</t>
  </si>
  <si>
    <t>May</t>
  </si>
  <si>
    <t>June</t>
  </si>
  <si>
    <t>July</t>
  </si>
  <si>
    <t>August</t>
  </si>
  <si>
    <t>September</t>
  </si>
  <si>
    <t>October</t>
  </si>
  <si>
    <t>November</t>
  </si>
  <si>
    <t>December</t>
  </si>
  <si>
    <t>Proceedings to Grant International Protection
First Instance Asylum Procedure</t>
  </si>
  <si>
    <r>
      <t xml:space="preserve">** </t>
    </r>
    <r>
      <rPr>
        <b/>
        <i/>
        <sz val="8"/>
        <color indexed="8"/>
        <rFont val="Arial"/>
        <family val="2"/>
      </rPr>
      <t>Number of participants in the proceedings</t>
    </r>
    <r>
      <rPr>
        <i/>
        <sz val="8"/>
        <color indexed="8"/>
        <rFont val="Arial"/>
        <family val="2"/>
      </rPr>
      <t xml:space="preserve"> = includes persons whose suits have not been decided yet by the DAMP or cases where the decisions have not become legally effective yet; cases which must be decided repeatedly by the first instance.</t>
    </r>
  </si>
  <si>
    <r>
      <t>Served decisions =</t>
    </r>
    <r>
      <rPr>
        <i/>
        <sz val="8"/>
        <color indexed="8"/>
        <rFont val="Arial CE"/>
        <family val="2"/>
      </rPr>
      <t xml:space="preserve"> this column also contains older decisions which were served on asylum seekers during the given period. After being served with the decision the person stops being an asylum seeker in the First Instance of the Asylum Procedure.</t>
    </r>
  </si>
  <si>
    <t>Total Dublin Cases</t>
  </si>
  <si>
    <t>první den</t>
  </si>
  <si>
    <t>poslední den</t>
  </si>
  <si>
    <t>mesic</t>
  </si>
  <si>
    <t>posl den slovy</t>
  </si>
  <si>
    <t>Cases referred back to the First Instance</t>
  </si>
  <si>
    <t>Rejected</t>
  </si>
  <si>
    <t>Subsidiary protection</t>
  </si>
  <si>
    <t>Applications dismissed as inadmissible</t>
  </si>
  <si>
    <t>Proceedings discontinued</t>
  </si>
  <si>
    <t>Total number of decisions **</t>
  </si>
  <si>
    <t>Served decisions ***</t>
  </si>
  <si>
    <t>Number of suits brought to court</t>
  </si>
  <si>
    <t>Prison</t>
  </si>
  <si>
    <t>Other Places of Residence</t>
  </si>
  <si>
    <t>Total number of decisions</t>
  </si>
  <si>
    <t>P.O.Box 21/OAM, 170 34 PRAHA 7</t>
  </si>
  <si>
    <t>tel: (+420) 974 832 495</t>
  </si>
  <si>
    <t>fax: (+420) 974 833 530</t>
  </si>
  <si>
    <t>e-mail: opu@mvcr.cz</t>
  </si>
  <si>
    <t>http://www.mvcr.cz</t>
  </si>
  <si>
    <t>platnost dat k</t>
  </si>
  <si>
    <t>Belarus</t>
  </si>
  <si>
    <t>Macedonia</t>
  </si>
  <si>
    <t>Moldova</t>
  </si>
  <si>
    <t>Russia</t>
  </si>
  <si>
    <t>Serbia</t>
  </si>
  <si>
    <t>Ukraine</t>
  </si>
  <si>
    <t>Europe</t>
  </si>
  <si>
    <t>Afghanistan</t>
  </si>
  <si>
    <t>Armenia</t>
  </si>
  <si>
    <t>Azerbaijan</t>
  </si>
  <si>
    <t>Bangladesh</t>
  </si>
  <si>
    <t>Georgia</t>
  </si>
  <si>
    <t>China</t>
  </si>
  <si>
    <t>India</t>
  </si>
  <si>
    <t>Iran</t>
  </si>
  <si>
    <t>Iraq</t>
  </si>
  <si>
    <t>Kazakhstan</t>
  </si>
  <si>
    <t>Kyrgyzstan</t>
  </si>
  <si>
    <t>Mongolia</t>
  </si>
  <si>
    <t>Nepal</t>
  </si>
  <si>
    <t>Pakistan</t>
  </si>
  <si>
    <t>Sri Lanka</t>
  </si>
  <si>
    <t>Syria</t>
  </si>
  <si>
    <t>Turkey</t>
  </si>
  <si>
    <t>Uzbekistan</t>
  </si>
  <si>
    <t>Viet Nam</t>
  </si>
  <si>
    <t>Asia</t>
  </si>
  <si>
    <t>Cuba</t>
  </si>
  <si>
    <t>America</t>
  </si>
  <si>
    <t>Algeria</t>
  </si>
  <si>
    <t>Burkina Faso</t>
  </si>
  <si>
    <t>Cameroon</t>
  </si>
  <si>
    <t>Congo</t>
  </si>
  <si>
    <t>Dem. Rep. of the Congo</t>
  </si>
  <si>
    <t>Ethiopia</t>
  </si>
  <si>
    <t>Nigeria</t>
  </si>
  <si>
    <t>Somalia</t>
  </si>
  <si>
    <t>Sudan</t>
  </si>
  <si>
    <t>Togo</t>
  </si>
  <si>
    <t>Tunisia</t>
  </si>
  <si>
    <t>Africa</t>
  </si>
  <si>
    <t>stateless</t>
  </si>
  <si>
    <t>Israel</t>
  </si>
  <si>
    <t>Romania</t>
  </si>
  <si>
    <t>Turkmenistan</t>
  </si>
  <si>
    <t>Zimbabwe</t>
  </si>
  <si>
    <t>Other</t>
  </si>
  <si>
    <t>month</t>
  </si>
  <si>
    <t>App. dismissed as inadmissible</t>
  </si>
  <si>
    <t>Number of Seekers</t>
  </si>
  <si>
    <t>Department for Asylum and Migration Policy</t>
  </si>
  <si>
    <t>Proceedings to Extend Subsidiary Protection – First Instance Procedure</t>
  </si>
  <si>
    <t>Subsidiary protection extended</t>
  </si>
  <si>
    <t>Subsidiary protection terminated</t>
  </si>
  <si>
    <t>December 2007</t>
  </si>
  <si>
    <t>January 2008</t>
  </si>
  <si>
    <t>February 2008</t>
  </si>
  <si>
    <t>March 2008</t>
  </si>
  <si>
    <t>Afr</t>
  </si>
  <si>
    <t>Azur</t>
  </si>
  <si>
    <t>Ame</t>
  </si>
  <si>
    <t>Asi</t>
  </si>
  <si>
    <t>Eur</t>
  </si>
  <si>
    <t>sta</t>
  </si>
  <si>
    <t>April 2008</t>
  </si>
  <si>
    <t>EU,</t>
  </si>
  <si>
    <t>May 2008</t>
  </si>
  <si>
    <t>June 2008</t>
  </si>
  <si>
    <t>Kosovo</t>
  </si>
  <si>
    <t>Distribution of International Protection Seekers by Countries of Citizenship
First and repeated applications</t>
  </si>
  <si>
    <t>July 2008</t>
  </si>
  <si>
    <t>First applications</t>
  </si>
  <si>
    <t>in the proceedings (end of month)</t>
  </si>
  <si>
    <t>First application</t>
  </si>
  <si>
    <t>Repeated application</t>
  </si>
  <si>
    <t>August 2008</t>
  </si>
  <si>
    <t>DFF Bela</t>
  </si>
  <si>
    <t>DFF Postorna</t>
  </si>
  <si>
    <t>RC Praha-Ruzyne</t>
  </si>
  <si>
    <t>RC Vysni Lhoty</t>
  </si>
  <si>
    <t>September 2008</t>
  </si>
  <si>
    <t>International Protection Seekers and Refugees</t>
  </si>
  <si>
    <t>October 2008</t>
  </si>
  <si>
    <t>Červená</t>
  </si>
  <si>
    <t>Modrá</t>
  </si>
  <si>
    <t>Žlutá</t>
  </si>
  <si>
    <t>Zelená</t>
  </si>
  <si>
    <t>proc</t>
  </si>
  <si>
    <t>počet</t>
  </si>
  <si>
    <t>November 2008</t>
  </si>
  <si>
    <t>December 2008</t>
  </si>
  <si>
    <t>EU</t>
  </si>
  <si>
    <t>Eu</t>
  </si>
  <si>
    <t>Croatia</t>
  </si>
  <si>
    <r>
      <t>Proceedings to Grant International Protection - Regional Courts</t>
    </r>
    <r>
      <rPr>
        <b/>
        <vertAlign val="superscript"/>
        <sz val="12"/>
        <rFont val="Arial"/>
        <family val="2"/>
      </rPr>
      <t>(1)</t>
    </r>
  </si>
  <si>
    <t>Cases referred back to RC by SAC</t>
  </si>
  <si>
    <t>Suits dismissed</t>
  </si>
  <si>
    <t>Suits dismissed as inadmissible</t>
  </si>
  <si>
    <t>Cases referred back to DAMP</t>
  </si>
  <si>
    <t>Served decisions **</t>
  </si>
  <si>
    <t>Cassation complaints filed to the SAC</t>
  </si>
  <si>
    <t>Bosnia and Herzegovina</t>
  </si>
  <si>
    <t>Slovakia</t>
  </si>
  <si>
    <t>Yugoslavia</t>
  </si>
  <si>
    <t>Indonesia</t>
  </si>
  <si>
    <t>Jordan</t>
  </si>
  <si>
    <t>Myanmar</t>
  </si>
  <si>
    <t>Côte d'Ivoire</t>
  </si>
  <si>
    <t>Eritrea</t>
  </si>
  <si>
    <t>Guinea-Bissau</t>
  </si>
  <si>
    <t>Libya</t>
  </si>
  <si>
    <t>Morocco</t>
  </si>
  <si>
    <t>Uganda</t>
  </si>
  <si>
    <t>unknown nationality</t>
  </si>
  <si>
    <t xml:space="preserve">Regional Courts(1) - Course of proceedings of actions without suspensive effect </t>
  </si>
  <si>
    <t>Served decisions</t>
  </si>
  <si>
    <t>Bulgaria</t>
  </si>
  <si>
    <t>Aliens can file an action with the regional court against a desision to terminate the proceedings pursuant to Section 25 and against a decision to reject the asylum application as a manifestly unfounded claim pursuant to Section 16(1)(e) and (f) of the Asylum Act; these actions are without suspensive effect.</t>
  </si>
  <si>
    <t>(1) - Regional Court in Praha, Brno, Ostrava, Hradec Kralove, Usti nad Labem, Ceske Budejovice, Plzen, Hradec Kralove - branch office in Pardubice, Usti nad Labem - branch office in Liberec, Metropolitan Court in Praha</t>
  </si>
  <si>
    <r>
      <t xml:space="preserve">* </t>
    </r>
    <r>
      <rPr>
        <b/>
        <i/>
        <sz val="7"/>
        <color indexed="8"/>
        <rFont val="Arial CE"/>
        <family val="2"/>
      </rPr>
      <t>The number of aliens with an action without suspensive effect</t>
    </r>
    <r>
      <rPr>
        <i/>
        <sz val="7"/>
        <color indexed="8"/>
        <rFont val="Arial CE"/>
        <family val="2"/>
      </rPr>
      <t xml:space="preserve"> = this includes the persons on whose actions the regional courts have not yet ruled or their rulings did not come into force. </t>
    </r>
  </si>
  <si>
    <t>Cases referred back to RC</t>
  </si>
  <si>
    <r>
      <t>Supreme Administrative Court -</t>
    </r>
    <r>
      <rPr>
        <b/>
        <sz val="10"/>
        <color indexed="8"/>
        <rFont val="Arial"/>
        <family val="2"/>
      </rPr>
      <t xml:space="preserve"> course of the proceedings of cassation complains filed by MOI</t>
    </r>
  </si>
  <si>
    <t>Number of new cassation complaints filed by MOI</t>
  </si>
  <si>
    <t>Cassation complaints filed by MOI dismissed</t>
  </si>
  <si>
    <t>Cassation complaints filed by MOI dismissed as inadmissible</t>
  </si>
  <si>
    <t xml:space="preserve">Supreme Administrative Court - course of the proceedings of cassation complains </t>
  </si>
  <si>
    <t>Number of new cassation complaints filed</t>
  </si>
  <si>
    <t>Cassation complaints dismissed</t>
  </si>
  <si>
    <t>Cassation complaints dismissed as inadmissible</t>
  </si>
  <si>
    <t>Peru</t>
  </si>
  <si>
    <t>Gambia</t>
  </si>
  <si>
    <r>
      <t>RC</t>
    </r>
    <r>
      <rPr>
        <i/>
        <sz val="7"/>
        <color indexed="8"/>
        <rFont val="Arial CE"/>
        <family val="2"/>
      </rPr>
      <t xml:space="preserve"> - Regional Court</t>
    </r>
  </si>
  <si>
    <r>
      <t>MOI</t>
    </r>
    <r>
      <rPr>
        <i/>
        <sz val="7"/>
        <color indexed="8"/>
        <rFont val="Arial CE"/>
        <family val="2"/>
      </rPr>
      <t xml:space="preserve"> - Ministry of the Interior of the Czech Republic</t>
    </r>
  </si>
  <si>
    <t>After receiving the negative decision of the Regional Court (after the decision becomes legally effective) the person ceases to be an applicant for international protection. The foreigner can file a cassation complaints to the Supreme Administrative Court in Brno against the decision of the Regional Court. Having fulfilled the statutory conditions he/she can be issued a visa for the purpose of tolerated residence.</t>
  </si>
  <si>
    <r>
      <t xml:space="preserve">* </t>
    </r>
    <r>
      <rPr>
        <b/>
        <i/>
        <sz val="7"/>
        <color indexed="8"/>
        <rFont val="Arial"/>
        <family val="2"/>
      </rPr>
      <t>Number of foreigners that filed a cassation complaint</t>
    </r>
    <r>
      <rPr>
        <i/>
        <sz val="7"/>
        <color indexed="8"/>
        <rFont val="Arial"/>
        <family val="2"/>
      </rPr>
      <t xml:space="preserve"> – number of foreigner in whose cases the decisions on cassation complaints have not become legally effective yet. </t>
    </r>
  </si>
  <si>
    <r>
      <t>** Served decisions =</t>
    </r>
    <r>
      <rPr>
        <i/>
        <sz val="7"/>
        <color indexed="8"/>
        <rFont val="Arial CE"/>
        <family val="2"/>
      </rPr>
      <t xml:space="preserve"> this column also contains older decisions which were served during the given period. </t>
    </r>
  </si>
  <si>
    <t>Note: Only cassation complaints on which the MOI had been informed by the courts are registered</t>
  </si>
  <si>
    <t>JANUARY 2009</t>
  </si>
  <si>
    <t>31 JANUARY 2009</t>
  </si>
  <si>
    <t>Stateless</t>
  </si>
</sst>
</file>

<file path=xl/styles.xml><?xml version="1.0" encoding="utf-8"?>
<styleSheet xmlns="http://schemas.openxmlformats.org/spreadsheetml/2006/main">
  <numFmts count="6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405]mmm\-yy;@"/>
    <numFmt numFmtId="213" formatCode="[Red]#;[Red]\-#;\-;\-"/>
    <numFmt numFmtId="214" formatCode="[Red]#;[Red]\-#;;"/>
    <numFmt numFmtId="215" formatCode="#;\-#;;@"/>
    <numFmt numFmtId="216" formatCode="#;#;\-;\-"/>
    <numFmt numFmtId="217" formatCode="#;\-#;\-;\-"/>
    <numFmt numFmtId="218" formatCode="yyyy"/>
    <numFmt numFmtId="219" formatCode="#;#;;\-"/>
    <numFmt numFmtId="220" formatCode=";;;"/>
    <numFmt numFmtId="221" formatCode="d/m/yy;@"/>
    <numFmt numFmtId="222" formatCode="#;\-#;\-;\-@"/>
  </numFmts>
  <fonts count="102">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5"/>
      <color indexed="18"/>
      <name val="Arial CE"/>
      <family val="2"/>
    </font>
    <font>
      <sz val="9"/>
      <color indexed="8"/>
      <name val="Arial CE"/>
      <family val="2"/>
    </font>
    <font>
      <b/>
      <sz val="10"/>
      <name val="Arial"/>
      <family val="2"/>
    </font>
    <font>
      <sz val="8"/>
      <color indexed="8"/>
      <name val="Arial CE"/>
      <family val="2"/>
    </font>
    <font>
      <b/>
      <sz val="12"/>
      <name val="Arial"/>
      <family val="2"/>
    </font>
    <font>
      <b/>
      <sz val="8.5"/>
      <name val="Times New Roman CE"/>
      <family val="1"/>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sz val="8"/>
      <color indexed="8"/>
      <name val="Arial"/>
      <family val="2"/>
    </font>
    <font>
      <sz val="8.5"/>
      <color indexed="8"/>
      <name val="Arial CE"/>
      <family val="2"/>
    </font>
    <font>
      <b/>
      <sz val="8.5"/>
      <color indexed="8"/>
      <name val="Arial"/>
      <family val="2"/>
    </font>
    <font>
      <sz val="10"/>
      <color indexed="9"/>
      <name val="Arial"/>
      <family val="2"/>
    </font>
    <font>
      <b/>
      <sz val="15.75"/>
      <color indexed="39"/>
      <name val="Arial"/>
      <family val="2"/>
    </font>
    <font>
      <sz val="12"/>
      <name val="Arial"/>
      <family val="0"/>
    </font>
    <font>
      <b/>
      <i/>
      <sz val="8"/>
      <color indexed="8"/>
      <name val="Arial CE"/>
      <family val="2"/>
    </font>
    <font>
      <b/>
      <sz val="8"/>
      <color indexed="8"/>
      <name val="Arial CE"/>
      <family val="0"/>
    </font>
    <font>
      <b/>
      <sz val="8"/>
      <name val="Arial CE"/>
      <family val="0"/>
    </font>
    <font>
      <sz val="10"/>
      <color indexed="9"/>
      <name val="Times New Roman CE"/>
      <family val="1"/>
    </font>
    <font>
      <sz val="10"/>
      <color indexed="9"/>
      <name val="Arial CE"/>
      <family val="0"/>
    </font>
    <font>
      <sz val="8"/>
      <name val="MS Sans Serif"/>
      <family val="0"/>
    </font>
    <font>
      <b/>
      <sz val="9"/>
      <color indexed="56"/>
      <name val="Arial"/>
      <family val="2"/>
    </font>
    <font>
      <b/>
      <sz val="12"/>
      <color indexed="39"/>
      <name val="Arial"/>
      <family val="2"/>
    </font>
    <font>
      <sz val="18"/>
      <name val="Times New Roman CE"/>
      <family val="0"/>
    </font>
    <font>
      <sz val="16"/>
      <name val="Times New Roman CE"/>
      <family val="0"/>
    </font>
    <font>
      <sz val="8.5"/>
      <name val="Times New Roman CE"/>
      <family val="0"/>
    </font>
    <font>
      <sz val="9.25"/>
      <name val="Arial"/>
      <family val="0"/>
    </font>
    <font>
      <sz val="10.5"/>
      <name val="Arial"/>
      <family val="2"/>
    </font>
    <font>
      <sz val="9"/>
      <color indexed="9"/>
      <name val="Arial CE"/>
      <family val="0"/>
    </font>
    <font>
      <b/>
      <sz val="10"/>
      <color indexed="9"/>
      <name val="Arial"/>
      <family val="2"/>
    </font>
    <font>
      <sz val="8"/>
      <color indexed="9"/>
      <name val="Arial"/>
      <family val="2"/>
    </font>
    <font>
      <b/>
      <i/>
      <sz val="10"/>
      <name val="Arial"/>
      <family val="2"/>
    </font>
    <font>
      <sz val="11"/>
      <name val="Arial"/>
      <family val="2"/>
    </font>
    <font>
      <sz val="9"/>
      <color indexed="9"/>
      <name val="Times New Roman CE"/>
      <family val="1"/>
    </font>
    <font>
      <b/>
      <sz val="20"/>
      <name val="Arial CE"/>
      <family val="2"/>
    </font>
    <font>
      <sz val="6"/>
      <color indexed="8"/>
      <name val="Times New Roman CE"/>
      <family val="1"/>
    </font>
    <font>
      <sz val="6"/>
      <color indexed="8"/>
      <name val="Arial"/>
      <family val="2"/>
    </font>
    <font>
      <sz val="1.25"/>
      <name val="Arial"/>
      <family val="0"/>
    </font>
    <font>
      <sz val="1.75"/>
      <name val="Arial"/>
      <family val="2"/>
    </font>
    <font>
      <sz val="5"/>
      <name val="Arial"/>
      <family val="2"/>
    </font>
    <font>
      <b/>
      <sz val="20"/>
      <name val="Arial"/>
      <family val="2"/>
    </font>
    <font>
      <b/>
      <sz val="8.5"/>
      <name val="Arial"/>
      <family val="2"/>
    </font>
    <font>
      <b/>
      <sz val="36"/>
      <name val="Arial"/>
      <family val="2"/>
    </font>
    <font>
      <sz val="36"/>
      <name val="Arial"/>
      <family val="2"/>
    </font>
    <font>
      <b/>
      <sz val="18"/>
      <name val="Arial"/>
      <family val="2"/>
    </font>
    <font>
      <b/>
      <sz val="14.25"/>
      <name val="Arial"/>
      <family val="0"/>
    </font>
    <font>
      <sz val="11.75"/>
      <name val="Arial"/>
      <family val="0"/>
    </font>
    <font>
      <sz val="8.75"/>
      <name val="Arial"/>
      <family val="2"/>
    </font>
    <font>
      <sz val="9"/>
      <name val="Times New Roman CE"/>
      <family val="1"/>
    </font>
    <font>
      <sz val="5.75"/>
      <name val="Arial"/>
      <family val="0"/>
    </font>
    <font>
      <sz val="8.5"/>
      <color indexed="8"/>
      <name val="Arial"/>
      <family val="2"/>
    </font>
    <font>
      <b/>
      <vertAlign val="superscript"/>
      <sz val="12"/>
      <name val="Arial"/>
      <family val="2"/>
    </font>
    <font>
      <b/>
      <sz val="11"/>
      <name val="Arial"/>
      <family val="2"/>
    </font>
    <font>
      <sz val="11"/>
      <color indexed="8"/>
      <name val="MS Sans Serif"/>
      <family val="0"/>
    </font>
    <font>
      <b/>
      <sz val="11"/>
      <color indexed="8"/>
      <name val="Arial"/>
      <family val="2"/>
    </font>
    <font>
      <i/>
      <sz val="7"/>
      <color indexed="8"/>
      <name val="Arial CE"/>
      <family val="2"/>
    </font>
    <font>
      <b/>
      <i/>
      <sz val="7"/>
      <color indexed="8"/>
      <name val="Arial CE"/>
      <family val="2"/>
    </font>
    <font>
      <i/>
      <sz val="7"/>
      <color indexed="8"/>
      <name val="MS Sans Serif"/>
      <family val="0"/>
    </font>
    <font>
      <b/>
      <sz val="7"/>
      <color indexed="8"/>
      <name val="Arial CE"/>
      <family val="0"/>
    </font>
    <font>
      <i/>
      <sz val="7"/>
      <color indexed="8"/>
      <name val="Arial"/>
      <family val="2"/>
    </font>
    <font>
      <b/>
      <i/>
      <sz val="7"/>
      <color indexed="8"/>
      <name val="Arial"/>
      <family val="2"/>
    </font>
    <font>
      <sz val="7"/>
      <color indexed="8"/>
      <name val="MS Sans Serif"/>
      <family val="0"/>
    </font>
    <font>
      <b/>
      <sz val="8"/>
      <name val="Times New Roman CE"/>
      <family val="1"/>
    </font>
    <font>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88">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22"/>
      </right>
      <top style="thin">
        <color indexed="8"/>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color indexed="63"/>
      </left>
      <right style="thin">
        <color indexed="22"/>
      </right>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color indexed="63"/>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color indexed="22"/>
      </left>
      <right>
        <color indexed="63"/>
      </right>
      <top style="thin">
        <color indexed="8"/>
      </top>
      <bottom style="thin">
        <color indexed="22"/>
      </bottom>
    </border>
    <border>
      <left style="thin"/>
      <right>
        <color indexed="63"/>
      </right>
      <top>
        <color indexed="63"/>
      </top>
      <bottom>
        <color indexed="63"/>
      </bottom>
    </border>
    <border>
      <left style="thick">
        <color indexed="9"/>
      </left>
      <right style="thick">
        <color indexed="9"/>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ck">
        <color indexed="9"/>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ck">
        <color indexed="9"/>
      </right>
      <top style="thin">
        <color indexed="9"/>
      </top>
      <bottom style="thick">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22"/>
      </left>
      <right style="thin">
        <color indexed="8"/>
      </right>
      <top style="thin">
        <color indexed="22"/>
      </top>
      <bottom style="thin">
        <color indexed="22"/>
      </bottom>
    </border>
    <border>
      <left style="thin"/>
      <right style="thin"/>
      <top style="thin">
        <color indexed="22"/>
      </top>
      <bottom style="thin"/>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9"/>
      </left>
      <right style="thin">
        <color indexed="9"/>
      </right>
      <top style="thin">
        <color indexed="9"/>
      </top>
      <bottom>
        <color indexed="63"/>
      </bottom>
    </border>
    <border>
      <left style="thin"/>
      <right>
        <color indexed="63"/>
      </right>
      <top>
        <color indexed="63"/>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border>
    <border>
      <left style="thin"/>
      <right style="thin">
        <color indexed="22"/>
      </right>
      <top style="thin">
        <color indexed="8"/>
      </top>
      <bottom style="thin">
        <color indexed="22"/>
      </bottom>
    </border>
    <border>
      <left style="thin">
        <color indexed="22"/>
      </left>
      <right style="thin"/>
      <top style="thin">
        <color indexed="8"/>
      </top>
      <bottom style="thin">
        <color indexed="22"/>
      </bottom>
    </border>
    <border>
      <left>
        <color indexed="63"/>
      </left>
      <right>
        <color indexed="63"/>
      </right>
      <top style="thin">
        <color indexed="9"/>
      </top>
      <bottom style="thin">
        <color indexed="9"/>
      </bottom>
    </border>
    <border>
      <left>
        <color indexed="63"/>
      </left>
      <right>
        <color indexed="63"/>
      </right>
      <top>
        <color indexed="63"/>
      </top>
      <bottom style="thin"/>
    </border>
    <border>
      <left>
        <color indexed="63"/>
      </left>
      <right>
        <color indexed="63"/>
      </right>
      <top style="thick"/>
      <bottom>
        <color indexed="63"/>
      </bottom>
    </border>
    <border>
      <left>
        <color indexed="63"/>
      </left>
      <right>
        <color indexed="63"/>
      </right>
      <top style="thin">
        <color indexed="9"/>
      </top>
      <bottom>
        <color indexed="63"/>
      </bottom>
    </border>
    <border>
      <left>
        <color indexed="63"/>
      </left>
      <right>
        <color indexed="63"/>
      </right>
      <top style="thin">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color indexed="63"/>
      </bottom>
    </border>
    <border>
      <left>
        <color indexed="63"/>
      </left>
      <right>
        <color indexed="63"/>
      </right>
      <top style="thin"/>
      <bottom style="thin"/>
    </border>
    <border>
      <left>
        <color indexed="63"/>
      </left>
      <right style="thin">
        <color indexed="9"/>
      </right>
      <top style="thin">
        <color indexed="9"/>
      </top>
      <bottom>
        <color indexed="63"/>
      </bottom>
    </border>
    <border>
      <left style="thin"/>
      <right style="thin">
        <color indexed="9"/>
      </right>
      <top style="thin">
        <color indexed="9"/>
      </top>
      <bottom>
        <color indexed="63"/>
      </bottom>
    </border>
    <border>
      <left style="thin"/>
      <right style="thin">
        <color indexed="9"/>
      </right>
      <top>
        <color indexed="63"/>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476">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vertical="top"/>
    </xf>
    <xf numFmtId="0" fontId="7" fillId="0" borderId="0" xfId="0" applyFont="1" applyAlignment="1">
      <alignment horizontal="centerContinuous" vertical="top"/>
    </xf>
    <xf numFmtId="0" fontId="2" fillId="0" borderId="0" xfId="0" applyFont="1" applyAlignment="1">
      <alignment vertical="top"/>
    </xf>
    <xf numFmtId="9" fontId="8" fillId="0" borderId="0" xfId="22" applyFont="1" applyAlignment="1">
      <alignment horizontal="centerContinuous" vertical="top"/>
    </xf>
    <xf numFmtId="0" fontId="8" fillId="0" borderId="0" xfId="0" applyFont="1" applyAlignment="1">
      <alignment horizontal="centerContinuous" vertical="top"/>
    </xf>
    <xf numFmtId="0" fontId="7" fillId="0" borderId="0" xfId="0" applyFont="1" applyAlignment="1">
      <alignment vertical="top"/>
    </xf>
    <xf numFmtId="0" fontId="9" fillId="0" borderId="1" xfId="0" applyFont="1" applyFill="1" applyBorder="1" applyAlignment="1">
      <alignment horizontal="right" wrapText="1"/>
    </xf>
    <xf numFmtId="0" fontId="11" fillId="0" borderId="0" xfId="0" applyFont="1" applyAlignment="1">
      <alignment horizontal="centerContinuous" vertical="top"/>
    </xf>
    <xf numFmtId="49" fontId="11" fillId="0" borderId="0" xfId="0" applyNumberFormat="1" applyFont="1" applyAlignment="1">
      <alignment horizontal="centerContinuous" vertical="top"/>
    </xf>
    <xf numFmtId="0" fontId="13" fillId="0" borderId="0" xfId="0" applyFont="1" applyAlignment="1">
      <alignment/>
    </xf>
    <xf numFmtId="0" fontId="10" fillId="2" borderId="2" xfId="0" applyFont="1" applyFill="1" applyBorder="1" applyAlignment="1">
      <alignment/>
    </xf>
    <xf numFmtId="0" fontId="9" fillId="0" borderId="3" xfId="0" applyFont="1" applyFill="1" applyBorder="1" applyAlignment="1">
      <alignment horizontal="left" wrapText="1"/>
    </xf>
    <xf numFmtId="0" fontId="9" fillId="0" borderId="0" xfId="0" applyFont="1" applyAlignment="1">
      <alignment/>
    </xf>
    <xf numFmtId="3" fontId="10" fillId="2" borderId="2" xfId="0" applyNumberFormat="1" applyFont="1" applyFill="1" applyBorder="1" applyAlignment="1">
      <alignment/>
    </xf>
    <xf numFmtId="0" fontId="9" fillId="0" borderId="4" xfId="0" applyFont="1" applyFill="1" applyBorder="1" applyAlignment="1">
      <alignment horizontal="right" wrapText="1"/>
    </xf>
    <xf numFmtId="0" fontId="15" fillId="0" borderId="0" xfId="0" applyFont="1" applyAlignment="1">
      <alignment/>
    </xf>
    <xf numFmtId="0" fontId="9" fillId="0" borderId="5" xfId="0" applyFont="1" applyFill="1" applyBorder="1" applyAlignment="1">
      <alignment horizontal="right" wrapText="1"/>
    </xf>
    <xf numFmtId="0" fontId="9" fillId="0" borderId="6" xfId="0" applyFont="1" applyFill="1" applyBorder="1" applyAlignment="1">
      <alignment horizontal="left" wrapText="1"/>
    </xf>
    <xf numFmtId="0" fontId="9" fillId="0" borderId="7" xfId="0" applyFont="1" applyFill="1" applyBorder="1" applyAlignment="1">
      <alignment horizontal="right" wrapText="1"/>
    </xf>
    <xf numFmtId="0" fontId="9" fillId="0" borderId="8" xfId="0" applyFont="1" applyFill="1" applyBorder="1" applyAlignment="1">
      <alignment horizontal="left" wrapText="1"/>
    </xf>
    <xf numFmtId="0" fontId="9" fillId="0" borderId="9" xfId="0" applyFont="1" applyFill="1" applyBorder="1" applyAlignment="1">
      <alignment horizontal="right" wrapText="1"/>
    </xf>
    <xf numFmtId="0" fontId="9" fillId="0" borderId="10" xfId="0" applyFont="1" applyFill="1" applyBorder="1" applyAlignment="1">
      <alignment horizontal="right" wrapText="1"/>
    </xf>
    <xf numFmtId="0" fontId="9" fillId="0" borderId="11" xfId="0" applyFont="1" applyFill="1" applyBorder="1" applyAlignment="1">
      <alignment horizontal="right" wrapText="1"/>
    </xf>
    <xf numFmtId="0" fontId="9" fillId="0" borderId="12" xfId="0" applyFont="1" applyFill="1" applyBorder="1" applyAlignment="1">
      <alignment horizontal="right" wrapText="1"/>
    </xf>
    <xf numFmtId="0" fontId="9" fillId="0" borderId="13" xfId="0" applyFont="1" applyFill="1" applyBorder="1" applyAlignment="1">
      <alignment horizontal="right" wrapText="1"/>
    </xf>
    <xf numFmtId="0" fontId="24" fillId="0" borderId="0" xfId="0" applyFont="1" applyAlignment="1">
      <alignment/>
    </xf>
    <xf numFmtId="0" fontId="15" fillId="2" borderId="1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6" fillId="0" borderId="0" xfId="0" applyFont="1" applyAlignment="1">
      <alignment/>
    </xf>
    <xf numFmtId="0" fontId="9" fillId="0" borderId="15" xfId="0" applyFont="1" applyFill="1" applyBorder="1" applyAlignment="1">
      <alignment horizontal="left" wrapText="1"/>
    </xf>
    <xf numFmtId="0" fontId="9" fillId="0" borderId="16" xfId="0" applyFont="1" applyFill="1" applyBorder="1" applyAlignment="1">
      <alignment horizontal="right" wrapText="1"/>
    </xf>
    <xf numFmtId="0" fontId="9" fillId="0" borderId="17" xfId="0" applyFont="1" applyFill="1" applyBorder="1" applyAlignment="1">
      <alignment horizontal="right" wrapText="1"/>
    </xf>
    <xf numFmtId="0" fontId="9" fillId="0" borderId="18" xfId="0" applyFont="1" applyFill="1" applyBorder="1" applyAlignment="1">
      <alignment horizontal="right" wrapText="1"/>
    </xf>
    <xf numFmtId="0" fontId="28" fillId="0" borderId="2" xfId="0" applyFont="1" applyFill="1" applyBorder="1" applyAlignment="1">
      <alignment horizontal="left" wrapText="1"/>
    </xf>
    <xf numFmtId="0" fontId="9" fillId="0" borderId="19" xfId="0" applyFont="1" applyFill="1" applyBorder="1" applyAlignment="1">
      <alignment horizontal="left" wrapText="1"/>
    </xf>
    <xf numFmtId="0" fontId="9" fillId="0" borderId="20" xfId="0" applyFont="1" applyFill="1" applyBorder="1" applyAlignment="1">
      <alignment horizontal="right" wrapText="1"/>
    </xf>
    <xf numFmtId="0" fontId="9" fillId="0" borderId="21" xfId="0" applyFont="1" applyFill="1" applyBorder="1" applyAlignment="1">
      <alignment horizontal="right" wrapText="1"/>
    </xf>
    <xf numFmtId="0" fontId="9" fillId="0" borderId="22" xfId="0" applyFont="1" applyFill="1" applyBorder="1" applyAlignment="1">
      <alignment horizontal="right" wrapText="1"/>
    </xf>
    <xf numFmtId="0" fontId="25" fillId="0" borderId="0" xfId="0" applyFont="1" applyBorder="1" applyAlignment="1">
      <alignment wrapText="1"/>
    </xf>
    <xf numFmtId="3" fontId="28"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0" fillId="0" borderId="24" xfId="0" applyBorder="1" applyAlignment="1">
      <alignment/>
    </xf>
    <xf numFmtId="0" fontId="30" fillId="0" borderId="0" xfId="0" applyFont="1" applyAlignment="1">
      <alignment/>
    </xf>
    <xf numFmtId="0" fontId="6" fillId="0" borderId="0" xfId="0" applyFont="1" applyAlignment="1">
      <alignment/>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20" fillId="0" borderId="0" xfId="0" applyFont="1" applyAlignment="1">
      <alignment/>
    </xf>
    <xf numFmtId="0" fontId="39" fillId="0" borderId="0" xfId="0" applyFont="1" applyAlignment="1">
      <alignment/>
    </xf>
    <xf numFmtId="199" fontId="20" fillId="0" borderId="0" xfId="0" applyNumberFormat="1" applyFont="1" applyAlignment="1">
      <alignment/>
    </xf>
    <xf numFmtId="0" fontId="17" fillId="0" borderId="0" xfId="0" applyFont="1" applyBorder="1" applyAlignment="1">
      <alignment vertical="top"/>
    </xf>
    <xf numFmtId="0" fontId="39" fillId="0" borderId="0" xfId="0" applyFont="1" applyBorder="1" applyAlignment="1">
      <alignment/>
    </xf>
    <xf numFmtId="0" fontId="22" fillId="0" borderId="0" xfId="0" applyFont="1" applyAlignment="1">
      <alignment/>
    </xf>
    <xf numFmtId="0" fontId="5" fillId="0" borderId="0" xfId="0" applyFont="1" applyAlignment="1">
      <alignment/>
    </xf>
    <xf numFmtId="0" fontId="40" fillId="0" borderId="0" xfId="0" applyFont="1" applyAlignment="1">
      <alignment/>
    </xf>
    <xf numFmtId="0" fontId="42" fillId="0" borderId="23" xfId="0" applyFont="1" applyBorder="1" applyAlignment="1">
      <alignment horizontal="center" vertical="top"/>
    </xf>
    <xf numFmtId="0" fontId="13" fillId="0" borderId="23" xfId="0" applyFont="1" applyBorder="1" applyAlignment="1">
      <alignment/>
    </xf>
    <xf numFmtId="0" fontId="18" fillId="0" borderId="23" xfId="0" applyFont="1" applyBorder="1" applyAlignment="1">
      <alignment horizontal="center" vertical="top"/>
    </xf>
    <xf numFmtId="0" fontId="13" fillId="3" borderId="23" xfId="0" applyFont="1" applyFill="1" applyBorder="1" applyAlignment="1">
      <alignment/>
    </xf>
    <xf numFmtId="0" fontId="13" fillId="0" borderId="25" xfId="0" applyFont="1" applyBorder="1" applyAlignment="1">
      <alignment/>
    </xf>
    <xf numFmtId="0" fontId="13" fillId="0" borderId="24" xfId="0" applyFont="1" applyBorder="1" applyAlignment="1">
      <alignment/>
    </xf>
    <xf numFmtId="0" fontId="13" fillId="0" borderId="26" xfId="0" applyFont="1" applyBorder="1" applyAlignment="1">
      <alignment/>
    </xf>
    <xf numFmtId="0" fontId="13" fillId="3" borderId="25" xfId="0" applyFont="1" applyFill="1" applyBorder="1" applyAlignment="1">
      <alignment/>
    </xf>
    <xf numFmtId="0" fontId="13" fillId="3" borderId="24" xfId="0" applyFont="1" applyFill="1" applyBorder="1" applyAlignment="1">
      <alignment/>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13" fillId="0" borderId="27" xfId="0" applyFont="1" applyFill="1" applyBorder="1" applyAlignment="1">
      <alignment/>
    </xf>
    <xf numFmtId="0" fontId="13" fillId="0" borderId="26" xfId="0" applyNumberFormat="1" applyFont="1" applyFill="1" applyBorder="1" applyAlignment="1">
      <alignment/>
    </xf>
    <xf numFmtId="0" fontId="6" fillId="0" borderId="0" xfId="0" applyFont="1" applyAlignment="1">
      <alignment horizontal="center" vertical="center" textRotation="90"/>
    </xf>
    <xf numFmtId="0" fontId="31" fillId="0" borderId="0" xfId="0" applyFont="1" applyAlignment="1">
      <alignment horizontal="center" vertical="center" textRotation="90"/>
    </xf>
    <xf numFmtId="3" fontId="46" fillId="2" borderId="2" xfId="0" applyNumberFormat="1" applyFont="1" applyFill="1" applyBorder="1" applyAlignment="1">
      <alignment horizontal="center"/>
    </xf>
    <xf numFmtId="0" fontId="18" fillId="0" borderId="24" xfId="0" applyFont="1" applyBorder="1" applyAlignment="1">
      <alignment horizontal="center" vertical="top"/>
    </xf>
    <xf numFmtId="0" fontId="48" fillId="2" borderId="14" xfId="0" applyFont="1" applyFill="1" applyBorder="1" applyAlignment="1">
      <alignment horizontal="center" vertical="center" wrapText="1"/>
    </xf>
    <xf numFmtId="0" fontId="48" fillId="2" borderId="14" xfId="0" applyFont="1" applyFill="1" applyBorder="1" applyAlignment="1">
      <alignment horizontal="center" vertical="center" textRotation="90" wrapText="1"/>
    </xf>
    <xf numFmtId="0" fontId="48" fillId="2" borderId="2" xfId="0" applyFont="1" applyFill="1" applyBorder="1" applyAlignment="1">
      <alignment horizontal="center" vertical="center" textRotation="90" wrapText="1"/>
    </xf>
    <xf numFmtId="0" fontId="48" fillId="2" borderId="28" xfId="0" applyFont="1" applyFill="1" applyBorder="1" applyAlignment="1">
      <alignment horizontal="center" vertical="center" textRotation="90" wrapText="1"/>
    </xf>
    <xf numFmtId="0" fontId="15" fillId="0" borderId="6" xfId="0" applyFont="1" applyBorder="1" applyAlignment="1">
      <alignment/>
    </xf>
    <xf numFmtId="209" fontId="15" fillId="0" borderId="5" xfId="0" applyNumberFormat="1" applyFont="1" applyBorder="1" applyAlignment="1">
      <alignment/>
    </xf>
    <xf numFmtId="209" fontId="15" fillId="0" borderId="7" xfId="0" applyNumberFormat="1" applyFont="1" applyBorder="1" applyAlignment="1">
      <alignment/>
    </xf>
    <xf numFmtId="0" fontId="15" fillId="0" borderId="3" xfId="0" applyFont="1" applyBorder="1" applyAlignment="1">
      <alignment/>
    </xf>
    <xf numFmtId="209" fontId="15" fillId="0" borderId="1" xfId="0" applyNumberFormat="1" applyFont="1" applyBorder="1" applyAlignment="1">
      <alignment/>
    </xf>
    <xf numFmtId="209" fontId="15" fillId="0" borderId="4" xfId="0" applyNumberFormat="1" applyFont="1" applyBorder="1" applyAlignment="1">
      <alignment/>
    </xf>
    <xf numFmtId="0" fontId="15" fillId="0" borderId="19" xfId="0" applyFont="1" applyBorder="1" applyAlignment="1">
      <alignment/>
    </xf>
    <xf numFmtId="209" fontId="15" fillId="0" borderId="20" xfId="0" applyNumberFormat="1" applyFont="1" applyBorder="1" applyAlignment="1">
      <alignment/>
    </xf>
    <xf numFmtId="209" fontId="15" fillId="0" borderId="22" xfId="0" applyNumberFormat="1" applyFont="1" applyBorder="1" applyAlignment="1">
      <alignment/>
    </xf>
    <xf numFmtId="0" fontId="15" fillId="0" borderId="15" xfId="0" applyFont="1" applyBorder="1" applyAlignment="1">
      <alignment/>
    </xf>
    <xf numFmtId="209" fontId="15" fillId="0" borderId="16" xfId="0" applyNumberFormat="1" applyFont="1" applyBorder="1" applyAlignment="1">
      <alignment/>
    </xf>
    <xf numFmtId="209" fontId="15" fillId="0" borderId="18" xfId="0" applyNumberFormat="1" applyFont="1" applyBorder="1" applyAlignment="1">
      <alignment/>
    </xf>
    <xf numFmtId="0" fontId="45" fillId="0" borderId="2" xfId="0" applyFont="1" applyBorder="1" applyAlignment="1">
      <alignment/>
    </xf>
    <xf numFmtId="0" fontId="45" fillId="2" borderId="2" xfId="0" applyFont="1" applyFill="1" applyBorder="1" applyAlignment="1">
      <alignment/>
    </xf>
    <xf numFmtId="209" fontId="45" fillId="2" borderId="2" xfId="0" applyNumberFormat="1" applyFont="1" applyFill="1" applyBorder="1" applyAlignment="1">
      <alignment/>
    </xf>
    <xf numFmtId="0" fontId="15" fillId="0" borderId="29" xfId="0" applyNumberFormat="1" applyFont="1" applyBorder="1" applyAlignment="1">
      <alignment/>
    </xf>
    <xf numFmtId="0" fontId="15" fillId="0" borderId="1" xfId="0" applyNumberFormat="1" applyFont="1" applyBorder="1" applyAlignment="1">
      <alignment/>
    </xf>
    <xf numFmtId="181" fontId="15" fillId="0" borderId="4" xfId="22" applyNumberFormat="1" applyFont="1" applyFill="1" applyBorder="1" applyAlignment="1">
      <alignment horizontal="right" wrapText="1"/>
    </xf>
    <xf numFmtId="0" fontId="45" fillId="2" borderId="2" xfId="0" applyNumberFormat="1" applyFont="1" applyFill="1" applyBorder="1" applyAlignment="1">
      <alignment/>
    </xf>
    <xf numFmtId="0" fontId="15" fillId="0" borderId="30" xfId="0" applyFont="1" applyBorder="1" applyAlignment="1">
      <alignment/>
    </xf>
    <xf numFmtId="209" fontId="15" fillId="0" borderId="31" xfId="0" applyNumberFormat="1" applyFont="1" applyBorder="1" applyAlignment="1">
      <alignment/>
    </xf>
    <xf numFmtId="0" fontId="15" fillId="0" borderId="32" xfId="0" applyFont="1" applyBorder="1" applyAlignment="1">
      <alignment/>
    </xf>
    <xf numFmtId="209" fontId="15" fillId="0" borderId="33" xfId="0" applyNumberFormat="1" applyFont="1" applyBorder="1" applyAlignment="1">
      <alignment/>
    </xf>
    <xf numFmtId="209" fontId="15" fillId="0" borderId="12"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35" xfId="0" applyNumberFormat="1" applyFont="1" applyBorder="1" applyAlignment="1">
      <alignment/>
    </xf>
    <xf numFmtId="209" fontId="45" fillId="2" borderId="28" xfId="0" applyNumberFormat="1" applyFont="1" applyFill="1" applyBorder="1" applyAlignment="1">
      <alignment/>
    </xf>
    <xf numFmtId="0" fontId="15" fillId="0" borderId="36" xfId="0" applyFont="1" applyBorder="1" applyAlignment="1">
      <alignment/>
    </xf>
    <xf numFmtId="209" fontId="15" fillId="0" borderId="37" xfId="0" applyNumberFormat="1" applyFont="1" applyBorder="1" applyAlignment="1">
      <alignment/>
    </xf>
    <xf numFmtId="209" fontId="15" fillId="0" borderId="29" xfId="0" applyNumberFormat="1" applyFont="1" applyBorder="1" applyAlignment="1">
      <alignment/>
    </xf>
    <xf numFmtId="209" fontId="15" fillId="0" borderId="38" xfId="0" applyNumberFormat="1" applyFont="1" applyBorder="1" applyAlignment="1">
      <alignment/>
    </xf>
    <xf numFmtId="209" fontId="15" fillId="0" borderId="39" xfId="0" applyNumberFormat="1" applyFont="1" applyBorder="1" applyAlignment="1">
      <alignment/>
    </xf>
    <xf numFmtId="0" fontId="15" fillId="0" borderId="40" xfId="0" applyFont="1" applyBorder="1" applyAlignment="1">
      <alignment/>
    </xf>
    <xf numFmtId="209" fontId="15" fillId="0" borderId="41" xfId="0" applyNumberFormat="1" applyFont="1" applyBorder="1" applyAlignment="1">
      <alignment/>
    </xf>
    <xf numFmtId="0" fontId="45" fillId="0" borderId="2" xfId="0" applyNumberFormat="1" applyFont="1" applyBorder="1" applyAlignment="1">
      <alignment/>
    </xf>
    <xf numFmtId="3" fontId="19" fillId="2" borderId="2" xfId="0" applyNumberFormat="1" applyFont="1" applyFill="1" applyBorder="1" applyAlignment="1">
      <alignment/>
    </xf>
    <xf numFmtId="3" fontId="45" fillId="2" borderId="2" xfId="0" applyNumberFormat="1" applyFont="1" applyFill="1" applyBorder="1" applyAlignment="1">
      <alignment/>
    </xf>
    <xf numFmtId="0" fontId="12" fillId="2" borderId="42" xfId="0" applyFont="1" applyFill="1" applyBorder="1" applyAlignment="1">
      <alignment horizontal="center" vertical="center" wrapText="1"/>
    </xf>
    <xf numFmtId="1" fontId="12" fillId="2" borderId="43" xfId="22" applyNumberFormat="1" applyFont="1" applyFill="1" applyBorder="1" applyAlignment="1">
      <alignment horizontal="center" vertical="center" wrapText="1"/>
    </xf>
    <xf numFmtId="0" fontId="12" fillId="4" borderId="44" xfId="21" applyFont="1" applyFill="1" applyBorder="1" applyAlignment="1">
      <alignment horizontal="center" vertical="center" wrapText="1"/>
      <protection/>
    </xf>
    <xf numFmtId="0" fontId="18" fillId="0" borderId="25" xfId="0" applyFont="1" applyBorder="1" applyAlignment="1">
      <alignment horizontal="center" vertical="top"/>
    </xf>
    <xf numFmtId="211" fontId="50" fillId="0" borderId="23" xfId="0" applyNumberFormat="1" applyFont="1" applyBorder="1" applyAlignment="1">
      <alignment/>
    </xf>
    <xf numFmtId="0" fontId="50" fillId="0" borderId="23" xfId="0" applyFont="1" applyBorder="1" applyAlignment="1">
      <alignment/>
    </xf>
    <xf numFmtId="0" fontId="28" fillId="0" borderId="23" xfId="0" applyFont="1" applyBorder="1" applyAlignment="1">
      <alignment/>
    </xf>
    <xf numFmtId="0" fontId="56" fillId="0" borderId="0" xfId="0" applyFont="1" applyAlignment="1">
      <alignment/>
    </xf>
    <xf numFmtId="0" fontId="45" fillId="2" borderId="28" xfId="0" applyNumberFormat="1" applyFont="1" applyFill="1" applyBorder="1" applyAlignment="1">
      <alignment/>
    </xf>
    <xf numFmtId="0" fontId="23" fillId="0" borderId="23" xfId="0" applyFont="1" applyBorder="1" applyAlignment="1">
      <alignment/>
    </xf>
    <xf numFmtId="49" fontId="0" fillId="0" borderId="0" xfId="0" applyNumberFormat="1" applyAlignment="1">
      <alignment/>
    </xf>
    <xf numFmtId="14" fontId="0" fillId="0" borderId="0" xfId="0" applyNumberFormat="1" applyAlignment="1">
      <alignment/>
    </xf>
    <xf numFmtId="209" fontId="15" fillId="0" borderId="1" xfId="0" applyNumberFormat="1" applyFont="1" applyFill="1" applyBorder="1" applyAlignment="1">
      <alignment/>
    </xf>
    <xf numFmtId="209" fontId="20" fillId="0" borderId="1" xfId="0" applyNumberFormat="1" applyFont="1" applyFill="1" applyBorder="1" applyAlignment="1">
      <alignment/>
    </xf>
    <xf numFmtId="209" fontId="15" fillId="0" borderId="16" xfId="0" applyNumberFormat="1" applyFont="1" applyFill="1" applyBorder="1" applyAlignment="1">
      <alignment/>
    </xf>
    <xf numFmtId="209" fontId="15" fillId="0" borderId="45" xfId="0" applyNumberFormat="1" applyFont="1" applyBorder="1" applyAlignment="1">
      <alignment/>
    </xf>
    <xf numFmtId="209" fontId="45" fillId="2" borderId="14" xfId="0" applyNumberFormat="1" applyFont="1" applyFill="1" applyBorder="1" applyAlignment="1">
      <alignment/>
    </xf>
    <xf numFmtId="209" fontId="15" fillId="0" borderId="36" xfId="0" applyNumberFormat="1" applyFont="1" applyBorder="1" applyAlignment="1">
      <alignment/>
    </xf>
    <xf numFmtId="1" fontId="12" fillId="2" borderId="46" xfId="22" applyNumberFormat="1" applyFont="1" applyFill="1" applyBorder="1" applyAlignment="1">
      <alignment horizontal="center" vertical="center" wrapText="1"/>
    </xf>
    <xf numFmtId="215" fontId="30" fillId="0" borderId="0" xfId="0" applyNumberFormat="1" applyFont="1" applyAlignment="1">
      <alignment/>
    </xf>
    <xf numFmtId="215" fontId="0" fillId="0" borderId="24" xfId="0" applyNumberFormat="1" applyBorder="1" applyAlignment="1">
      <alignment/>
    </xf>
    <xf numFmtId="10" fontId="57" fillId="0" borderId="0" xfId="0" applyNumberFormat="1" applyFont="1" applyFill="1" applyBorder="1" applyAlignment="1">
      <alignment horizontal="left" wrapText="1"/>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Border="1" applyAlignment="1">
      <alignment horizontal="center"/>
    </xf>
    <xf numFmtId="0" fontId="15" fillId="0" borderId="0" xfId="0" applyFont="1" applyFill="1" applyBorder="1" applyAlignment="1">
      <alignment/>
    </xf>
    <xf numFmtId="209" fontId="15" fillId="0" borderId="0" xfId="0" applyNumberFormat="1" applyFont="1" applyFill="1" applyBorder="1" applyAlignment="1">
      <alignment/>
    </xf>
    <xf numFmtId="0" fontId="30" fillId="0" borderId="0" xfId="0" applyFont="1" applyAlignment="1">
      <alignment textRotation="90" wrapText="1"/>
    </xf>
    <xf numFmtId="0" fontId="30" fillId="0" borderId="0" xfId="0" applyFont="1" applyAlignment="1">
      <alignment/>
    </xf>
    <xf numFmtId="14" fontId="50" fillId="3" borderId="25" xfId="0" applyNumberFormat="1" applyFont="1" applyFill="1" applyBorder="1" applyAlignment="1">
      <alignment/>
    </xf>
    <xf numFmtId="205" fontId="30" fillId="0" borderId="0" xfId="0" applyNumberFormat="1" applyFont="1" applyAlignment="1">
      <alignment/>
    </xf>
    <xf numFmtId="0" fontId="2" fillId="0" borderId="0" xfId="0" applyFont="1" applyBorder="1" applyAlignment="1">
      <alignment/>
    </xf>
    <xf numFmtId="205" fontId="30" fillId="0" borderId="0" xfId="0" applyNumberFormat="1" applyFont="1" applyBorder="1" applyAlignment="1">
      <alignment/>
    </xf>
    <xf numFmtId="0" fontId="66" fillId="0" borderId="47" xfId="0" applyFont="1" applyBorder="1" applyAlignment="1">
      <alignment textRotation="90" wrapText="1"/>
    </xf>
    <xf numFmtId="0" fontId="66" fillId="0" borderId="48" xfId="0" applyFont="1" applyBorder="1" applyAlignment="1">
      <alignment textRotation="90" wrapText="1"/>
    </xf>
    <xf numFmtId="0" fontId="66" fillId="0" borderId="49" xfId="0" applyFont="1" applyBorder="1" applyAlignment="1">
      <alignment textRotation="90" wrapText="1"/>
    </xf>
    <xf numFmtId="0" fontId="66" fillId="0" borderId="50" xfId="0" applyFont="1" applyBorder="1" applyAlignment="1">
      <alignment textRotation="90" wrapText="1"/>
    </xf>
    <xf numFmtId="205" fontId="66" fillId="0" borderId="51" xfId="0" applyNumberFormat="1" applyFont="1" applyBorder="1" applyAlignment="1">
      <alignment/>
    </xf>
    <xf numFmtId="0" fontId="66" fillId="0" borderId="52" xfId="0" applyFont="1" applyBorder="1" applyAlignment="1">
      <alignment/>
    </xf>
    <xf numFmtId="0" fontId="66" fillId="0" borderId="23" xfId="0" applyFont="1" applyBorder="1" applyAlignment="1">
      <alignment/>
    </xf>
    <xf numFmtId="0" fontId="66" fillId="0" borderId="53" xfId="0" applyFont="1" applyBorder="1" applyAlignment="1">
      <alignment/>
    </xf>
    <xf numFmtId="205" fontId="66" fillId="0" borderId="54" xfId="0" applyNumberFormat="1" applyFont="1" applyBorder="1" applyAlignment="1">
      <alignment/>
    </xf>
    <xf numFmtId="0" fontId="66" fillId="0" borderId="55" xfId="0" applyFont="1" applyBorder="1" applyAlignment="1">
      <alignment/>
    </xf>
    <xf numFmtId="0" fontId="66" fillId="0" borderId="56" xfId="0" applyFont="1" applyBorder="1" applyAlignment="1">
      <alignment/>
    </xf>
    <xf numFmtId="0" fontId="66" fillId="0" borderId="57" xfId="0" applyFont="1" applyBorder="1" applyAlignment="1">
      <alignment/>
    </xf>
    <xf numFmtId="0" fontId="67" fillId="0" borderId="0" xfId="0" applyFont="1" applyAlignment="1">
      <alignment horizontal="center" vertical="center" textRotation="90"/>
    </xf>
    <xf numFmtId="0" fontId="67" fillId="0" borderId="0" xfId="0" applyNumberFormat="1" applyFont="1" applyAlignment="1">
      <alignment horizontal="center" vertical="center" textRotation="90"/>
    </xf>
    <xf numFmtId="205" fontId="68" fillId="0" borderId="0" xfId="0" applyNumberFormat="1" applyFont="1" applyAlignment="1">
      <alignment/>
    </xf>
    <xf numFmtId="0" fontId="68" fillId="0" borderId="0" xfId="0" applyNumberFormat="1" applyFont="1" applyAlignment="1">
      <alignment/>
    </xf>
    <xf numFmtId="219" fontId="43" fillId="3" borderId="0" xfId="21" applyNumberFormat="1" applyFont="1" applyFill="1" applyBorder="1" applyAlignment="1">
      <alignment horizontal="center"/>
      <protection/>
    </xf>
    <xf numFmtId="182" fontId="22" fillId="0" borderId="40" xfId="0" applyNumberFormat="1" applyFont="1" applyBorder="1" applyAlignment="1">
      <alignment horizontal="left"/>
    </xf>
    <xf numFmtId="0" fontId="13" fillId="0" borderId="37" xfId="0" applyFont="1" applyBorder="1" applyAlignment="1">
      <alignment/>
    </xf>
    <xf numFmtId="0" fontId="13" fillId="0" borderId="29" xfId="0" applyFont="1" applyBorder="1" applyAlignment="1">
      <alignment/>
    </xf>
    <xf numFmtId="0" fontId="13" fillId="0" borderId="38" xfId="0" applyFont="1" applyBorder="1" applyAlignment="1">
      <alignment/>
    </xf>
    <xf numFmtId="182" fontId="22" fillId="0" borderId="32" xfId="0" applyNumberFormat="1" applyFont="1" applyBorder="1" applyAlignment="1">
      <alignment horizontal="left"/>
    </xf>
    <xf numFmtId="0" fontId="13" fillId="0" borderId="33" xfId="0" applyFont="1" applyBorder="1" applyAlignment="1">
      <alignment/>
    </xf>
    <xf numFmtId="0" fontId="13" fillId="0" borderId="1" xfId="0" applyFont="1" applyBorder="1" applyAlignment="1">
      <alignment/>
    </xf>
    <xf numFmtId="0" fontId="13" fillId="0" borderId="58" xfId="0" applyFont="1" applyBorder="1" applyAlignment="1">
      <alignment/>
    </xf>
    <xf numFmtId="182" fontId="22" fillId="0" borderId="59" xfId="0" applyNumberFormat="1" applyFont="1" applyBorder="1" applyAlignment="1">
      <alignment horizontal="left"/>
    </xf>
    <xf numFmtId="0" fontId="13" fillId="0" borderId="60" xfId="0" applyFont="1" applyBorder="1" applyAlignment="1">
      <alignment/>
    </xf>
    <xf numFmtId="0" fontId="13" fillId="0" borderId="61" xfId="0" applyFont="1" applyBorder="1" applyAlignment="1">
      <alignment/>
    </xf>
    <xf numFmtId="0" fontId="13" fillId="0" borderId="62" xfId="0" applyFont="1" applyBorder="1" applyAlignment="1">
      <alignment/>
    </xf>
    <xf numFmtId="0" fontId="22" fillId="2" borderId="2" xfId="0" applyFont="1" applyFill="1" applyBorder="1" applyAlignment="1">
      <alignment horizontal="center"/>
    </xf>
    <xf numFmtId="0" fontId="22" fillId="2" borderId="63" xfId="0" applyFont="1" applyFill="1" applyBorder="1" applyAlignment="1">
      <alignment horizontal="center"/>
    </xf>
    <xf numFmtId="0" fontId="31" fillId="2" borderId="44" xfId="0" applyFont="1" applyFill="1" applyBorder="1" applyAlignment="1">
      <alignment horizontal="center"/>
    </xf>
    <xf numFmtId="0" fontId="69" fillId="2" borderId="28" xfId="0" applyFont="1" applyFill="1" applyBorder="1" applyAlignment="1">
      <alignment horizontal="left"/>
    </xf>
    <xf numFmtId="0" fontId="69" fillId="2" borderId="2" xfId="0" applyFont="1" applyFill="1" applyBorder="1" applyAlignment="1">
      <alignment horizontal="center"/>
    </xf>
    <xf numFmtId="0" fontId="71" fillId="0" borderId="0" xfId="0" applyFont="1" applyFill="1" applyAlignment="1">
      <alignment/>
    </xf>
    <xf numFmtId="0" fontId="12" fillId="4" borderId="2" xfId="21" applyFont="1" applyFill="1" applyBorder="1" applyAlignment="1">
      <alignment horizontal="center" vertical="center" wrapText="1"/>
      <protection/>
    </xf>
    <xf numFmtId="0" fontId="45" fillId="2" borderId="14" xfId="0" applyNumberFormat="1" applyFont="1" applyFill="1" applyBorder="1" applyAlignment="1">
      <alignment/>
    </xf>
    <xf numFmtId="0" fontId="66" fillId="0" borderId="64" xfId="0" applyFont="1" applyBorder="1" applyAlignment="1">
      <alignment textRotation="90" wrapText="1"/>
    </xf>
    <xf numFmtId="0" fontId="66" fillId="0" borderId="25" xfId="0" applyFont="1" applyBorder="1" applyAlignment="1">
      <alignment/>
    </xf>
    <xf numFmtId="0" fontId="66" fillId="0" borderId="65" xfId="0" applyFont="1" applyBorder="1" applyAlignment="1">
      <alignment/>
    </xf>
    <xf numFmtId="0" fontId="2" fillId="0" borderId="0" xfId="20" applyFont="1" applyFill="1" applyAlignment="1">
      <alignment vertical="top"/>
      <protection/>
    </xf>
    <xf numFmtId="0" fontId="73" fillId="0" borderId="0" xfId="20" applyFont="1" applyFill="1">
      <alignment/>
      <protection/>
    </xf>
    <xf numFmtId="0" fontId="2" fillId="0" borderId="0" xfId="20" applyFont="1" applyFill="1">
      <alignment/>
      <protection/>
    </xf>
    <xf numFmtId="209" fontId="15" fillId="0" borderId="31" xfId="20" applyNumberFormat="1" applyFont="1" applyBorder="1">
      <alignment/>
      <protection/>
    </xf>
    <xf numFmtId="209" fontId="15" fillId="0" borderId="16" xfId="20" applyNumberFormat="1" applyFont="1" applyBorder="1">
      <alignment/>
      <protection/>
    </xf>
    <xf numFmtId="0" fontId="0" fillId="0" borderId="0" xfId="20">
      <alignment/>
      <protection/>
    </xf>
    <xf numFmtId="0" fontId="15" fillId="0" borderId="33" xfId="20" applyFont="1" applyBorder="1">
      <alignment/>
      <protection/>
    </xf>
    <xf numFmtId="209" fontId="15" fillId="0" borderId="1" xfId="20" applyNumberFormat="1" applyFont="1" applyBorder="1">
      <alignment/>
      <protection/>
    </xf>
    <xf numFmtId="0" fontId="0" fillId="0" borderId="0" xfId="20" applyNumberFormat="1">
      <alignment/>
      <protection/>
    </xf>
    <xf numFmtId="0" fontId="0" fillId="0" borderId="25" xfId="0" applyBorder="1" applyAlignment="1">
      <alignment/>
    </xf>
    <xf numFmtId="0" fontId="0" fillId="0" borderId="66" xfId="0" applyBorder="1" applyAlignment="1">
      <alignment/>
    </xf>
    <xf numFmtId="0" fontId="0" fillId="0" borderId="26" xfId="0" applyBorder="1" applyAlignment="1">
      <alignment/>
    </xf>
    <xf numFmtId="209" fontId="68" fillId="0" borderId="23" xfId="0" applyNumberFormat="1" applyFont="1" applyBorder="1" applyAlignment="1">
      <alignment/>
    </xf>
    <xf numFmtId="0" fontId="12" fillId="4" borderId="67" xfId="21" applyFont="1" applyFill="1" applyBorder="1" applyAlignment="1">
      <alignment horizontal="center" vertical="center" wrapText="1"/>
      <protection/>
    </xf>
    <xf numFmtId="0" fontId="72" fillId="2" borderId="23" xfId="0" applyNumberFormat="1" applyFont="1" applyFill="1" applyBorder="1" applyAlignment="1">
      <alignment horizontal="center" vertical="center"/>
    </xf>
    <xf numFmtId="0" fontId="20" fillId="0" borderId="23" xfId="0" applyFont="1" applyFill="1" applyBorder="1" applyAlignment="1">
      <alignment vertical="center"/>
    </xf>
    <xf numFmtId="0" fontId="78" fillId="0" borderId="23" xfId="0" applyFont="1" applyFill="1" applyBorder="1" applyAlignment="1">
      <alignment horizontal="center" vertical="center"/>
    </xf>
    <xf numFmtId="0" fontId="13" fillId="0" borderId="23" xfId="0" applyFont="1" applyBorder="1" applyAlignment="1">
      <alignment horizontal="center" vertical="center"/>
    </xf>
    <xf numFmtId="0" fontId="20" fillId="0" borderId="23" xfId="0" applyFont="1" applyFill="1" applyBorder="1" applyAlignment="1">
      <alignment horizontal="center" vertical="center"/>
    </xf>
    <xf numFmtId="0" fontId="0" fillId="0" borderId="0" xfId="0" applyAlignment="1">
      <alignment horizontal="right"/>
    </xf>
    <xf numFmtId="0" fontId="78" fillId="0" borderId="23" xfId="0" applyFont="1" applyFill="1" applyBorder="1" applyAlignment="1">
      <alignment horizontal="right" vertical="center"/>
    </xf>
    <xf numFmtId="0" fontId="79" fillId="0" borderId="23" xfId="0" applyFont="1" applyFill="1" applyBorder="1" applyAlignment="1">
      <alignment horizontal="center" vertical="center"/>
    </xf>
    <xf numFmtId="0" fontId="20" fillId="0" borderId="23" xfId="0" applyFont="1" applyFill="1" applyBorder="1" applyAlignment="1">
      <alignment horizontal="right" vertical="center"/>
    </xf>
    <xf numFmtId="0" fontId="81" fillId="0" borderId="23" xfId="0" applyFont="1" applyFill="1" applyBorder="1" applyAlignment="1">
      <alignment horizontal="center" vertical="center"/>
    </xf>
    <xf numFmtId="0" fontId="82" fillId="0" borderId="23" xfId="0" applyFont="1" applyFill="1" applyBorder="1" applyAlignment="1">
      <alignment horizontal="center" vertical="center" wrapText="1"/>
    </xf>
    <xf numFmtId="0" fontId="82" fillId="0" borderId="23" xfId="0" applyFont="1" applyFill="1" applyBorder="1" applyAlignment="1">
      <alignment vertical="center" wrapText="1"/>
    </xf>
    <xf numFmtId="0" fontId="82" fillId="0" borderId="23" xfId="0" applyFont="1" applyFill="1" applyBorder="1" applyAlignment="1">
      <alignment horizontal="right" vertical="center" wrapText="1"/>
    </xf>
    <xf numFmtId="0" fontId="32" fillId="2" borderId="14" xfId="0" applyFont="1" applyFill="1" applyBorder="1" applyAlignment="1">
      <alignment horizontal="center" vertical="center" wrapText="1"/>
    </xf>
    <xf numFmtId="0" fontId="32" fillId="2" borderId="14" xfId="0" applyFont="1" applyFill="1" applyBorder="1" applyAlignment="1">
      <alignment horizontal="center" vertical="center" textRotation="90" wrapText="1"/>
    </xf>
    <xf numFmtId="0" fontId="32" fillId="2" borderId="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wrapText="1"/>
    </xf>
    <xf numFmtId="0" fontId="32" fillId="0" borderId="0" xfId="0" applyFont="1" applyAlignment="1">
      <alignment/>
    </xf>
    <xf numFmtId="215" fontId="32" fillId="0" borderId="0" xfId="0" applyNumberFormat="1" applyFont="1" applyAlignment="1">
      <alignment/>
    </xf>
    <xf numFmtId="0" fontId="47" fillId="0" borderId="2" xfId="0" applyFont="1" applyBorder="1" applyAlignment="1">
      <alignment/>
    </xf>
    <xf numFmtId="209" fontId="47" fillId="0" borderId="2" xfId="0" applyNumberFormat="1" applyFont="1" applyBorder="1" applyAlignment="1">
      <alignment/>
    </xf>
    <xf numFmtId="0" fontId="54" fillId="0" borderId="0" xfId="0" applyFont="1" applyAlignment="1">
      <alignment/>
    </xf>
    <xf numFmtId="0" fontId="47" fillId="2" borderId="2" xfId="0" applyFont="1" applyFill="1" applyBorder="1" applyAlignment="1">
      <alignment/>
    </xf>
    <xf numFmtId="209" fontId="47" fillId="2" borderId="2" xfId="0" applyNumberFormat="1" applyFont="1" applyFill="1" applyBorder="1" applyAlignment="1">
      <alignment/>
    </xf>
    <xf numFmtId="0" fontId="86"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68" fillId="0" borderId="0" xfId="0" applyFont="1" applyFill="1" applyBorder="1" applyAlignment="1">
      <alignment horizontal="center"/>
    </xf>
    <xf numFmtId="0" fontId="59" fillId="0" borderId="0" xfId="0" applyFont="1" applyAlignment="1">
      <alignment/>
    </xf>
    <xf numFmtId="205" fontId="20" fillId="0" borderId="0" xfId="0" applyNumberFormat="1" applyFont="1" applyAlignment="1">
      <alignment/>
    </xf>
    <xf numFmtId="0" fontId="20" fillId="0" borderId="0" xfId="0" applyNumberFormat="1" applyFont="1" applyAlignment="1">
      <alignment/>
    </xf>
    <xf numFmtId="0" fontId="57" fillId="0" borderId="0" xfId="0" applyFont="1" applyFill="1" applyBorder="1" applyAlignment="1">
      <alignment horizontal="left" wrapText="1"/>
    </xf>
    <xf numFmtId="2" fontId="57" fillId="0" borderId="0" xfId="0" applyNumberFormat="1" applyFont="1" applyFill="1" applyBorder="1" applyAlignment="1">
      <alignment horizontal="right" wrapText="1"/>
    </xf>
    <xf numFmtId="0" fontId="57" fillId="0" borderId="23" xfId="0" applyFont="1" applyFill="1" applyBorder="1" applyAlignment="1">
      <alignment horizontal="left"/>
    </xf>
    <xf numFmtId="2" fontId="57" fillId="0" borderId="23" xfId="0" applyNumberFormat="1" applyFont="1" applyFill="1" applyBorder="1" applyAlignment="1">
      <alignment horizontal="left" wrapText="1"/>
    </xf>
    <xf numFmtId="0" fontId="6" fillId="0" borderId="0" xfId="0" applyFont="1" applyBorder="1" applyAlignment="1">
      <alignment/>
    </xf>
    <xf numFmtId="0" fontId="88" fillId="0" borderId="0" xfId="0" applyFont="1" applyBorder="1" applyAlignment="1">
      <alignment/>
    </xf>
    <xf numFmtId="0" fontId="21" fillId="2" borderId="2" xfId="0" applyFont="1" applyFill="1" applyBorder="1" applyAlignment="1" applyProtection="1">
      <alignment horizontal="center" vertical="center" wrapText="1"/>
      <protection/>
    </xf>
    <xf numFmtId="0" fontId="12" fillId="2" borderId="28" xfId="0" applyFont="1" applyFill="1" applyBorder="1" applyAlignment="1" applyProtection="1">
      <alignment horizontal="center" vertical="center" textRotation="90" wrapText="1"/>
      <protection/>
    </xf>
    <xf numFmtId="0" fontId="12" fillId="2" borderId="2" xfId="0" applyFont="1" applyFill="1" applyBorder="1" applyAlignment="1" applyProtection="1">
      <alignment horizontal="center" vertical="center" textRotation="90" wrapText="1"/>
      <protection/>
    </xf>
    <xf numFmtId="0" fontId="17" fillId="0" borderId="32" xfId="0" applyFont="1" applyFill="1" applyBorder="1" applyAlignment="1" applyProtection="1">
      <alignment horizontal="left" wrapText="1"/>
      <protection/>
    </xf>
    <xf numFmtId="199" fontId="32" fillId="0" borderId="68" xfId="0" applyNumberFormat="1" applyFont="1" applyFill="1" applyBorder="1" applyAlignment="1" applyProtection="1">
      <alignment horizontal="right" vertical="center" wrapText="1"/>
      <protection/>
    </xf>
    <xf numFmtId="199" fontId="32" fillId="0" borderId="33" xfId="0" applyNumberFormat="1" applyFont="1" applyFill="1" applyBorder="1" applyAlignment="1" applyProtection="1">
      <alignment horizontal="right" vertical="center" wrapText="1"/>
      <protection/>
    </xf>
    <xf numFmtId="199" fontId="32" fillId="0" borderId="1" xfId="0" applyNumberFormat="1" applyFont="1" applyFill="1" applyBorder="1" applyAlignment="1" applyProtection="1">
      <alignment horizontal="right" vertical="center" wrapText="1"/>
      <protection/>
    </xf>
    <xf numFmtId="199" fontId="32" fillId="0" borderId="4" xfId="0" applyNumberFormat="1" applyFont="1" applyFill="1" applyBorder="1" applyAlignment="1" applyProtection="1">
      <alignment horizontal="right" vertical="center" wrapText="1"/>
      <protection/>
    </xf>
    <xf numFmtId="199" fontId="32" fillId="0" borderId="31" xfId="0" applyNumberFormat="1" applyFont="1" applyFill="1" applyBorder="1" applyAlignment="1" applyProtection="1">
      <alignment horizontal="right" vertical="center" wrapText="1"/>
      <protection/>
    </xf>
    <xf numFmtId="0" fontId="19" fillId="0" borderId="2" xfId="0" applyFont="1" applyFill="1" applyBorder="1" applyAlignment="1" applyProtection="1">
      <alignment horizontal="left" wrapText="1"/>
      <protection/>
    </xf>
    <xf numFmtId="199" fontId="45" fillId="0" borderId="28" xfId="0" applyNumberFormat="1" applyFont="1" applyFill="1" applyBorder="1" applyAlignment="1" applyProtection="1">
      <alignment horizontal="right" vertical="center" wrapText="1"/>
      <protection/>
    </xf>
    <xf numFmtId="0" fontId="45" fillId="0" borderId="2" xfId="0" applyFont="1" applyFill="1" applyBorder="1" applyAlignment="1" applyProtection="1">
      <alignment horizontal="right" vertical="center" wrapText="1"/>
      <protection/>
    </xf>
    <xf numFmtId="0" fontId="19" fillId="2" borderId="2" xfId="0" applyFont="1" applyFill="1" applyBorder="1" applyAlignment="1" applyProtection="1">
      <alignment horizontal="left" wrapText="1"/>
      <protection/>
    </xf>
    <xf numFmtId="3" fontId="45" fillId="2" borderId="28" xfId="0" applyNumberFormat="1" applyFont="1" applyFill="1" applyBorder="1" applyAlignment="1" applyProtection="1">
      <alignment vertical="center"/>
      <protection/>
    </xf>
    <xf numFmtId="3" fontId="45" fillId="2" borderId="2" xfId="0" applyNumberFormat="1" applyFont="1" applyFill="1" applyBorder="1" applyAlignment="1" applyProtection="1">
      <alignment vertical="center"/>
      <protection/>
    </xf>
    <xf numFmtId="0" fontId="91" fillId="0" borderId="23" xfId="0" applyFont="1" applyBorder="1" applyAlignment="1" applyProtection="1">
      <alignment vertical="center"/>
      <protection/>
    </xf>
    <xf numFmtId="0" fontId="0" fillId="0" borderId="23" xfId="0" applyFont="1" applyBorder="1" applyAlignment="1" applyProtection="1">
      <alignment/>
      <protection/>
    </xf>
    <xf numFmtId="0" fontId="15" fillId="2" borderId="2" xfId="0" applyFont="1" applyFill="1" applyBorder="1" applyAlignment="1" applyProtection="1">
      <alignment horizontal="center" vertical="center" wrapText="1"/>
      <protection/>
    </xf>
    <xf numFmtId="0" fontId="15" fillId="2" borderId="28" xfId="0" applyFont="1" applyFill="1" applyBorder="1" applyAlignment="1" applyProtection="1">
      <alignment horizontal="center" vertical="center" textRotation="90" wrapText="1"/>
      <protection/>
    </xf>
    <xf numFmtId="0" fontId="15" fillId="2" borderId="2" xfId="0" applyFont="1" applyFill="1" applyBorder="1" applyAlignment="1" applyProtection="1">
      <alignment horizontal="center" vertical="center" textRotation="90" wrapText="1"/>
      <protection/>
    </xf>
    <xf numFmtId="0" fontId="23" fillId="0" borderId="23" xfId="0" applyFont="1" applyBorder="1" applyAlignment="1" applyProtection="1">
      <alignment/>
      <protection/>
    </xf>
    <xf numFmtId="0" fontId="32" fillId="0" borderId="40" xfId="0" applyFont="1" applyFill="1" applyBorder="1" applyAlignment="1" applyProtection="1">
      <alignment horizontal="left" wrapText="1"/>
      <protection/>
    </xf>
    <xf numFmtId="199" fontId="32" fillId="0" borderId="68" xfId="0" applyNumberFormat="1" applyFont="1" applyFill="1" applyBorder="1" applyAlignment="1" applyProtection="1">
      <alignment horizontal="right" wrapText="1"/>
      <protection/>
    </xf>
    <xf numFmtId="199" fontId="32" fillId="0" borderId="5" xfId="0" applyNumberFormat="1" applyFont="1" applyFill="1" applyBorder="1" applyAlignment="1" applyProtection="1">
      <alignment horizontal="right" wrapText="1"/>
      <protection/>
    </xf>
    <xf numFmtId="199" fontId="32" fillId="0" borderId="11" xfId="0" applyNumberFormat="1" applyFont="1" applyFill="1" applyBorder="1" applyAlignment="1" applyProtection="1">
      <alignment horizontal="right" wrapText="1"/>
      <protection/>
    </xf>
    <xf numFmtId="199" fontId="32" fillId="0" borderId="7" xfId="0" applyNumberFormat="1" applyFont="1" applyFill="1" applyBorder="1" applyAlignment="1" applyProtection="1">
      <alignment horizontal="right" wrapText="1"/>
      <protection/>
    </xf>
    <xf numFmtId="213" fontId="44" fillId="0" borderId="24" xfId="0" applyNumberFormat="1" applyFont="1" applyBorder="1" applyAlignment="1" applyProtection="1">
      <alignment/>
      <protection/>
    </xf>
    <xf numFmtId="0" fontId="32" fillId="0" borderId="32" xfId="0" applyFont="1" applyFill="1" applyBorder="1" applyAlignment="1" applyProtection="1">
      <alignment horizontal="left" wrapText="1"/>
      <protection/>
    </xf>
    <xf numFmtId="199" fontId="32" fillId="0" borderId="33" xfId="0" applyNumberFormat="1" applyFont="1" applyFill="1" applyBorder="1" applyAlignment="1" applyProtection="1">
      <alignment horizontal="right" wrapText="1"/>
      <protection/>
    </xf>
    <xf numFmtId="199" fontId="32" fillId="0" borderId="1" xfId="0" applyNumberFormat="1" applyFont="1" applyFill="1" applyBorder="1" applyAlignment="1" applyProtection="1">
      <alignment horizontal="right" wrapText="1"/>
      <protection/>
    </xf>
    <xf numFmtId="199" fontId="32" fillId="0" borderId="12" xfId="0" applyNumberFormat="1" applyFont="1" applyFill="1" applyBorder="1" applyAlignment="1" applyProtection="1">
      <alignment horizontal="right" wrapText="1"/>
      <protection/>
    </xf>
    <xf numFmtId="199" fontId="32" fillId="0" borderId="4" xfId="0" applyNumberFormat="1" applyFont="1" applyFill="1" applyBorder="1" applyAlignment="1" applyProtection="1">
      <alignment horizontal="right" wrapText="1"/>
      <protection/>
    </xf>
    <xf numFmtId="0" fontId="32" fillId="0" borderId="34" xfId="0" applyFont="1" applyFill="1" applyBorder="1" applyAlignment="1" applyProtection="1">
      <alignment horizontal="left" wrapText="1"/>
      <protection/>
    </xf>
    <xf numFmtId="199" fontId="32" fillId="0" borderId="35" xfId="0" applyNumberFormat="1" applyFont="1" applyFill="1" applyBorder="1" applyAlignment="1" applyProtection="1">
      <alignment horizontal="right" wrapText="1"/>
      <protection/>
    </xf>
    <xf numFmtId="199" fontId="32" fillId="0" borderId="20" xfId="0" applyNumberFormat="1" applyFont="1" applyFill="1" applyBorder="1" applyAlignment="1" applyProtection="1">
      <alignment horizontal="right" wrapText="1"/>
      <protection/>
    </xf>
    <xf numFmtId="199" fontId="32" fillId="0" borderId="21" xfId="0" applyNumberFormat="1" applyFont="1" applyFill="1" applyBorder="1" applyAlignment="1" applyProtection="1">
      <alignment horizontal="right" wrapText="1"/>
      <protection/>
    </xf>
    <xf numFmtId="199" fontId="32" fillId="0" borderId="22" xfId="0" applyNumberFormat="1" applyFont="1" applyFill="1" applyBorder="1" applyAlignment="1" applyProtection="1">
      <alignment horizontal="right" wrapText="1"/>
      <protection/>
    </xf>
    <xf numFmtId="0" fontId="47" fillId="0" borderId="2" xfId="0" applyFont="1" applyFill="1" applyBorder="1" applyAlignment="1" applyProtection="1">
      <alignment horizontal="left" wrapText="1"/>
      <protection/>
    </xf>
    <xf numFmtId="0" fontId="47" fillId="0" borderId="28" xfId="0" applyFont="1" applyFill="1" applyBorder="1" applyAlignment="1" applyProtection="1">
      <alignment horizontal="right" wrapText="1"/>
      <protection/>
    </xf>
    <xf numFmtId="0" fontId="47" fillId="0" borderId="2" xfId="0" applyFont="1" applyFill="1" applyBorder="1" applyAlignment="1" applyProtection="1">
      <alignment horizontal="right" wrapText="1"/>
      <protection/>
    </xf>
    <xf numFmtId="0" fontId="47" fillId="0" borderId="2" xfId="0" applyNumberFormat="1" applyFont="1" applyFill="1" applyBorder="1" applyAlignment="1" applyProtection="1">
      <alignment horizontal="right" wrapText="1"/>
      <protection/>
    </xf>
    <xf numFmtId="0" fontId="45" fillId="2" borderId="2" xfId="0" applyFont="1" applyFill="1" applyBorder="1" applyAlignment="1" applyProtection="1">
      <alignment/>
      <protection/>
    </xf>
    <xf numFmtId="3" fontId="45" fillId="2" borderId="28" xfId="0" applyNumberFormat="1" applyFont="1" applyFill="1" applyBorder="1" applyAlignment="1" applyProtection="1">
      <alignment/>
      <protection/>
    </xf>
    <xf numFmtId="3" fontId="45" fillId="2" borderId="2" xfId="0" applyNumberFormat="1" applyFont="1" applyFill="1" applyBorder="1" applyAlignment="1" applyProtection="1">
      <alignment/>
      <protection/>
    </xf>
    <xf numFmtId="199" fontId="15" fillId="0" borderId="20" xfId="0" applyNumberFormat="1" applyFont="1" applyFill="1" applyBorder="1" applyAlignment="1" applyProtection="1">
      <alignment horizontal="right" wrapText="1"/>
      <protection/>
    </xf>
    <xf numFmtId="199" fontId="15" fillId="0" borderId="35" xfId="0" applyNumberFormat="1" applyFont="1" applyFill="1" applyBorder="1" applyAlignment="1" applyProtection="1">
      <alignment horizontal="right" wrapText="1"/>
      <protection/>
    </xf>
    <xf numFmtId="199" fontId="15" fillId="0" borderId="21" xfId="0" applyNumberFormat="1" applyFont="1" applyFill="1" applyBorder="1" applyAlignment="1" applyProtection="1">
      <alignment horizontal="right" wrapText="1"/>
      <protection/>
    </xf>
    <xf numFmtId="199" fontId="15" fillId="0" borderId="22" xfId="0" applyNumberFormat="1" applyFont="1" applyFill="1" applyBorder="1" applyAlignment="1" applyProtection="1">
      <alignment horizontal="right" wrapText="1"/>
      <protection/>
    </xf>
    <xf numFmtId="0" fontId="91" fillId="0" borderId="23" xfId="0" applyFont="1" applyBorder="1" applyAlignment="1" applyProtection="1">
      <alignment wrapText="1"/>
      <protection/>
    </xf>
    <xf numFmtId="0" fontId="23" fillId="0" borderId="24" xfId="0" applyFont="1" applyBorder="1" applyAlignment="1" applyProtection="1">
      <alignment/>
      <protection/>
    </xf>
    <xf numFmtId="0" fontId="15" fillId="0" borderId="34" xfId="0" applyFont="1" applyFill="1" applyBorder="1" applyAlignment="1" applyProtection="1">
      <alignment horizontal="left" wrapText="1"/>
      <protection/>
    </xf>
    <xf numFmtId="199" fontId="15" fillId="0" borderId="69" xfId="0" applyNumberFormat="1" applyFont="1" applyFill="1" applyBorder="1" applyAlignment="1" applyProtection="1">
      <alignment horizontal="right" wrapText="1"/>
      <protection/>
    </xf>
    <xf numFmtId="0" fontId="0" fillId="0" borderId="23" xfId="0" applyBorder="1" applyAlignment="1" applyProtection="1">
      <alignment/>
      <protection/>
    </xf>
    <xf numFmtId="0" fontId="45" fillId="0" borderId="2" xfId="0" applyFont="1" applyFill="1" applyBorder="1" applyAlignment="1" applyProtection="1">
      <alignment horizontal="left" wrapText="1"/>
      <protection/>
    </xf>
    <xf numFmtId="0" fontId="45" fillId="0" borderId="28" xfId="0" applyFont="1" applyFill="1" applyBorder="1" applyAlignment="1" applyProtection="1">
      <alignment horizontal="right" wrapText="1"/>
      <protection/>
    </xf>
    <xf numFmtId="0" fontId="45" fillId="0" borderId="2" xfId="0" applyFont="1" applyFill="1" applyBorder="1" applyAlignment="1" applyProtection="1">
      <alignment horizontal="right" wrapText="1"/>
      <protection/>
    </xf>
    <xf numFmtId="0" fontId="45" fillId="0" borderId="2" xfId="0" applyNumberFormat="1" applyFont="1" applyFill="1" applyBorder="1" applyAlignment="1" applyProtection="1">
      <alignment horizontal="right" wrapText="1"/>
      <protection/>
    </xf>
    <xf numFmtId="199" fontId="0" fillId="0" borderId="0" xfId="0" applyNumberFormat="1" applyAlignment="1">
      <alignment/>
    </xf>
    <xf numFmtId="0" fontId="20" fillId="2" borderId="2"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199" fontId="15" fillId="0" borderId="5" xfId="0" applyNumberFormat="1"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199" fontId="15" fillId="0" borderId="16" xfId="0" applyNumberFormat="1" applyFont="1" applyFill="1" applyBorder="1" applyAlignment="1" applyProtection="1">
      <alignment horizontal="right" wrapText="1"/>
      <protection/>
    </xf>
    <xf numFmtId="199" fontId="15" fillId="0" borderId="17" xfId="0" applyNumberFormat="1" applyFont="1" applyFill="1" applyBorder="1" applyAlignment="1" applyProtection="1">
      <alignment horizontal="right" wrapText="1"/>
      <protection/>
    </xf>
    <xf numFmtId="199" fontId="15" fillId="0" borderId="18" xfId="0" applyNumberFormat="1" applyFont="1" applyFill="1" applyBorder="1" applyAlignment="1" applyProtection="1">
      <alignment horizontal="right" wrapText="1"/>
      <protection/>
    </xf>
    <xf numFmtId="0" fontId="20" fillId="0" borderId="3" xfId="0" applyFont="1" applyFill="1" applyBorder="1" applyAlignment="1" applyProtection="1">
      <alignment horizontal="left"/>
      <protection/>
    </xf>
    <xf numFmtId="199" fontId="15" fillId="0" borderId="1" xfId="0" applyNumberFormat="1" applyFont="1" applyFill="1" applyBorder="1" applyAlignment="1" applyProtection="1">
      <alignment horizontal="right" wrapText="1"/>
      <protection/>
    </xf>
    <xf numFmtId="199" fontId="15" fillId="0" borderId="33" xfId="0" applyNumberFormat="1" applyFont="1" applyFill="1" applyBorder="1" applyAlignment="1" applyProtection="1">
      <alignment horizontal="right" wrapText="1"/>
      <protection/>
    </xf>
    <xf numFmtId="199" fontId="15" fillId="0" borderId="12" xfId="0" applyNumberFormat="1" applyFont="1" applyFill="1" applyBorder="1" applyAlignment="1" applyProtection="1">
      <alignment horizontal="right" wrapText="1"/>
      <protection/>
    </xf>
    <xf numFmtId="199" fontId="15" fillId="0" borderId="4" xfId="0" applyNumberFormat="1" applyFont="1" applyFill="1" applyBorder="1" applyAlignment="1" applyProtection="1">
      <alignment horizontal="right" wrapText="1"/>
      <protection/>
    </xf>
    <xf numFmtId="0" fontId="20" fillId="0" borderId="19" xfId="0" applyFont="1" applyFill="1" applyBorder="1" applyAlignment="1" applyProtection="1">
      <alignment horizontal="left"/>
      <protection/>
    </xf>
    <xf numFmtId="0" fontId="19" fillId="0" borderId="2" xfId="0" applyFont="1" applyFill="1" applyBorder="1" applyAlignment="1" applyProtection="1">
      <alignment horizontal="left"/>
      <protection/>
    </xf>
    <xf numFmtId="199" fontId="45" fillId="0" borderId="2" xfId="0" applyNumberFormat="1" applyFont="1" applyFill="1" applyBorder="1" applyAlignment="1" applyProtection="1">
      <alignment horizontal="right" wrapText="1"/>
      <protection/>
    </xf>
    <xf numFmtId="0" fontId="19" fillId="2" borderId="2" xfId="0" applyFont="1" applyFill="1" applyBorder="1" applyAlignment="1" applyProtection="1">
      <alignment/>
      <protection/>
    </xf>
    <xf numFmtId="0" fontId="100" fillId="0" borderId="0" xfId="0" applyFont="1" applyAlignment="1">
      <alignment/>
    </xf>
    <xf numFmtId="9" fontId="39" fillId="0" borderId="0" xfId="22" applyFont="1" applyAlignment="1">
      <alignment/>
    </xf>
    <xf numFmtId="3" fontId="39" fillId="0" borderId="0" xfId="0" applyNumberFormat="1" applyFont="1" applyAlignment="1">
      <alignment/>
    </xf>
    <xf numFmtId="1" fontId="39" fillId="0" borderId="0" xfId="0" applyNumberFormat="1" applyFont="1" applyAlignment="1">
      <alignment/>
    </xf>
    <xf numFmtId="0" fontId="101" fillId="0" borderId="33" xfId="0" applyFont="1" applyFill="1" applyBorder="1" applyAlignment="1">
      <alignment horizontal="right" wrapText="1"/>
    </xf>
    <xf numFmtId="0" fontId="101" fillId="0" borderId="1" xfId="0" applyFont="1" applyFill="1" applyBorder="1" applyAlignment="1">
      <alignment horizontal="right" wrapText="1"/>
    </xf>
    <xf numFmtId="0" fontId="101" fillId="0" borderId="11" xfId="0" applyFont="1" applyFill="1" applyBorder="1" applyAlignment="1">
      <alignment horizontal="right" wrapText="1"/>
    </xf>
    <xf numFmtId="0" fontId="46" fillId="0" borderId="40" xfId="0" applyNumberFormat="1" applyFont="1" applyFill="1" applyBorder="1" applyAlignment="1">
      <alignment/>
    </xf>
    <xf numFmtId="0" fontId="101" fillId="0" borderId="12" xfId="0" applyFont="1" applyFill="1" applyBorder="1" applyAlignment="1">
      <alignment horizontal="right" wrapText="1"/>
    </xf>
    <xf numFmtId="0" fontId="46" fillId="0" borderId="32" xfId="0" applyNumberFormat="1" applyFont="1" applyFill="1" applyBorder="1" applyAlignment="1">
      <alignment/>
    </xf>
    <xf numFmtId="0" fontId="101" fillId="0" borderId="13" xfId="0" applyFont="1" applyFill="1" applyBorder="1" applyAlignment="1">
      <alignment horizontal="right" wrapText="1"/>
    </xf>
    <xf numFmtId="0" fontId="46" fillId="0" borderId="59" xfId="0" applyNumberFormat="1" applyFont="1" applyFill="1" applyBorder="1" applyAlignment="1">
      <alignment/>
    </xf>
    <xf numFmtId="0" fontId="101" fillId="2" borderId="63" xfId="0" applyFont="1" applyFill="1" applyBorder="1" applyAlignment="1">
      <alignment horizontal="center" vertical="center"/>
    </xf>
    <xf numFmtId="0" fontId="101" fillId="2" borderId="2" xfId="0" applyFont="1" applyFill="1" applyBorder="1" applyAlignment="1">
      <alignment horizontal="center" vertical="center" textRotation="90"/>
    </xf>
    <xf numFmtId="0" fontId="101" fillId="0" borderId="40" xfId="0" applyFont="1" applyFill="1" applyBorder="1" applyAlignment="1">
      <alignment horizontal="center" wrapText="1"/>
    </xf>
    <xf numFmtId="0" fontId="101" fillId="0" borderId="32" xfId="0" applyFont="1" applyFill="1" applyBorder="1" applyAlignment="1">
      <alignment horizontal="center" wrapText="1"/>
    </xf>
    <xf numFmtId="0" fontId="101" fillId="0" borderId="59" xfId="0" applyFont="1" applyFill="1" applyBorder="1" applyAlignment="1">
      <alignment horizontal="center" wrapText="1"/>
    </xf>
    <xf numFmtId="0" fontId="46" fillId="2" borderId="44" xfId="0" applyFont="1" applyFill="1" applyBorder="1" applyAlignment="1">
      <alignment/>
    </xf>
    <xf numFmtId="3" fontId="22" fillId="0" borderId="0" xfId="0" applyNumberFormat="1" applyFont="1" applyAlignment="1">
      <alignment/>
    </xf>
    <xf numFmtId="3" fontId="6" fillId="0" borderId="0" xfId="0" applyNumberFormat="1" applyFont="1" applyAlignment="1">
      <alignment/>
    </xf>
    <xf numFmtId="0" fontId="4" fillId="0" borderId="0" xfId="0" applyFont="1" applyFill="1" applyBorder="1" applyAlignment="1">
      <alignment/>
    </xf>
    <xf numFmtId="0" fontId="15" fillId="0" borderId="70" xfId="0" applyFont="1" applyBorder="1" applyAlignment="1">
      <alignment/>
    </xf>
    <xf numFmtId="10" fontId="15" fillId="0" borderId="71" xfId="0" applyNumberFormat="1" applyFont="1" applyBorder="1" applyAlignment="1">
      <alignment/>
    </xf>
    <xf numFmtId="10" fontId="15" fillId="0" borderId="4" xfId="0" applyNumberFormat="1" applyFont="1" applyBorder="1" applyAlignment="1">
      <alignment/>
    </xf>
    <xf numFmtId="0" fontId="10" fillId="2" borderId="2" xfId="20" applyFont="1" applyFill="1" applyBorder="1" applyAlignment="1">
      <alignment horizontal="center" vertical="center" wrapText="1"/>
      <protection/>
    </xf>
    <xf numFmtId="0" fontId="10" fillId="2" borderId="2" xfId="20" applyFont="1" applyFill="1" applyBorder="1" applyAlignment="1">
      <alignment horizontal="center" vertical="center" textRotation="90" wrapText="1"/>
      <protection/>
    </xf>
    <xf numFmtId="0" fontId="15" fillId="0" borderId="15" xfId="20" applyFont="1" applyBorder="1">
      <alignment/>
      <protection/>
    </xf>
    <xf numFmtId="209" fontId="15" fillId="0" borderId="18" xfId="20" applyNumberFormat="1" applyFont="1" applyBorder="1">
      <alignment/>
      <protection/>
    </xf>
    <xf numFmtId="0" fontId="15" fillId="0" borderId="3" xfId="20" applyFont="1" applyBorder="1">
      <alignment/>
      <protection/>
    </xf>
    <xf numFmtId="209" fontId="15" fillId="0" borderId="4" xfId="20" applyNumberFormat="1" applyFont="1" applyBorder="1">
      <alignment/>
      <protection/>
    </xf>
    <xf numFmtId="0" fontId="45" fillId="2" borderId="2" xfId="20" applyFont="1" applyFill="1" applyBorder="1">
      <alignment/>
      <protection/>
    </xf>
    <xf numFmtId="0" fontId="45" fillId="2" borderId="2" xfId="20" applyNumberFormat="1" applyFont="1" applyFill="1" applyBorder="1">
      <alignment/>
      <protection/>
    </xf>
    <xf numFmtId="0" fontId="12" fillId="2" borderId="2" xfId="0" applyFont="1" applyFill="1" applyBorder="1" applyAlignment="1">
      <alignment horizontal="center" vertical="center"/>
    </xf>
    <xf numFmtId="0" fontId="12" fillId="2" borderId="28"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0" borderId="2" xfId="0" applyFont="1" applyBorder="1" applyAlignment="1">
      <alignment/>
    </xf>
    <xf numFmtId="10" fontId="12" fillId="0" borderId="2" xfId="0" applyNumberFormat="1" applyFont="1" applyBorder="1" applyAlignment="1">
      <alignment/>
    </xf>
    <xf numFmtId="10" fontId="45" fillId="2" borderId="2" xfId="22" applyNumberFormat="1" applyFont="1" applyFill="1" applyBorder="1" applyAlignment="1">
      <alignment/>
    </xf>
    <xf numFmtId="10" fontId="45" fillId="2" borderId="2" xfId="0" applyNumberFormat="1" applyFont="1" applyFill="1" applyBorder="1" applyAlignment="1">
      <alignment/>
    </xf>
    <xf numFmtId="0" fontId="78" fillId="0" borderId="25" xfId="0" applyFont="1" applyFill="1" applyBorder="1" applyAlignment="1">
      <alignment horizontal="center" vertical="center"/>
    </xf>
    <xf numFmtId="0" fontId="78" fillId="0" borderId="72" xfId="0" applyFont="1" applyFill="1" applyBorder="1" applyAlignment="1">
      <alignment horizontal="center" vertical="center"/>
    </xf>
    <xf numFmtId="0" fontId="78" fillId="0" borderId="24"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72" xfId="0" applyFont="1" applyFill="1" applyBorder="1" applyAlignment="1">
      <alignment horizontal="center" vertical="center"/>
    </xf>
    <xf numFmtId="0" fontId="80" fillId="0" borderId="24" xfId="0" applyFont="1" applyFill="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73" xfId="0" applyNumberFormat="1" applyFont="1" applyBorder="1" applyAlignment="1">
      <alignment horizontal="center" vertical="top"/>
    </xf>
    <xf numFmtId="0" fontId="53" fillId="0" borderId="0" xfId="0" applyFont="1" applyAlignment="1">
      <alignment horizontal="left"/>
    </xf>
    <xf numFmtId="0" fontId="14" fillId="0" borderId="0" xfId="0" applyFont="1" applyBorder="1" applyAlignment="1">
      <alignment wrapText="1"/>
    </xf>
    <xf numFmtId="0" fontId="53" fillId="0" borderId="0" xfId="0" applyFont="1" applyAlignment="1">
      <alignment wrapText="1"/>
    </xf>
    <xf numFmtId="0" fontId="11" fillId="0" borderId="0" xfId="0" applyNumberFormat="1" applyFont="1" applyBorder="1" applyAlignment="1">
      <alignment horizontal="center" vertical="top"/>
    </xf>
    <xf numFmtId="0" fontId="19" fillId="0" borderId="74" xfId="0" applyFont="1" applyBorder="1" applyAlignment="1">
      <alignment horizontal="left" vertical="top" wrapText="1"/>
    </xf>
    <xf numFmtId="0" fontId="19" fillId="0" borderId="0" xfId="0" applyFont="1" applyBorder="1" applyAlignment="1">
      <alignment horizontal="left" vertical="top" wrapText="1"/>
    </xf>
    <xf numFmtId="0" fontId="49" fillId="2" borderId="63" xfId="0" applyFont="1" applyFill="1" applyBorder="1" applyAlignment="1">
      <alignment horizontal="center" vertical="center" wrapText="1"/>
    </xf>
    <xf numFmtId="0" fontId="49" fillId="0" borderId="43" xfId="0" applyFont="1" applyBorder="1" applyAlignment="1">
      <alignment/>
    </xf>
    <xf numFmtId="0" fontId="11" fillId="0" borderId="0" xfId="0" applyFont="1" applyFill="1" applyAlignment="1">
      <alignment horizontal="center" vertical="top"/>
    </xf>
    <xf numFmtId="0" fontId="11" fillId="0" borderId="0" xfId="0" applyNumberFormat="1" applyFont="1" applyAlignment="1">
      <alignment horizontal="center" vertical="top"/>
    </xf>
    <xf numFmtId="0" fontId="11" fillId="0" borderId="0" xfId="20" applyFont="1" applyFill="1" applyAlignment="1">
      <alignment horizontal="center" vertical="top" wrapText="1"/>
      <protection/>
    </xf>
    <xf numFmtId="0" fontId="11" fillId="0" borderId="0" xfId="20" applyFont="1" applyFill="1" applyAlignment="1">
      <alignment horizontal="center" vertical="top"/>
      <protection/>
    </xf>
    <xf numFmtId="0" fontId="11" fillId="0" borderId="0" xfId="20" applyNumberFormat="1" applyFont="1" applyAlignment="1">
      <alignment horizontal="center" vertical="top"/>
      <protection/>
    </xf>
    <xf numFmtId="0" fontId="74" fillId="0" borderId="0" xfId="20" applyFont="1" applyBorder="1" applyAlignment="1" applyProtection="1">
      <alignment horizontal="right" wrapText="1"/>
      <protection/>
    </xf>
    <xf numFmtId="0" fontId="54" fillId="0" borderId="0" xfId="0" applyFont="1" applyAlignment="1">
      <alignment wrapText="1"/>
    </xf>
    <xf numFmtId="0" fontId="0" fillId="0" borderId="0" xfId="0" applyAlignment="1">
      <alignment wrapText="1"/>
    </xf>
    <xf numFmtId="0" fontId="11" fillId="0" borderId="25" xfId="0" applyFont="1" applyBorder="1" applyAlignment="1">
      <alignment horizontal="center" vertical="top" wrapText="1"/>
    </xf>
    <xf numFmtId="0" fontId="11" fillId="0" borderId="72" xfId="0" applyFont="1" applyBorder="1" applyAlignment="1">
      <alignment horizontal="center" vertical="top" wrapText="1"/>
    </xf>
    <xf numFmtId="0" fontId="11" fillId="0" borderId="75" xfId="0" applyNumberFormat="1" applyFont="1" applyBorder="1" applyAlignment="1">
      <alignment horizontal="center" vertical="top"/>
    </xf>
    <xf numFmtId="0" fontId="11" fillId="0" borderId="76" xfId="0" applyNumberFormat="1" applyFont="1" applyBorder="1" applyAlignment="1">
      <alignment horizontal="center" vertical="top"/>
    </xf>
    <xf numFmtId="0" fontId="12" fillId="2" borderId="77" xfId="0" applyFont="1" applyFill="1" applyBorder="1" applyAlignment="1">
      <alignment horizontal="center" vertical="top"/>
    </xf>
    <xf numFmtId="0" fontId="12" fillId="0" borderId="78" xfId="0" applyFont="1" applyBorder="1" applyAlignment="1">
      <alignment vertical="top"/>
    </xf>
    <xf numFmtId="0" fontId="12" fillId="0" borderId="79" xfId="0" applyFont="1" applyBorder="1" applyAlignment="1">
      <alignment vertical="top"/>
    </xf>
    <xf numFmtId="0" fontId="12" fillId="2" borderId="78" xfId="0" applyFont="1" applyFill="1" applyBorder="1" applyAlignment="1">
      <alignment horizontal="center" vertical="top"/>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37" fillId="0" borderId="0" xfId="0" applyNumberFormat="1" applyFont="1" applyAlignment="1">
      <alignment horizontal="center" vertical="top"/>
    </xf>
    <xf numFmtId="0" fontId="12" fillId="2" borderId="63"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25" fillId="0" borderId="78" xfId="0" applyFont="1" applyBorder="1" applyAlignment="1">
      <alignment wrapText="1"/>
    </xf>
    <xf numFmtId="0" fontId="14" fillId="0" borderId="26" xfId="0" applyFont="1" applyBorder="1" applyAlignment="1">
      <alignment horizontal="justify" wrapText="1"/>
    </xf>
    <xf numFmtId="0" fontId="53" fillId="0" borderId="23" xfId="0" applyFont="1" applyBorder="1" applyAlignment="1">
      <alignment horizontal="justify" wrapText="1"/>
    </xf>
    <xf numFmtId="0" fontId="25" fillId="0" borderId="23" xfId="0" applyFont="1" applyBorder="1" applyAlignment="1">
      <alignment horizontal="justify" wrapText="1"/>
    </xf>
    <xf numFmtId="0" fontId="41" fillId="0" borderId="25" xfId="0" applyFont="1" applyBorder="1" applyAlignment="1">
      <alignment horizontal="center" vertical="top"/>
    </xf>
    <xf numFmtId="0" fontId="42" fillId="0" borderId="72" xfId="0" applyFont="1" applyBorder="1" applyAlignment="1">
      <alignment horizontal="center" vertical="top"/>
    </xf>
    <xf numFmtId="0" fontId="42" fillId="0" borderId="24" xfId="0" applyFont="1" applyBorder="1" applyAlignment="1">
      <alignment horizontal="center" vertical="top"/>
    </xf>
    <xf numFmtId="0" fontId="41" fillId="0" borderId="25" xfId="0" applyNumberFormat="1" applyFont="1" applyBorder="1" applyAlignment="1">
      <alignment horizontal="center" vertical="top"/>
    </xf>
    <xf numFmtId="0" fontId="42" fillId="0" borderId="72" xfId="0" applyNumberFormat="1" applyFont="1" applyBorder="1" applyAlignment="1">
      <alignment horizontal="center" vertical="top"/>
    </xf>
    <xf numFmtId="0" fontId="42" fillId="0" borderId="24" xfId="0" applyNumberFormat="1" applyFont="1" applyBorder="1" applyAlignment="1">
      <alignment horizontal="center" vertical="top"/>
    </xf>
    <xf numFmtId="0" fontId="12" fillId="4" borderId="77" xfId="21" applyFont="1" applyFill="1" applyBorder="1" applyAlignment="1">
      <alignment horizontal="center" vertical="center" wrapText="1"/>
      <protection/>
    </xf>
    <xf numFmtId="0" fontId="12" fillId="4" borderId="79" xfId="21" applyFont="1" applyFill="1" applyBorder="1" applyAlignment="1">
      <alignment horizontal="center" vertical="center" wrapText="1"/>
      <protection/>
    </xf>
    <xf numFmtId="0" fontId="12" fillId="4" borderId="78" xfId="21" applyFont="1" applyFill="1" applyBorder="1" applyAlignment="1">
      <alignment horizontal="center" vertical="center" wrapText="1"/>
      <protection/>
    </xf>
    <xf numFmtId="0" fontId="41" fillId="0" borderId="81" xfId="0" applyFont="1" applyBorder="1" applyAlignment="1">
      <alignment horizontal="center" vertical="top" wrapText="1"/>
    </xf>
    <xf numFmtId="0" fontId="41" fillId="0" borderId="76" xfId="0" applyFont="1" applyBorder="1" applyAlignment="1">
      <alignment horizontal="center" vertical="top" wrapText="1"/>
    </xf>
    <xf numFmtId="0" fontId="41" fillId="0" borderId="82" xfId="0" applyFont="1" applyBorder="1" applyAlignment="1">
      <alignment horizontal="center" vertical="top" wrapText="1"/>
    </xf>
    <xf numFmtId="0" fontId="12" fillId="2" borderId="63" xfId="21" applyFont="1" applyFill="1" applyBorder="1" applyAlignment="1">
      <alignment horizontal="center" vertical="center"/>
      <protection/>
    </xf>
    <xf numFmtId="0" fontId="12" fillId="2" borderId="44" xfId="21" applyFont="1" applyFill="1" applyBorder="1" applyAlignment="1">
      <alignment horizontal="center" vertical="center"/>
      <protection/>
    </xf>
    <xf numFmtId="0" fontId="41" fillId="0" borderId="83" xfId="0" applyFont="1" applyBorder="1" applyAlignment="1">
      <alignment horizontal="center" vertical="top"/>
    </xf>
    <xf numFmtId="0" fontId="42" fillId="0" borderId="75" xfId="0" applyFont="1" applyBorder="1" applyAlignment="1">
      <alignment horizontal="center" vertical="top"/>
    </xf>
    <xf numFmtId="0" fontId="14" fillId="0" borderId="25" xfId="0" applyFont="1" applyFill="1" applyBorder="1" applyAlignment="1">
      <alignment horizontal="justify" wrapText="1"/>
    </xf>
    <xf numFmtId="0" fontId="14" fillId="0" borderId="72" xfId="0" applyFont="1" applyFill="1" applyBorder="1" applyAlignment="1">
      <alignment horizontal="justify" wrapText="1"/>
    </xf>
    <xf numFmtId="0" fontId="14" fillId="0" borderId="24" xfId="0" applyFont="1" applyFill="1" applyBorder="1" applyAlignment="1">
      <alignment horizontal="justify" wrapText="1"/>
    </xf>
    <xf numFmtId="0" fontId="90" fillId="0" borderId="0" xfId="0" applyFont="1" applyAlignment="1">
      <alignment horizontal="center" vertical="top"/>
    </xf>
    <xf numFmtId="0" fontId="90" fillId="0" borderId="73" xfId="0" applyFont="1" applyBorder="1" applyAlignment="1">
      <alignment horizontal="center" vertical="top"/>
    </xf>
    <xf numFmtId="0" fontId="69" fillId="2" borderId="14" xfId="0" applyFont="1" applyFill="1" applyBorder="1" applyAlignment="1">
      <alignment horizontal="left"/>
    </xf>
    <xf numFmtId="0" fontId="69" fillId="2" borderId="84" xfId="0" applyFont="1" applyFill="1" applyBorder="1" applyAlignment="1">
      <alignment horizontal="left"/>
    </xf>
    <xf numFmtId="0" fontId="69" fillId="2" borderId="28" xfId="0" applyFont="1" applyFill="1" applyBorder="1" applyAlignment="1">
      <alignment horizontal="left"/>
    </xf>
    <xf numFmtId="0" fontId="33" fillId="0" borderId="83" xfId="0" applyFont="1" applyBorder="1" applyAlignment="1">
      <alignment horizontal="center" vertical="top"/>
    </xf>
    <xf numFmtId="0" fontId="33" fillId="0" borderId="75" xfId="0" applyFont="1" applyBorder="1" applyAlignment="1">
      <alignment horizontal="center" vertical="top"/>
    </xf>
    <xf numFmtId="0" fontId="33" fillId="0" borderId="85" xfId="0" applyFont="1" applyBorder="1" applyAlignment="1">
      <alignment horizontal="center" vertical="top"/>
    </xf>
    <xf numFmtId="0" fontId="33" fillId="0" borderId="25" xfId="0" applyFont="1" applyBorder="1" applyAlignment="1">
      <alignment horizontal="center" vertical="top"/>
    </xf>
    <xf numFmtId="0" fontId="33" fillId="0" borderId="72" xfId="0" applyFont="1" applyBorder="1" applyAlignment="1">
      <alignment horizontal="center" vertical="top"/>
    </xf>
    <xf numFmtId="0" fontId="33" fillId="0" borderId="24" xfId="0" applyFont="1" applyBorder="1" applyAlignment="1">
      <alignment horizontal="center" vertical="top"/>
    </xf>
    <xf numFmtId="0" fontId="22" fillId="2" borderId="63" xfId="0" applyFont="1" applyFill="1" applyBorder="1" applyAlignment="1">
      <alignment horizontal="center" vertical="center"/>
    </xf>
    <xf numFmtId="0" fontId="22" fillId="2" borderId="80" xfId="0" applyFont="1" applyFill="1" applyBorder="1" applyAlignment="1">
      <alignment horizontal="center" vertical="center"/>
    </xf>
    <xf numFmtId="0" fontId="50" fillId="0" borderId="86" xfId="0" applyFont="1" applyBorder="1" applyAlignment="1">
      <alignment horizontal="center"/>
    </xf>
    <xf numFmtId="0" fontId="50" fillId="0" borderId="87" xfId="0" applyFont="1" applyBorder="1" applyAlignment="1">
      <alignment horizontal="center"/>
    </xf>
    <xf numFmtId="0" fontId="22" fillId="2" borderId="43" xfId="0" applyFont="1" applyFill="1" applyBorder="1" applyAlignment="1">
      <alignment horizontal="center" vertical="center"/>
    </xf>
    <xf numFmtId="0" fontId="33" fillId="0" borderId="25" xfId="0" applyFont="1" applyBorder="1" applyAlignment="1" applyProtection="1">
      <alignment horizontal="center" vertical="top"/>
      <protection/>
    </xf>
    <xf numFmtId="0" fontId="33" fillId="0" borderId="72" xfId="0" applyFont="1" applyBorder="1" applyAlignment="1" applyProtection="1">
      <alignment horizontal="center" vertical="top"/>
      <protection/>
    </xf>
    <xf numFmtId="0" fontId="33" fillId="0" borderId="24" xfId="0" applyFont="1" applyBorder="1" applyAlignment="1" applyProtection="1">
      <alignment horizontal="center" vertical="top"/>
      <protection/>
    </xf>
    <xf numFmtId="0" fontId="33" fillId="0" borderId="25" xfId="0" applyNumberFormat="1" applyFont="1" applyBorder="1" applyAlignment="1" applyProtection="1">
      <alignment horizontal="center" vertical="top"/>
      <protection/>
    </xf>
    <xf numFmtId="0" fontId="33" fillId="0" borderId="72" xfId="0" applyNumberFormat="1" applyFont="1" applyBorder="1" applyAlignment="1" applyProtection="1">
      <alignment horizontal="center" vertical="top"/>
      <protection/>
    </xf>
    <xf numFmtId="0" fontId="33" fillId="0" borderId="24" xfId="0" applyNumberFormat="1" applyFont="1" applyBorder="1" applyAlignment="1" applyProtection="1">
      <alignment horizontal="center" vertical="top"/>
      <protection/>
    </xf>
    <xf numFmtId="0" fontId="93" fillId="0" borderId="25" xfId="0" applyFont="1" applyBorder="1" applyAlignment="1" applyProtection="1">
      <alignment wrapText="1"/>
      <protection/>
    </xf>
    <xf numFmtId="0" fontId="95" fillId="0" borderId="72" xfId="0" applyFont="1" applyBorder="1" applyAlignment="1" applyProtection="1">
      <alignment wrapText="1"/>
      <protection/>
    </xf>
    <xf numFmtId="0" fontId="95" fillId="0" borderId="24" xfId="0" applyFont="1" applyBorder="1" applyAlignment="1" applyProtection="1">
      <alignment wrapText="1"/>
      <protection/>
    </xf>
    <xf numFmtId="0" fontId="93" fillId="0" borderId="72" xfId="0" applyFont="1" applyBorder="1" applyAlignment="1" applyProtection="1">
      <alignment wrapText="1"/>
      <protection/>
    </xf>
    <xf numFmtId="0" fontId="93" fillId="0" borderId="24" xfId="0" applyFont="1" applyBorder="1" applyAlignment="1" applyProtection="1">
      <alignment wrapText="1"/>
      <protection/>
    </xf>
    <xf numFmtId="0" fontId="92" fillId="0" borderId="25" xfId="0" applyFont="1" applyBorder="1" applyAlignment="1" applyProtection="1">
      <alignment horizontal="center" vertical="top" wrapText="1"/>
      <protection/>
    </xf>
    <xf numFmtId="0" fontId="92" fillId="0" borderId="72" xfId="0" applyFont="1" applyBorder="1" applyAlignment="1" applyProtection="1">
      <alignment horizontal="center" vertical="top" wrapText="1"/>
      <protection/>
    </xf>
    <xf numFmtId="0" fontId="92" fillId="0" borderId="24" xfId="0" applyFont="1" applyBorder="1" applyAlignment="1" applyProtection="1">
      <alignment horizontal="center" vertical="top" wrapText="1"/>
      <protection/>
    </xf>
    <xf numFmtId="0" fontId="90" fillId="0" borderId="25" xfId="0" applyFont="1" applyBorder="1" applyAlignment="1" applyProtection="1">
      <alignment horizontal="center" vertical="center" wrapText="1"/>
      <protection/>
    </xf>
    <xf numFmtId="0" fontId="90" fillId="0" borderId="72" xfId="0" applyFont="1" applyBorder="1" applyAlignment="1" applyProtection="1">
      <alignment horizontal="center" vertical="center"/>
      <protection/>
    </xf>
    <xf numFmtId="0" fontId="90" fillId="0" borderId="24" xfId="0" applyFont="1" applyBorder="1" applyAlignment="1" applyProtection="1">
      <alignment horizontal="center" vertical="center"/>
      <protection/>
    </xf>
    <xf numFmtId="0" fontId="92" fillId="0" borderId="81" xfId="0" applyNumberFormat="1" applyFont="1" applyBorder="1" applyAlignment="1" applyProtection="1">
      <alignment horizontal="center" vertical="top"/>
      <protection/>
    </xf>
    <xf numFmtId="0" fontId="92" fillId="0" borderId="76" xfId="0" applyNumberFormat="1" applyFont="1" applyBorder="1" applyAlignment="1" applyProtection="1">
      <alignment horizontal="center" vertical="top"/>
      <protection/>
    </xf>
    <xf numFmtId="0" fontId="92" fillId="0" borderId="82" xfId="0" applyNumberFormat="1" applyFont="1" applyBorder="1" applyAlignment="1" applyProtection="1">
      <alignment horizontal="center" vertical="top"/>
      <protection/>
    </xf>
    <xf numFmtId="0" fontId="97" fillId="0" borderId="23" xfId="0" applyFont="1" applyBorder="1" applyAlignment="1" applyProtection="1">
      <alignment horizontal="left" wrapText="1"/>
      <protection/>
    </xf>
    <xf numFmtId="0" fontId="95" fillId="0" borderId="23" xfId="0" applyFont="1" applyBorder="1" applyAlignment="1" applyProtection="1">
      <alignment horizontal="left" wrapText="1"/>
      <protection/>
    </xf>
    <xf numFmtId="0" fontId="99" fillId="0" borderId="23" xfId="0" applyFont="1" applyBorder="1" applyAlignment="1" applyProtection="1">
      <alignment horizontal="left" wrapText="1"/>
      <protection/>
    </xf>
    <xf numFmtId="0" fontId="94" fillId="0" borderId="23" xfId="0" applyFont="1" applyBorder="1" applyAlignment="1" applyProtection="1">
      <alignment horizontal="left" wrapText="1"/>
      <protection/>
    </xf>
    <xf numFmtId="0" fontId="31" fillId="0" borderId="25" xfId="0" applyFont="1" applyBorder="1" applyAlignment="1" applyProtection="1">
      <alignment horizontal="center" vertical="top"/>
      <protection/>
    </xf>
    <xf numFmtId="0" fontId="31" fillId="0" borderId="72" xfId="0" applyFont="1" applyBorder="1" applyAlignment="1" applyProtection="1">
      <alignment horizontal="center" vertical="top"/>
      <protection/>
    </xf>
    <xf numFmtId="0" fontId="31" fillId="0" borderId="24" xfId="0" applyFont="1" applyBorder="1" applyAlignment="1" applyProtection="1">
      <alignment horizontal="center" vertical="top"/>
      <protection/>
    </xf>
    <xf numFmtId="0" fontId="31" fillId="0" borderId="25" xfId="0" applyNumberFormat="1" applyFont="1" applyBorder="1" applyAlignment="1" applyProtection="1">
      <alignment horizontal="center" vertical="top"/>
      <protection/>
    </xf>
    <xf numFmtId="0" fontId="31" fillId="0" borderId="72" xfId="0" applyNumberFormat="1" applyFont="1" applyBorder="1" applyAlignment="1" applyProtection="1">
      <alignment horizontal="center" vertical="top"/>
      <protection/>
    </xf>
    <xf numFmtId="0" fontId="31" fillId="0" borderId="24" xfId="0" applyNumberFormat="1" applyFont="1" applyBorder="1" applyAlignment="1" applyProtection="1">
      <alignment horizontal="center" vertical="top"/>
      <protection/>
    </xf>
    <xf numFmtId="0" fontId="96" fillId="3" borderId="23" xfId="0" applyFont="1" applyFill="1" applyBorder="1" applyAlignment="1" applyProtection="1">
      <alignment horizontal="left"/>
      <protection/>
    </xf>
    <xf numFmtId="0" fontId="96" fillId="0" borderId="23" xfId="0" applyFont="1" applyBorder="1" applyAlignment="1" applyProtection="1">
      <alignment horizontal="left"/>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t>Trend of proceeding</a:t>
            </a:r>
          </a:p>
        </c:rich>
      </c:tx>
      <c:layout/>
      <c:spPr>
        <a:noFill/>
        <a:ln>
          <a:noFill/>
        </a:ln>
      </c:spPr>
    </c:title>
    <c:plotArea>
      <c:layout>
        <c:manualLayout>
          <c:xMode val="edge"/>
          <c:yMode val="edge"/>
          <c:x val="0.00325"/>
          <c:y val="0.089"/>
          <c:w val="0.99375"/>
          <c:h val="0.911"/>
        </c:manualLayout>
      </c:layout>
      <c:lineChart>
        <c:grouping val="standard"/>
        <c:varyColors val="0"/>
        <c:ser>
          <c:idx val="0"/>
          <c:order val="0"/>
          <c:tx>
            <c:strRef>
              <c:f>FirstInst!$P$79</c:f>
              <c:strCache>
                <c:ptCount val="1"/>
                <c:pt idx="0">
                  <c:v>in the proceedings (end of month)</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FirstInst!$P$80:$P$92</c:f>
              <c:numCache/>
            </c:numRef>
          </c:val>
          <c:smooth val="0"/>
        </c:ser>
        <c:ser>
          <c:idx val="1"/>
          <c:order val="1"/>
          <c:tx>
            <c:strRef>
              <c:f>FirstInst!$Q$79</c:f>
              <c:strCache>
                <c:ptCount val="1"/>
                <c:pt idx="0">
                  <c:v>New applications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FirstInst!$Q$80:$Q$92</c:f>
              <c:numCache/>
            </c:numRef>
          </c:val>
          <c:smooth val="0"/>
        </c:ser>
        <c:ser>
          <c:idx val="2"/>
          <c:order val="2"/>
          <c:tx>
            <c:strRef>
              <c:f>FirstInst!$R$79</c:f>
              <c:strCache>
                <c:ptCount val="1"/>
                <c:pt idx="0">
                  <c:v>First applications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FirstInst!$R$80:$R$92</c:f>
              <c:numCache/>
            </c:numRef>
          </c:val>
          <c:smooth val="0"/>
        </c:ser>
        <c:ser>
          <c:idx val="3"/>
          <c:order val="3"/>
          <c:tx>
            <c:strRef>
              <c:f>FirstInst!$S$79</c:f>
              <c:strCache>
                <c:ptCount val="1"/>
                <c:pt idx="0">
                  <c:v>Total number of decisions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FirstInst!$S$80:$S$92</c:f>
              <c:numCache/>
            </c:numRef>
          </c:val>
          <c:smooth val="0"/>
        </c:ser>
        <c:axId val="10686513"/>
        <c:axId val="29069754"/>
      </c:lineChart>
      <c:catAx>
        <c:axId val="10686513"/>
        <c:scaling>
          <c:orientation val="minMax"/>
        </c:scaling>
        <c:axPos val="b"/>
        <c:majorGridlines>
          <c:spPr>
            <a:ln w="3175">
              <a:solidFill/>
              <a:prstDash val="sysDot"/>
            </a:ln>
          </c:spPr>
        </c:majorGridlines>
        <c:delete val="0"/>
        <c:numFmt formatCode="mmm-yy" sourceLinked="0"/>
        <c:majorTickMark val="out"/>
        <c:minorTickMark val="none"/>
        <c:tickLblPos val="nextTo"/>
        <c:txPr>
          <a:bodyPr vert="horz" rot="-5400000"/>
          <a:lstStyle/>
          <a:p>
            <a:pPr>
              <a:defRPr lang="en-US" cap="none" sz="875" b="0" i="0" u="none" baseline="0"/>
            </a:pPr>
          </a:p>
        </c:txPr>
        <c:crossAx val="29069754"/>
        <c:crosses val="autoZero"/>
        <c:auto val="0"/>
        <c:lblOffset val="100"/>
        <c:noMultiLvlLbl val="0"/>
      </c:catAx>
      <c:valAx>
        <c:axId val="2906975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0686513"/>
        <c:crossesAt val="1"/>
        <c:crossBetween val="midCat"/>
        <c:dispUnits/>
      </c:valAx>
      <c:spPr>
        <a:solidFill>
          <a:srgbClr val="E3E3E3"/>
        </a:solidFill>
        <a:ln w="12700">
          <a:solidFill>
            <a:srgbClr val="808080"/>
          </a:solidFill>
        </a:ln>
      </c:spPr>
    </c:plotArea>
    <c:legend>
      <c:legendPos val="r"/>
      <c:layout>
        <c:manualLayout>
          <c:xMode val="edge"/>
          <c:yMode val="edge"/>
          <c:x val="0.60175"/>
          <c:y val="0.13025"/>
          <c:w val="0.36925"/>
          <c:h val="0.161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
          <c:w val="0.98575"/>
          <c:h val="0.9415"/>
        </c:manualLayout>
      </c:layout>
      <c:lineChart>
        <c:grouping val="standard"/>
        <c:varyColors val="0"/>
        <c:ser>
          <c:idx val="0"/>
          <c:order val="0"/>
          <c:tx>
            <c:strRef>
              <c:f>AppMonths!$Y$3</c:f>
              <c:strCache>
                <c:ptCount val="1"/>
                <c:pt idx="0">
                  <c:v>Number of Seekers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AppMonths!$X$4:$X$222</c:f>
              <c:strCache/>
            </c:strRef>
          </c:cat>
          <c:val>
            <c:numRef>
              <c:f>AppMonths!$Y$4:$Y$222</c:f>
              <c:numCache/>
            </c:numRef>
          </c:val>
          <c:smooth val="0"/>
        </c:ser>
        <c:axId val="10476083"/>
        <c:axId val="27175884"/>
      </c:lineChart>
      <c:dateAx>
        <c:axId val="10476083"/>
        <c:scaling>
          <c:orientation val="minMax"/>
          <c:min val="1080"/>
        </c:scaling>
        <c:axPos val="b"/>
        <c:majorGridlines/>
        <c:delete val="0"/>
        <c:numFmt formatCode="yyyy" sourceLinked="0"/>
        <c:majorTickMark val="out"/>
        <c:minorTickMark val="in"/>
        <c:tickLblPos val="nextTo"/>
        <c:txPr>
          <a:bodyPr vert="horz" rot="-5400000"/>
          <a:lstStyle/>
          <a:p>
            <a:pPr>
              <a:defRPr lang="en-US" cap="none" sz="1050" b="0" i="0" u="none" baseline="0"/>
            </a:pPr>
          </a:p>
        </c:txPr>
        <c:crossAx val="27175884"/>
        <c:crosses val="autoZero"/>
        <c:auto val="0"/>
        <c:minorUnit val="3"/>
        <c:minorTimeUnit val="months"/>
        <c:noMultiLvlLbl val="0"/>
      </c:dateAx>
      <c:valAx>
        <c:axId val="27175884"/>
        <c:scaling>
          <c:orientation val="minMax"/>
          <c:max val="1800"/>
        </c:scaling>
        <c:axPos val="l"/>
        <c:majorGridlines/>
        <c:delete val="0"/>
        <c:numFmt formatCode="General" sourceLinked="1"/>
        <c:majorTickMark val="out"/>
        <c:minorTickMark val="none"/>
        <c:tickLblPos val="nextTo"/>
        <c:txPr>
          <a:bodyPr/>
          <a:lstStyle/>
          <a:p>
            <a:pPr>
              <a:defRPr lang="en-US" cap="none" sz="1050" b="0" i="0" u="none" baseline="0"/>
            </a:pPr>
          </a:p>
        </c:txPr>
        <c:crossAx val="10476083"/>
        <c:crossesAt val="1"/>
        <c:crossBetween val="midCat"/>
        <c:dispUnits/>
      </c:valAx>
      <c:spPr>
        <a:solidFill>
          <a:srgbClr val="E3E3E3"/>
        </a:solidFill>
        <a:ln w="12700">
          <a:solidFill>
            <a:srgbClr val="808080"/>
          </a:solidFill>
        </a:ln>
      </c:spPr>
    </c:plotArea>
    <c:legend>
      <c:legendPos val="r"/>
      <c:layout>
        <c:manualLayout>
          <c:xMode val="edge"/>
          <c:yMode val="edge"/>
          <c:x val="0.09725"/>
          <c:y val="0.096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9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Number of Dublin Cases</a:t>
            </a:r>
            <a:r>
              <a:rPr lang="en-US" cap="none" sz="1575" b="1" i="0" u="none" baseline="0">
                <a:solidFill>
                  <a:srgbClr val="0000FF"/>
                </a:solidFill>
              </a:rPr>
              <a:t> </a:t>
            </a:r>
          </a:p>
        </c:rich>
      </c:tx>
      <c:layout/>
      <c:spPr>
        <a:noFill/>
        <a:ln>
          <a:noFill/>
        </a:ln>
      </c:spPr>
    </c:title>
    <c:plotArea>
      <c:layout>
        <c:manualLayout>
          <c:xMode val="edge"/>
          <c:yMode val="edge"/>
          <c:x val="0"/>
          <c:y val="0.06875"/>
          <c:w val="0.99075"/>
          <c:h val="0.91"/>
        </c:manualLayout>
      </c:layout>
      <c:lineChart>
        <c:grouping val="standard"/>
        <c:varyColors val="0"/>
        <c:ser>
          <c:idx val="0"/>
          <c:order val="0"/>
          <c:tx>
            <c:strRef>
              <c:f>Dublin!$L$3</c:f>
              <c:strCache>
                <c:ptCount val="1"/>
                <c:pt idx="0">
                  <c:v>Number of Dublin Cases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Dublin!$K$4:$K$60</c:f>
              <c:strCache/>
            </c:strRef>
          </c:cat>
          <c:val>
            <c:numRef>
              <c:f>Dublin!$L$4:$L$60</c:f>
              <c:numCache/>
            </c:numRef>
          </c:val>
          <c:smooth val="0"/>
        </c:ser>
        <c:axId val="43256365"/>
        <c:axId val="53762966"/>
      </c:lineChart>
      <c:dateAx>
        <c:axId val="43256365"/>
        <c:scaling>
          <c:orientation val="minMax"/>
          <c:min val="1251"/>
        </c:scaling>
        <c:axPos val="b"/>
        <c:majorGridlines>
          <c:spPr>
            <a:ln w="3175">
              <a:solidFill>
                <a:srgbClr val="969696"/>
              </a:solidFill>
            </a:ln>
          </c:spPr>
        </c:majorGridlines>
        <c:delete val="0"/>
        <c:numFmt formatCode="[$-405]mmm\-yy;@" sourceLinked="0"/>
        <c:majorTickMark val="out"/>
        <c:minorTickMark val="in"/>
        <c:tickLblPos val="nextTo"/>
        <c:txPr>
          <a:bodyPr vert="horz" rot="-5400000"/>
          <a:lstStyle/>
          <a:p>
            <a:pPr>
              <a:defRPr lang="en-US" cap="none" sz="1100" b="0" i="0" u="none" baseline="0"/>
            </a:pPr>
          </a:p>
        </c:txPr>
        <c:crossAx val="53762966"/>
        <c:crosses val="autoZero"/>
        <c:auto val="0"/>
        <c:majorUnit val="3"/>
        <c:majorTimeUnit val="months"/>
        <c:noMultiLvlLbl val="0"/>
      </c:dateAx>
      <c:valAx>
        <c:axId val="53762966"/>
        <c:scaling>
          <c:orientation val="minMax"/>
          <c:max val="140"/>
          <c:min val="40"/>
        </c:scaling>
        <c:axPos val="l"/>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100" b="0" i="0" u="none" baseline="0"/>
            </a:pPr>
          </a:p>
        </c:txPr>
        <c:crossAx val="43256365"/>
        <c:crossesAt val="1"/>
        <c:crossBetween val="midCat"/>
        <c:dispUnits/>
      </c:valAx>
      <c:spPr>
        <a:solidFill>
          <a:srgbClr val="E3E3E3"/>
        </a:solidFill>
        <a:ln w="12700">
          <a:solidFill>
            <a:srgbClr val="808080"/>
          </a:solidFill>
        </a:ln>
      </c:spPr>
    </c:plotArea>
    <c:legend>
      <c:legendPos val="r"/>
      <c:layout>
        <c:manualLayout>
          <c:xMode val="edge"/>
          <c:yMode val="edge"/>
          <c:x val="0.67725"/>
          <c:y val="0.09375"/>
          <c:w val="0.286"/>
          <c:h val="0.08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5"/>
          <c:h val="0.8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AppCountry!$B$33:$B$36</c:f>
              <c:strCache/>
            </c:strRef>
          </c:cat>
          <c:val>
            <c:numRef>
              <c:f>AppCountry!$C$33:$C$36</c:f>
              <c:numCache/>
            </c:numRef>
          </c:val>
        </c:ser>
      </c:pieChart>
      <c:spPr>
        <a:noFill/>
        <a:ln>
          <a:noFill/>
        </a:ln>
      </c:spPr>
    </c:plotArea>
    <c:legend>
      <c:legendPos val="r"/>
      <c:layout>
        <c:manualLayout>
          <c:xMode val="edge"/>
          <c:yMode val="edge"/>
          <c:x val="0.54725"/>
          <c:y val="0.12275"/>
          <c:w val="0.2515"/>
          <c:h val="0.6932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25"/>
          <c:w val="1"/>
          <c:h val="0.8762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CC"/>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FF"/>
              </a:solidFill>
              <a:ln w="12700">
                <a:solidFill/>
              </a:ln>
            </c:spPr>
          </c:dPt>
          <c:dPt>
            <c:idx val="4"/>
            <c:invertIfNegative val="0"/>
            <c:spPr>
              <a:solidFill>
                <a:srgbClr val="FFFF00"/>
              </a:solidFill>
              <a:ln w="12700">
                <a:solidFill/>
              </a:ln>
            </c:spPr>
          </c:dPt>
          <c:dPt>
            <c:idx val="5"/>
            <c:invertIfNegative val="0"/>
            <c:spPr>
              <a:solidFill>
                <a:srgbClr val="0000FF"/>
              </a:solidFill>
              <a:ln w="12700">
                <a:solidFill/>
              </a:ln>
            </c:spPr>
          </c:dPt>
          <c:dPt>
            <c:idx val="6"/>
            <c:invertIfNegative val="0"/>
            <c:spPr>
              <a:solidFill>
                <a:srgbClr val="00FF00"/>
              </a:solidFill>
              <a:ln w="12700">
                <a:solidFill/>
              </a:ln>
            </c:spPr>
          </c:dPt>
          <c:dPt>
            <c:idx val="7"/>
            <c:invertIfNegative val="0"/>
            <c:spPr>
              <a:solidFill>
                <a:srgbClr val="0000FF"/>
              </a:solidFill>
              <a:ln w="12700">
                <a:solidFill/>
              </a:ln>
            </c:spPr>
          </c:dPt>
          <c:dPt>
            <c:idx val="8"/>
            <c:invertIfNegative val="0"/>
            <c:spPr>
              <a:solidFill>
                <a:srgbClr val="3333CC"/>
              </a:solidFill>
              <a:ln w="12700">
                <a:solidFill/>
              </a:ln>
            </c:spPr>
          </c:dPt>
          <c:dPt>
            <c:idx val="9"/>
            <c:invertIfNegative val="0"/>
            <c:spPr>
              <a:solidFill>
                <a:srgbClr val="00FF00"/>
              </a:solidFill>
              <a:ln w="12700">
                <a:solidFill/>
              </a:ln>
            </c:spPr>
          </c:dPt>
          <c:dPt>
            <c:idx val="10"/>
            <c:invertIfNegative val="0"/>
            <c:spPr>
              <a:solidFill>
                <a:srgbClr val="3333CC"/>
              </a:solidFill>
              <a:ln w="12700">
                <a:solidFill/>
              </a:ln>
            </c:spPr>
          </c:dPt>
          <c:dPt>
            <c:idx val="12"/>
            <c:invertIfNegative val="0"/>
            <c:spPr>
              <a:solidFill>
                <a:srgbClr val="00FFFF"/>
              </a:solidFill>
              <a:ln w="12700">
                <a:solidFill/>
              </a:ln>
            </c:spPr>
          </c:dPt>
          <c:dPt>
            <c:idx val="13"/>
            <c:invertIfNegative val="0"/>
            <c:spPr>
              <a:solidFill>
                <a:srgbClr val="00FF00"/>
              </a:solidFill>
              <a:ln w="12700">
                <a:solidFill/>
              </a:ln>
            </c:spPr>
          </c:dPt>
          <c:dPt>
            <c:idx val="14"/>
            <c:invertIfNegative val="0"/>
            <c:spPr>
              <a:solidFill>
                <a:srgbClr val="00FFFF"/>
              </a:solidFill>
              <a:ln w="12700">
                <a:solidFill/>
              </a:ln>
            </c:spPr>
          </c:dPt>
          <c:dPt>
            <c:idx val="15"/>
            <c:invertIfNegative val="0"/>
            <c:spPr>
              <a:solidFill>
                <a:srgbClr val="0000FF"/>
              </a:solidFill>
              <a:ln w="12700">
                <a:solidFill/>
              </a:ln>
            </c:spPr>
          </c:dPt>
          <c:dPt>
            <c:idx val="16"/>
            <c:invertIfNegative val="0"/>
            <c:spPr>
              <a:solidFill>
                <a:srgbClr val="0000FF"/>
              </a:solidFill>
              <a:ln w="12700">
                <a:solidFill/>
              </a:ln>
            </c:spPr>
          </c:dPt>
          <c:dPt>
            <c:idx val="17"/>
            <c:invertIfNegative val="0"/>
            <c:spPr>
              <a:solidFill>
                <a:srgbClr val="0000FF"/>
              </a:solidFill>
              <a:ln w="12700">
                <a:solidFill/>
              </a:ln>
            </c:spPr>
          </c:dPt>
          <c:dPt>
            <c:idx val="18"/>
            <c:invertIfNegative val="0"/>
            <c:spPr>
              <a:solidFill>
                <a:srgbClr val="3333CC"/>
              </a:solidFill>
              <a:ln w="12700">
                <a:solidFill/>
              </a:ln>
            </c:spPr>
          </c:dPt>
          <c:dPt>
            <c:idx val="19"/>
            <c:invertIfNegative val="0"/>
            <c:spPr>
              <a:solidFill>
                <a:srgbClr val="00FF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cat>
            <c:strRef>
              <c:f>AppCountry!$B$5:$B$26</c:f>
              <c:strCache/>
            </c:strRef>
          </c:cat>
          <c:val>
            <c:numRef>
              <c:f>AppCountry!$C$5:$C$26</c:f>
              <c:numCache/>
            </c:numRef>
          </c:val>
        </c:ser>
        <c:overlap val="100"/>
        <c:gapWidth val="25"/>
        <c:axId val="60301195"/>
        <c:axId val="5839844"/>
      </c:barChart>
      <c:catAx>
        <c:axId val="60301195"/>
        <c:scaling>
          <c:orientation val="maxMin"/>
        </c:scaling>
        <c:axPos val="l"/>
        <c:delete val="0"/>
        <c:numFmt formatCode="General" sourceLinked="1"/>
        <c:majorTickMark val="none"/>
        <c:minorTickMark val="none"/>
        <c:tickLblPos val="none"/>
        <c:crossAx val="5839844"/>
        <c:crosses val="autoZero"/>
        <c:auto val="0"/>
        <c:lblOffset val="100"/>
        <c:noMultiLvlLbl val="0"/>
      </c:catAx>
      <c:valAx>
        <c:axId val="5839844"/>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6030119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
          <c:y val="0.22225"/>
          <c:w val="0.3832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800000"/>
              </a:solidFill>
            </c:spPr>
          </c:dPt>
          <c:dPt>
            <c:idx val="2"/>
            <c:spPr>
              <a:solidFill>
                <a:srgbClr val="FFFF99"/>
              </a:solidFill>
            </c:spPr>
          </c:dPt>
          <c:dPt>
            <c:idx val="3"/>
            <c:spPr>
              <a:solidFill>
                <a:srgbClr val="33CCCC"/>
              </a:solidFill>
            </c:spPr>
          </c:dPt>
          <c:dPt>
            <c:idx val="4"/>
            <c:spPr>
              <a:solidFill>
                <a:srgbClr val="00FF00"/>
              </a:solidFill>
            </c:spPr>
          </c:dPt>
          <c:dPt>
            <c:idx val="5"/>
            <c:spPr>
              <a:solidFill>
                <a:srgbClr val="FF8080"/>
              </a:solidFill>
            </c:spPr>
          </c:dPt>
          <c:dPt>
            <c:idx val="6"/>
            <c:spPr>
              <a:solidFill>
                <a:srgbClr val="000080"/>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AppCountry!$K$41:$K$50</c:f>
              <c:strCache/>
            </c:strRef>
          </c:cat>
          <c:val>
            <c:numRef>
              <c:f>AppCountry!$L$41:$L$50</c:f>
              <c:numCache/>
            </c:numRef>
          </c:val>
        </c:ser>
      </c:pieChart>
      <c:spPr>
        <a:noFill/>
        <a:ln>
          <a:noFill/>
        </a:ln>
      </c:spPr>
    </c:plotArea>
    <c:legend>
      <c:legendPos val="r"/>
      <c:layout>
        <c:manualLayout>
          <c:xMode val="edge"/>
          <c:yMode val="edge"/>
          <c:x val="0.57975"/>
          <c:y val="0.1745"/>
          <c:w val="0.41225"/>
          <c:h val="0.6467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AppRepeat!#REF!</c:f>
              <c:strCache>
                <c:ptCount val="1"/>
                <c:pt idx="0">
                  <c:v>1</c:v>
                </c:pt>
              </c:strCache>
            </c:strRef>
          </c:cat>
          <c:val>
            <c:numRef>
              <c:f>AppRepeat!#REF!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AppRepeat!#REF!</c:f>
              <c:numCache>
                <c:ptCount val="1"/>
                <c:pt idx="0">
                  <c:v>1</c:v>
                </c:pt>
              </c:numCache>
            </c:numRef>
          </c:val>
        </c:ser>
        <c:ser>
          <c:idx val="1"/>
          <c:order val="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
          <c:order val="2"/>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3"/>
          <c:order val="3"/>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AppRepeat!#REF!</c:f>
              <c:numCache>
                <c:ptCount val="1"/>
                <c:pt idx="0">
                  <c:v>1</c:v>
                </c:pt>
              </c:numCache>
            </c:numRef>
          </c:val>
        </c:ser>
        <c:ser>
          <c:idx val="4"/>
          <c:order val="4"/>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AppRepeat!#REF!</c:f>
              <c:numCache>
                <c:ptCount val="1"/>
                <c:pt idx="0">
                  <c:v>1</c:v>
                </c:pt>
              </c:numCache>
            </c:numRef>
          </c:val>
        </c:ser>
        <c:ser>
          <c:idx val="5"/>
          <c:order val="5"/>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6"/>
          <c:order val="6"/>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7"/>
          <c:order val="7"/>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8"/>
          <c:order val="8"/>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9"/>
          <c:order val="9"/>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0"/>
          <c:order val="10"/>
          <c:tx>
            <c:strRef>
              <c:f>AppRepeat!#REF!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1"/>
          <c:order val="1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2"/>
          <c:order val="12"/>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3"/>
          <c:order val="13"/>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4"/>
          <c:order val="14"/>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5"/>
          <c:order val="15"/>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6"/>
          <c:order val="16"/>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7"/>
          <c:order val="17"/>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8"/>
          <c:order val="18"/>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9"/>
          <c:order val="19"/>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0"/>
          <c:order val="20"/>
          <c:tx>
            <c:strRef>
              <c:f>AppRepeat!#REF!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1"/>
          <c:order val="2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2"/>
          <c:order val="22"/>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3"/>
          <c:order val="23"/>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4"/>
          <c:order val="24"/>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5"/>
          <c:order val="25"/>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overlap val="-30"/>
        <c:axId val="52558597"/>
        <c:axId val="3265326"/>
      </c:barChart>
      <c:catAx>
        <c:axId val="52558597"/>
        <c:scaling>
          <c:orientation val="maxMin"/>
        </c:scaling>
        <c:axPos val="l"/>
        <c:delete val="0"/>
        <c:numFmt formatCode="General" sourceLinked="1"/>
        <c:majorTickMark val="none"/>
        <c:minorTickMark val="none"/>
        <c:tickLblPos val="none"/>
        <c:crossAx val="3265326"/>
        <c:crosses val="autoZero"/>
        <c:auto val="0"/>
        <c:lblOffset val="100"/>
        <c:noMultiLvlLbl val="0"/>
      </c:catAx>
      <c:valAx>
        <c:axId val="3265326"/>
        <c:scaling>
          <c:orientation val="minMax"/>
        </c:scaling>
        <c:axPos val="t"/>
        <c:majorGridlines/>
        <c:delete val="0"/>
        <c:numFmt formatCode="General" sourceLinked="1"/>
        <c:majorTickMark val="out"/>
        <c:minorTickMark val="in"/>
        <c:tickLblPos val="nextTo"/>
        <c:spPr>
          <a:ln w="3175">
            <a:solidFill/>
          </a:ln>
        </c:spPr>
        <c:crossAx val="5255859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5"/>
          <c:w val="0.9585"/>
          <c:h val="0.8365"/>
        </c:manualLayout>
      </c:layout>
      <c:barChart>
        <c:barDir val="bar"/>
        <c:grouping val="stacked"/>
        <c:varyColors val="0"/>
        <c:ser>
          <c:idx val="1"/>
          <c:order val="0"/>
          <c:tx>
            <c:strRef>
              <c:f>AppRepeat!$C$4</c:f>
              <c:strCache>
                <c:ptCount val="1"/>
                <c:pt idx="0">
                  <c:v>First application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AppRepeat!$A$5:$A$26</c:f>
              <c:strCache/>
            </c:strRef>
          </c:cat>
          <c:val>
            <c:numRef>
              <c:f>AppRepeat!$C$5:$C$26</c:f>
              <c:numCache/>
            </c:numRef>
          </c:val>
        </c:ser>
        <c:ser>
          <c:idx val="2"/>
          <c:order val="1"/>
          <c:tx>
            <c:strRef>
              <c:f>AppRepeat!$D$4</c:f>
              <c:strCache>
                <c:ptCount val="1"/>
                <c:pt idx="0">
                  <c:v>Repeated application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AppRepeat!$A$5:$A$26</c:f>
              <c:strCache/>
            </c:strRef>
          </c:cat>
          <c:val>
            <c:numRef>
              <c:f>AppRepeat!$D$5:$D$26</c:f>
              <c:numCache/>
            </c:numRef>
          </c:val>
        </c:ser>
        <c:overlap val="100"/>
        <c:gapWidth val="20"/>
        <c:axId val="29387935"/>
        <c:axId val="63164824"/>
      </c:barChart>
      <c:catAx>
        <c:axId val="29387935"/>
        <c:scaling>
          <c:orientation val="maxMin"/>
        </c:scaling>
        <c:axPos val="l"/>
        <c:delete val="0"/>
        <c:numFmt formatCode="General" sourceLinked="1"/>
        <c:majorTickMark val="out"/>
        <c:minorTickMark val="none"/>
        <c:tickLblPos val="none"/>
        <c:crossAx val="63164824"/>
        <c:crosses val="autoZero"/>
        <c:auto val="1"/>
        <c:lblOffset val="100"/>
        <c:tickLblSkip val="1"/>
        <c:noMultiLvlLbl val="0"/>
      </c:catAx>
      <c:valAx>
        <c:axId val="63164824"/>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crossAx val="29387935"/>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425"/>
          <c:y val="0.157"/>
          <c:w val="0.362"/>
          <c:h val="0.106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035"/>
          <c:y val="0.106"/>
          <c:w val="0.40475"/>
          <c:h val="0.6285"/>
        </c:manualLayout>
      </c:layout>
      <c:pieChart>
        <c:varyColors val="1"/>
        <c:ser>
          <c:idx val="0"/>
          <c:order val="0"/>
          <c:tx>
            <c:strRef>
              <c:f>AppRepeat!$A$27</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AppRepeat!$C$4:$D$4</c:f>
              <c:strCache/>
            </c:strRef>
          </c:cat>
          <c:val>
            <c:numRef>
              <c:f>AppRepeat!$C$27:$D$27</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80"/>
                </a:solidFill>
              </a:rPr>
              <a:t>Distribution of  International Protection Seekers
by Age in the Date of Lodging Application</a:t>
            </a:r>
          </a:p>
        </c:rich>
      </c:tx>
      <c:layout>
        <c:manualLayout>
          <c:xMode val="factor"/>
          <c:yMode val="factor"/>
          <c:x val="0.0015"/>
          <c:y val="0.0235"/>
        </c:manualLayout>
      </c:layout>
      <c:spPr>
        <a:noFill/>
        <a:ln>
          <a:noFill/>
        </a:ln>
      </c:spPr>
    </c:title>
    <c:plotArea>
      <c:layout>
        <c:manualLayout>
          <c:xMode val="edge"/>
          <c:yMode val="edge"/>
          <c:x val="0.03925"/>
          <c:y val="0.15975"/>
          <c:w val="0.9465"/>
          <c:h val="0.76575"/>
        </c:manualLayout>
      </c:layout>
      <c:barChart>
        <c:barDir val="col"/>
        <c:grouping val="clustered"/>
        <c:varyColors val="0"/>
        <c:ser>
          <c:idx val="2"/>
          <c:order val="0"/>
          <c:tx>
            <c:strRef>
              <c:f>demo!$O$34</c:f>
              <c:strCache>
                <c:ptCount val="1"/>
                <c:pt idx="0">
                  <c:v>Men</c:v>
                </c:pt>
              </c:strCache>
            </c:strRef>
          </c:tx>
          <c:spPr>
            <a:solidFill>
              <a:srgbClr val="0000FF"/>
            </a:solidFill>
            <a:ln w="254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demo!$N$35:$N$99</c:f>
              <c:numCache/>
            </c:numRef>
          </c:cat>
          <c:val>
            <c:numRef>
              <c:f>demo!$O$35:$O$99</c:f>
              <c:numCache/>
            </c:numRef>
          </c:val>
        </c:ser>
        <c:ser>
          <c:idx val="0"/>
          <c:order val="1"/>
          <c:tx>
            <c:strRef>
              <c:f>demo!$P$34</c:f>
              <c:strCache>
                <c:ptCount val="1"/>
                <c:pt idx="0">
                  <c:v>Women</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demo!$N$35:$N$99</c:f>
              <c:numCache/>
            </c:numRef>
          </c:cat>
          <c:val>
            <c:numRef>
              <c:f>demo!$P$35:$P$99</c:f>
              <c:numCache/>
            </c:numRef>
          </c:val>
        </c:ser>
        <c:overlap val="-10"/>
        <c:gapWidth val="0"/>
        <c:axId val="31612505"/>
        <c:axId val="16077090"/>
      </c:barChart>
      <c:catAx>
        <c:axId val="31612505"/>
        <c:scaling>
          <c:orientation val="minMax"/>
        </c:scaling>
        <c:axPos val="b"/>
        <c:title>
          <c:tx>
            <c:rich>
              <a:bodyPr vert="horz" rot="0" anchor="ctr"/>
              <a:lstStyle/>
              <a:p>
                <a:pPr algn="ctr">
                  <a:defRPr/>
                </a:pPr>
                <a:r>
                  <a:rPr lang="en-US" cap="none" sz="800" b="1" i="0" u="none" baseline="0"/>
                  <a:t>Age</a:t>
                </a:r>
              </a:p>
            </c:rich>
          </c:tx>
          <c:layout>
            <c:manualLayout>
              <c:xMode val="factor"/>
              <c:yMode val="factor"/>
              <c:x val="0.000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6077090"/>
        <c:crosses val="autoZero"/>
        <c:auto val="1"/>
        <c:lblOffset val="100"/>
        <c:tickLblSkip val="5"/>
        <c:tickMarkSkip val="2"/>
        <c:noMultiLvlLbl val="0"/>
      </c:catAx>
      <c:valAx>
        <c:axId val="16077090"/>
        <c:scaling>
          <c:orientation val="minMax"/>
          <c:min val="0"/>
        </c:scaling>
        <c:axPos val="l"/>
        <c:title>
          <c:tx>
            <c:rich>
              <a:bodyPr vert="horz" rot="-5400000" anchor="ctr"/>
              <a:lstStyle/>
              <a:p>
                <a:pPr algn="ctr">
                  <a:defRPr/>
                </a:pPr>
                <a:r>
                  <a:rPr lang="en-US" cap="none" sz="800" b="1" i="0" u="none" baseline="0"/>
                  <a:t>Number of aplicant</a:t>
                </a:r>
              </a:p>
            </c:rich>
          </c:tx>
          <c:layout>
            <c:manualLayout>
              <c:xMode val="factor"/>
              <c:yMode val="factor"/>
              <c:x val="-0.00125"/>
              <c:y val="0.004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1612505"/>
        <c:crossesAt val="1"/>
        <c:crossBetween val="between"/>
        <c:dispUnits/>
        <c:majorUnit val="1"/>
        <c:minorUnit val="1"/>
      </c:valAx>
      <c:spPr>
        <a:solidFill>
          <a:srgbClr val="E3E3E3"/>
        </a:solidFill>
        <a:ln w="12700">
          <a:solidFill>
            <a:srgbClr val="808080"/>
          </a:solidFill>
        </a:ln>
      </c:spPr>
    </c:plotArea>
    <c:legend>
      <c:legendPos val="r"/>
      <c:layout>
        <c:manualLayout>
          <c:xMode val="edge"/>
          <c:yMode val="edge"/>
          <c:x val="0.849"/>
          <c:y val="0.26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314325</xdr:rowOff>
    </xdr:from>
    <xdr:to>
      <xdr:col>2</xdr:col>
      <xdr:colOff>1200150</xdr:colOff>
      <xdr:row>14</xdr:row>
      <xdr:rowOff>3143250</xdr:rowOff>
    </xdr:to>
    <xdr:pic>
      <xdr:nvPicPr>
        <xdr:cNvPr id="1" name="Picture 1"/>
        <xdr:cNvPicPr preferRelativeResize="1">
          <a:picLocks noChangeAspect="1"/>
        </xdr:cNvPicPr>
      </xdr:nvPicPr>
      <xdr:blipFill>
        <a:blip r:embed="rId1"/>
        <a:stretch>
          <a:fillRect/>
        </a:stretch>
      </xdr:blipFill>
      <xdr:spPr>
        <a:xfrm>
          <a:off x="0" y="7305675"/>
          <a:ext cx="6734175" cy="32289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38100</xdr:rowOff>
    </xdr:from>
    <xdr:to>
      <xdr:col>12</xdr:col>
      <xdr:colOff>361950</xdr:colOff>
      <xdr:row>98</xdr:row>
      <xdr:rowOff>133350</xdr:rowOff>
    </xdr:to>
    <xdr:graphicFrame>
      <xdr:nvGraphicFramePr>
        <xdr:cNvPr id="1" name="Chart 2"/>
        <xdr:cNvGraphicFramePr/>
      </xdr:nvGraphicFramePr>
      <xdr:xfrm>
        <a:off x="0" y="14678025"/>
        <a:ext cx="63531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38</xdr:row>
      <xdr:rowOff>142875</xdr:rowOff>
    </xdr:to>
    <xdr:graphicFrame>
      <xdr:nvGraphicFramePr>
        <xdr:cNvPr id="1" name="Chart 1"/>
        <xdr:cNvGraphicFramePr/>
      </xdr:nvGraphicFramePr>
      <xdr:xfrm>
        <a:off x="3124200" y="4743450"/>
        <a:ext cx="3305175" cy="163830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0</xdr:rowOff>
    </xdr:from>
    <xdr:to>
      <xdr:col>9</xdr:col>
      <xdr:colOff>47625</xdr:colOff>
      <xdr:row>29</xdr:row>
      <xdr:rowOff>152400</xdr:rowOff>
    </xdr:to>
    <xdr:graphicFrame>
      <xdr:nvGraphicFramePr>
        <xdr:cNvPr id="2" name="Chart 2"/>
        <xdr:cNvGraphicFramePr/>
      </xdr:nvGraphicFramePr>
      <xdr:xfrm>
        <a:off x="3076575" y="514350"/>
        <a:ext cx="3409950" cy="4467225"/>
      </xdr:xfrm>
      <a:graphic>
        <a:graphicData uri="http://schemas.openxmlformats.org/drawingml/2006/chart">
          <c:chart xmlns:c="http://schemas.openxmlformats.org/drawingml/2006/chart" r:id="rId2"/>
        </a:graphicData>
      </a:graphic>
    </xdr:graphicFrame>
    <xdr:clientData/>
  </xdr:twoCellAnchor>
  <xdr:twoCellAnchor>
    <xdr:from>
      <xdr:col>3</xdr:col>
      <xdr:colOff>257175</xdr:colOff>
      <xdr:row>42</xdr:row>
      <xdr:rowOff>85725</xdr:rowOff>
    </xdr:from>
    <xdr:to>
      <xdr:col>9</xdr:col>
      <xdr:colOff>0</xdr:colOff>
      <xdr:row>57</xdr:row>
      <xdr:rowOff>0</xdr:rowOff>
    </xdr:to>
    <xdr:graphicFrame>
      <xdr:nvGraphicFramePr>
        <xdr:cNvPr id="3" name="Chart 3"/>
        <xdr:cNvGraphicFramePr/>
      </xdr:nvGraphicFramePr>
      <xdr:xfrm>
        <a:off x="2771775" y="7000875"/>
        <a:ext cx="3667125" cy="24860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752475"/>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752475"/>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29</xdr:row>
      <xdr:rowOff>133350</xdr:rowOff>
    </xdr:to>
    <xdr:graphicFrame>
      <xdr:nvGraphicFramePr>
        <xdr:cNvPr id="3" name="Chart 3"/>
        <xdr:cNvGraphicFramePr/>
      </xdr:nvGraphicFramePr>
      <xdr:xfrm>
        <a:off x="2495550" y="1285875"/>
        <a:ext cx="3952875" cy="4638675"/>
      </xdr:xfrm>
      <a:graphic>
        <a:graphicData uri="http://schemas.openxmlformats.org/drawingml/2006/chart">
          <c:chart xmlns:c="http://schemas.openxmlformats.org/drawingml/2006/chart" r:id="rId3"/>
        </a:graphicData>
      </a:graphic>
    </xdr:graphicFrame>
    <xdr:clientData/>
  </xdr:twoCellAnchor>
  <xdr:twoCellAnchor>
    <xdr:from>
      <xdr:col>0</xdr:col>
      <xdr:colOff>666750</xdr:colOff>
      <xdr:row>31</xdr:row>
      <xdr:rowOff>76200</xdr:rowOff>
    </xdr:from>
    <xdr:to>
      <xdr:col>4</xdr:col>
      <xdr:colOff>3038475</xdr:colOff>
      <xdr:row>50</xdr:row>
      <xdr:rowOff>133350</xdr:rowOff>
    </xdr:to>
    <xdr:graphicFrame>
      <xdr:nvGraphicFramePr>
        <xdr:cNvPr id="4" name="Chart 4"/>
        <xdr:cNvGraphicFramePr/>
      </xdr:nvGraphicFramePr>
      <xdr:xfrm>
        <a:off x="666750" y="619125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38100</xdr:rowOff>
    </xdr:from>
    <xdr:to>
      <xdr:col>9</xdr:col>
      <xdr:colOff>676275</xdr:colOff>
      <xdr:row>47</xdr:row>
      <xdr:rowOff>142875</xdr:rowOff>
    </xdr:to>
    <xdr:graphicFrame>
      <xdr:nvGraphicFramePr>
        <xdr:cNvPr id="1" name="Chart 1"/>
        <xdr:cNvGraphicFramePr/>
      </xdr:nvGraphicFramePr>
      <xdr:xfrm>
        <a:off x="66675" y="4924425"/>
        <a:ext cx="6143625" cy="3019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47625</xdr:rowOff>
    </xdr:from>
    <xdr:to>
      <xdr:col>21</xdr:col>
      <xdr:colOff>295275</xdr:colOff>
      <xdr:row>35</xdr:row>
      <xdr:rowOff>133350</xdr:rowOff>
    </xdr:to>
    <xdr:graphicFrame>
      <xdr:nvGraphicFramePr>
        <xdr:cNvPr id="1" name="Chart 6"/>
        <xdr:cNvGraphicFramePr/>
      </xdr:nvGraphicFramePr>
      <xdr:xfrm>
        <a:off x="0" y="3238500"/>
        <a:ext cx="6648450" cy="33432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18</xdr:row>
      <xdr:rowOff>152400</xdr:rowOff>
    </xdr:from>
    <xdr:to>
      <xdr:col>8</xdr:col>
      <xdr:colOff>638175</xdr:colOff>
      <xdr:row>42</xdr:row>
      <xdr:rowOff>133350</xdr:rowOff>
    </xdr:to>
    <xdr:graphicFrame>
      <xdr:nvGraphicFramePr>
        <xdr:cNvPr id="1" name="Chart 4"/>
        <xdr:cNvGraphicFramePr/>
      </xdr:nvGraphicFramePr>
      <xdr:xfrm>
        <a:off x="76200" y="3714750"/>
        <a:ext cx="6315075" cy="4552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250;vodn&#237;PodobaStatistik\P200901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250;vodn&#237;PodobaStatistik\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ky\2008\2008_11\200811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cell r="E1" t="str">
            <v>8</v>
          </cell>
          <cell r="F1" t="str">
            <v>10</v>
          </cell>
          <cell r="G1" t="str">
            <v>11</v>
          </cell>
          <cell r="H1" t="str">
            <v>12</v>
          </cell>
        </row>
        <row r="2">
          <cell r="A2" t="str">
            <v>Státní příslušnost</v>
          </cell>
          <cell r="B2" t="str">
            <v>PřS Vyšní Lhoty</v>
          </cell>
          <cell r="C2" t="str">
            <v>PřS Praha-Ruzyně</v>
          </cell>
          <cell r="D2" t="str">
            <v>ZZC Bělá</v>
          </cell>
          <cell r="E2" t="str">
            <v>věznice</v>
          </cell>
          <cell r="F2" t="str">
            <v>privát</v>
          </cell>
          <cell r="G2" t="str">
            <v>ostatní azylová zařízení</v>
          </cell>
          <cell r="H2" t="str">
            <v>Celkem</v>
          </cell>
        </row>
        <row r="3">
          <cell r="A3" t="str">
            <v>Afghánistán</v>
          </cell>
          <cell r="B3" t="str">
            <v>1</v>
          </cell>
          <cell r="C3" t="str">
            <v>4</v>
          </cell>
          <cell r="D3" t="str">
            <v>0</v>
          </cell>
          <cell r="E3">
            <v>0</v>
          </cell>
          <cell r="F3">
            <v>0</v>
          </cell>
          <cell r="G3">
            <v>0</v>
          </cell>
          <cell r="H3">
            <v>5</v>
          </cell>
        </row>
        <row r="4">
          <cell r="A4" t="str">
            <v>Alžírsko</v>
          </cell>
          <cell r="B4" t="str">
            <v>1</v>
          </cell>
          <cell r="C4" t="str">
            <v>0</v>
          </cell>
          <cell r="D4" t="str">
            <v>0</v>
          </cell>
          <cell r="E4">
            <v>0</v>
          </cell>
          <cell r="F4">
            <v>0</v>
          </cell>
          <cell r="G4">
            <v>0</v>
          </cell>
          <cell r="H4">
            <v>1</v>
          </cell>
        </row>
        <row r="5">
          <cell r="A5" t="str">
            <v>Arménie</v>
          </cell>
          <cell r="B5" t="str">
            <v>5</v>
          </cell>
          <cell r="C5" t="str">
            <v>0</v>
          </cell>
          <cell r="D5" t="str">
            <v>0</v>
          </cell>
          <cell r="E5">
            <v>0</v>
          </cell>
          <cell r="F5">
            <v>1</v>
          </cell>
          <cell r="G5">
            <v>0</v>
          </cell>
          <cell r="H5">
            <v>6</v>
          </cell>
        </row>
        <row r="6">
          <cell r="A6" t="str">
            <v>Bělorusko</v>
          </cell>
          <cell r="B6" t="str">
            <v>6</v>
          </cell>
          <cell r="C6" t="str">
            <v>0</v>
          </cell>
          <cell r="D6" t="str">
            <v>2</v>
          </cell>
          <cell r="E6">
            <v>0</v>
          </cell>
          <cell r="F6">
            <v>1</v>
          </cell>
          <cell r="G6">
            <v>0</v>
          </cell>
          <cell r="H6">
            <v>9</v>
          </cell>
        </row>
        <row r="7">
          <cell r="A7" t="str">
            <v>bez státní příslušnosti</v>
          </cell>
          <cell r="B7" t="str">
            <v>0</v>
          </cell>
          <cell r="C7" t="str">
            <v>0</v>
          </cell>
          <cell r="D7" t="str">
            <v>1</v>
          </cell>
          <cell r="E7">
            <v>0</v>
          </cell>
          <cell r="F7">
            <v>0</v>
          </cell>
          <cell r="G7">
            <v>0</v>
          </cell>
          <cell r="H7">
            <v>1</v>
          </cell>
        </row>
        <row r="8">
          <cell r="A8" t="str">
            <v>Čína</v>
          </cell>
          <cell r="B8" t="str">
            <v>1</v>
          </cell>
          <cell r="C8" t="str">
            <v>0</v>
          </cell>
          <cell r="D8" t="str">
            <v>0</v>
          </cell>
          <cell r="E8">
            <v>0</v>
          </cell>
          <cell r="F8">
            <v>0</v>
          </cell>
          <cell r="G8">
            <v>0</v>
          </cell>
          <cell r="H8">
            <v>1</v>
          </cell>
        </row>
        <row r="9">
          <cell r="A9" t="str">
            <v>Gruzie</v>
          </cell>
          <cell r="B9" t="str">
            <v>2</v>
          </cell>
          <cell r="C9" t="str">
            <v>0</v>
          </cell>
          <cell r="D9" t="str">
            <v>1</v>
          </cell>
          <cell r="E9">
            <v>0</v>
          </cell>
          <cell r="F9">
            <v>0</v>
          </cell>
          <cell r="G9">
            <v>0</v>
          </cell>
          <cell r="H9">
            <v>3</v>
          </cell>
        </row>
        <row r="10">
          <cell r="A10" t="str">
            <v>Guinea</v>
          </cell>
          <cell r="B10" t="str">
            <v>2</v>
          </cell>
          <cell r="C10" t="str">
            <v>0</v>
          </cell>
          <cell r="D10" t="str">
            <v>0</v>
          </cell>
          <cell r="E10">
            <v>0</v>
          </cell>
          <cell r="F10">
            <v>0</v>
          </cell>
          <cell r="G10">
            <v>0</v>
          </cell>
          <cell r="H10">
            <v>2</v>
          </cell>
        </row>
        <row r="11">
          <cell r="A11" t="str">
            <v>Indie</v>
          </cell>
          <cell r="B11" t="str">
            <v>2</v>
          </cell>
          <cell r="C11" t="str">
            <v>0</v>
          </cell>
          <cell r="D11" t="str">
            <v>0</v>
          </cell>
          <cell r="E11">
            <v>0</v>
          </cell>
          <cell r="F11">
            <v>0</v>
          </cell>
          <cell r="G11">
            <v>0</v>
          </cell>
          <cell r="H11">
            <v>2</v>
          </cell>
        </row>
        <row r="12">
          <cell r="A12" t="str">
            <v>Kamerun</v>
          </cell>
          <cell r="B12" t="str">
            <v>4</v>
          </cell>
          <cell r="C12" t="str">
            <v>0</v>
          </cell>
          <cell r="D12" t="str">
            <v>0</v>
          </cell>
          <cell r="E12">
            <v>0</v>
          </cell>
          <cell r="F12">
            <v>0</v>
          </cell>
          <cell r="G12">
            <v>0</v>
          </cell>
          <cell r="H12">
            <v>4</v>
          </cell>
        </row>
        <row r="13">
          <cell r="A13" t="str">
            <v>Kazachstán</v>
          </cell>
          <cell r="B13" t="str">
            <v>1</v>
          </cell>
          <cell r="C13" t="str">
            <v>0</v>
          </cell>
          <cell r="D13" t="str">
            <v>0</v>
          </cell>
          <cell r="E13">
            <v>0</v>
          </cell>
          <cell r="F13">
            <v>0</v>
          </cell>
          <cell r="G13">
            <v>0</v>
          </cell>
          <cell r="H13">
            <v>1</v>
          </cell>
        </row>
        <row r="14">
          <cell r="A14" t="str">
            <v>Kosovo</v>
          </cell>
          <cell r="B14" t="str">
            <v>2</v>
          </cell>
          <cell r="C14" t="str">
            <v>0</v>
          </cell>
          <cell r="D14" t="str">
            <v>0</v>
          </cell>
          <cell r="E14">
            <v>0</v>
          </cell>
          <cell r="F14">
            <v>0</v>
          </cell>
          <cell r="G14">
            <v>0</v>
          </cell>
          <cell r="H14">
            <v>2</v>
          </cell>
        </row>
        <row r="15">
          <cell r="A15" t="str">
            <v>Makedonie</v>
          </cell>
          <cell r="B15" t="str">
            <v>1</v>
          </cell>
          <cell r="C15" t="str">
            <v>0</v>
          </cell>
          <cell r="D15" t="str">
            <v>0</v>
          </cell>
          <cell r="E15">
            <v>0</v>
          </cell>
          <cell r="F15">
            <v>0</v>
          </cell>
          <cell r="G15">
            <v>0</v>
          </cell>
          <cell r="H15">
            <v>1</v>
          </cell>
        </row>
        <row r="16">
          <cell r="A16" t="str">
            <v>Maroko</v>
          </cell>
          <cell r="B16" t="str">
            <v>1</v>
          </cell>
          <cell r="C16" t="str">
            <v>0</v>
          </cell>
          <cell r="D16" t="str">
            <v>0</v>
          </cell>
          <cell r="E16">
            <v>0</v>
          </cell>
          <cell r="F16">
            <v>0</v>
          </cell>
          <cell r="G16">
            <v>0</v>
          </cell>
          <cell r="H16">
            <v>1</v>
          </cell>
        </row>
        <row r="17">
          <cell r="A17" t="str">
            <v>Moldavsko</v>
          </cell>
          <cell r="B17" t="str">
            <v>0</v>
          </cell>
          <cell r="C17" t="str">
            <v>0</v>
          </cell>
          <cell r="D17" t="str">
            <v>0</v>
          </cell>
          <cell r="E17">
            <v>0</v>
          </cell>
          <cell r="F17">
            <v>0</v>
          </cell>
          <cell r="G17">
            <v>1</v>
          </cell>
          <cell r="H17">
            <v>1</v>
          </cell>
        </row>
        <row r="18">
          <cell r="A18" t="str">
            <v>Mongolsko</v>
          </cell>
          <cell r="B18" t="str">
            <v>11</v>
          </cell>
          <cell r="C18" t="str">
            <v>0</v>
          </cell>
          <cell r="D18" t="str">
            <v>4</v>
          </cell>
          <cell r="E18">
            <v>0</v>
          </cell>
          <cell r="F18">
            <v>0</v>
          </cell>
          <cell r="G18">
            <v>3</v>
          </cell>
          <cell r="H18">
            <v>18</v>
          </cell>
        </row>
        <row r="19">
          <cell r="A19" t="str">
            <v>Nigérie</v>
          </cell>
          <cell r="B19" t="str">
            <v>1</v>
          </cell>
          <cell r="C19" t="str">
            <v>0</v>
          </cell>
          <cell r="D19" t="str">
            <v>0</v>
          </cell>
          <cell r="E19">
            <v>0</v>
          </cell>
          <cell r="F19">
            <v>0</v>
          </cell>
          <cell r="G19">
            <v>0</v>
          </cell>
          <cell r="H19">
            <v>1</v>
          </cell>
        </row>
        <row r="20">
          <cell r="A20" t="str">
            <v>Rusko</v>
          </cell>
          <cell r="B20" t="str">
            <v>5</v>
          </cell>
          <cell r="C20" t="str">
            <v>0</v>
          </cell>
          <cell r="D20" t="str">
            <v>1</v>
          </cell>
          <cell r="E20">
            <v>3</v>
          </cell>
          <cell r="F20">
            <v>0</v>
          </cell>
          <cell r="G20">
            <v>1</v>
          </cell>
          <cell r="H20">
            <v>9</v>
          </cell>
        </row>
        <row r="21">
          <cell r="A21" t="str">
            <v>Súdán</v>
          </cell>
          <cell r="B21" t="str">
            <v>3</v>
          </cell>
          <cell r="C21" t="str">
            <v>0</v>
          </cell>
          <cell r="D21" t="str">
            <v>0</v>
          </cell>
          <cell r="E21">
            <v>0</v>
          </cell>
          <cell r="F21">
            <v>0</v>
          </cell>
          <cell r="G21">
            <v>0</v>
          </cell>
          <cell r="H21">
            <v>3</v>
          </cell>
        </row>
        <row r="22">
          <cell r="A22" t="str">
            <v>Sýrie</v>
          </cell>
          <cell r="B22" t="str">
            <v>1</v>
          </cell>
          <cell r="C22" t="str">
            <v>0</v>
          </cell>
          <cell r="D22" t="str">
            <v>0</v>
          </cell>
          <cell r="E22">
            <v>0</v>
          </cell>
          <cell r="F22">
            <v>0</v>
          </cell>
          <cell r="G22">
            <v>1</v>
          </cell>
          <cell r="H22">
            <v>2</v>
          </cell>
        </row>
        <row r="23">
          <cell r="A23" t="str">
            <v>Turecko</v>
          </cell>
          <cell r="B23" t="str">
            <v>2</v>
          </cell>
          <cell r="C23" t="str">
            <v>0</v>
          </cell>
          <cell r="D23" t="str">
            <v>0</v>
          </cell>
          <cell r="E23">
            <v>0</v>
          </cell>
          <cell r="F23">
            <v>0</v>
          </cell>
          <cell r="G23">
            <v>0</v>
          </cell>
          <cell r="H23">
            <v>2</v>
          </cell>
        </row>
        <row r="24">
          <cell r="A24" t="str">
            <v>Ukrajina</v>
          </cell>
          <cell r="B24" t="str">
            <v>21</v>
          </cell>
          <cell r="C24" t="str">
            <v>0</v>
          </cell>
          <cell r="D24" t="str">
            <v>8</v>
          </cell>
          <cell r="E24">
            <v>2</v>
          </cell>
          <cell r="F24">
            <v>0</v>
          </cell>
          <cell r="G24">
            <v>0</v>
          </cell>
          <cell r="H24">
            <v>31</v>
          </cell>
        </row>
        <row r="25">
          <cell r="A25" t="str">
            <v>Uzbekistán</v>
          </cell>
          <cell r="B25" t="str">
            <v>1</v>
          </cell>
          <cell r="C25" t="str">
            <v>0</v>
          </cell>
          <cell r="D25" t="str">
            <v>0</v>
          </cell>
          <cell r="E25">
            <v>0</v>
          </cell>
          <cell r="F25">
            <v>0</v>
          </cell>
          <cell r="G25">
            <v>0</v>
          </cell>
          <cell r="H25">
            <v>1</v>
          </cell>
        </row>
        <row r="26">
          <cell r="A26" t="str">
            <v>Vietnam</v>
          </cell>
          <cell r="B26" t="str">
            <v>5</v>
          </cell>
          <cell r="C26" t="str">
            <v>0</v>
          </cell>
          <cell r="D26" t="str">
            <v>1</v>
          </cell>
          <cell r="E26">
            <v>0</v>
          </cell>
          <cell r="F26">
            <v>0</v>
          </cell>
          <cell r="G26">
            <v>0</v>
          </cell>
          <cell r="H26">
            <v>6</v>
          </cell>
        </row>
        <row r="27">
          <cell r="A27" t="str">
            <v>Celkem</v>
          </cell>
          <cell r="B27" t="str">
            <v>79</v>
          </cell>
          <cell r="C27" t="str">
            <v>4</v>
          </cell>
          <cell r="D27" t="str">
            <v>18</v>
          </cell>
          <cell r="E27">
            <v>5</v>
          </cell>
          <cell r="F27">
            <v>2</v>
          </cell>
          <cell r="G27">
            <v>6</v>
          </cell>
          <cell r="H27">
            <v>113</v>
          </cell>
        </row>
        <row r="28">
          <cell r="A28" t="str">
            <v>%</v>
          </cell>
          <cell r="B28" t="str">
            <v>69,91</v>
          </cell>
          <cell r="C28" t="str">
            <v>3,54</v>
          </cell>
          <cell r="D28" t="str">
            <v>15,93</v>
          </cell>
          <cell r="E28">
            <v>4.42</v>
          </cell>
          <cell r="F28">
            <v>1.77</v>
          </cell>
          <cell r="G28">
            <v>5.31</v>
          </cell>
          <cell r="H28">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tings"/>
      <sheetName val="Pict"/>
      <sheetName val="FirstInst"/>
      <sheetName val="AppCountry"/>
      <sheetName val="AppRepeat"/>
      <sheetName val="PlaceOfFilApp"/>
      <sheetName val="demo"/>
      <sheetName val="soud"/>
      <sheetName val="Unaccomp"/>
      <sheetName val="Summary"/>
      <sheetName val="AppMonths"/>
      <sheetName val="Dublin"/>
      <sheetName val="Courts"/>
      <sheetName val="CasCompl"/>
      <sheetName val="LastPage"/>
    </sheetNames>
    <sheetDataSet>
      <sheetData sheetId="0">
        <row r="1">
          <cell r="B1" t="str">
            <v>JANUARY 2009</v>
          </cell>
        </row>
        <row r="2">
          <cell r="B2">
            <v>39814</v>
          </cell>
        </row>
        <row r="3">
          <cell r="B3">
            <v>40178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cell r="E1" t="str">
            <v>8</v>
          </cell>
          <cell r="F1" t="str">
            <v>10</v>
          </cell>
          <cell r="G1" t="str">
            <v>11</v>
          </cell>
          <cell r="H1" t="str">
            <v>12</v>
          </cell>
        </row>
        <row r="2">
          <cell r="A2" t="str">
            <v>Státní příslušnost</v>
          </cell>
          <cell r="B2" t="str">
            <v>PřS Vyšní Lhoty</v>
          </cell>
          <cell r="C2" t="str">
            <v>PřS Praha-Ruzyně</v>
          </cell>
          <cell r="D2" t="str">
            <v>ZZC Bělá</v>
          </cell>
          <cell r="E2" t="str">
            <v>věznice</v>
          </cell>
          <cell r="F2" t="str">
            <v>privát</v>
          </cell>
          <cell r="G2" t="str">
            <v>ostatní azylová zařízení</v>
          </cell>
          <cell r="H2" t="str">
            <v>Celkem</v>
          </cell>
        </row>
        <row r="3">
          <cell r="A3" t="str">
            <v>Afghánistán</v>
          </cell>
          <cell r="B3" t="str">
            <v>1</v>
          </cell>
          <cell r="C3" t="str">
            <v>4</v>
          </cell>
          <cell r="D3" t="str">
            <v>0</v>
          </cell>
          <cell r="E3">
            <v>0</v>
          </cell>
          <cell r="F3">
            <v>0</v>
          </cell>
          <cell r="G3">
            <v>0</v>
          </cell>
          <cell r="H3">
            <v>5</v>
          </cell>
        </row>
        <row r="4">
          <cell r="A4" t="str">
            <v>Alžírsko</v>
          </cell>
          <cell r="B4" t="str">
            <v>1</v>
          </cell>
          <cell r="C4" t="str">
            <v>0</v>
          </cell>
          <cell r="D4" t="str">
            <v>0</v>
          </cell>
          <cell r="E4">
            <v>0</v>
          </cell>
          <cell r="F4">
            <v>0</v>
          </cell>
          <cell r="G4">
            <v>0</v>
          </cell>
          <cell r="H4">
            <v>1</v>
          </cell>
        </row>
        <row r="5">
          <cell r="A5" t="str">
            <v>Arménie</v>
          </cell>
          <cell r="B5" t="str">
            <v>5</v>
          </cell>
          <cell r="C5" t="str">
            <v>0</v>
          </cell>
          <cell r="D5" t="str">
            <v>0</v>
          </cell>
          <cell r="E5">
            <v>0</v>
          </cell>
          <cell r="F5">
            <v>1</v>
          </cell>
          <cell r="G5">
            <v>0</v>
          </cell>
          <cell r="H5">
            <v>6</v>
          </cell>
        </row>
        <row r="6">
          <cell r="A6" t="str">
            <v>Bělorusko</v>
          </cell>
          <cell r="B6" t="str">
            <v>6</v>
          </cell>
          <cell r="C6" t="str">
            <v>0</v>
          </cell>
          <cell r="D6" t="str">
            <v>2</v>
          </cell>
          <cell r="E6">
            <v>0</v>
          </cell>
          <cell r="F6">
            <v>1</v>
          </cell>
          <cell r="G6">
            <v>0</v>
          </cell>
          <cell r="H6">
            <v>9</v>
          </cell>
        </row>
        <row r="7">
          <cell r="A7" t="str">
            <v>bez státní příslušnosti</v>
          </cell>
          <cell r="B7" t="str">
            <v>0</v>
          </cell>
          <cell r="C7" t="str">
            <v>0</v>
          </cell>
          <cell r="D7" t="str">
            <v>1</v>
          </cell>
          <cell r="E7">
            <v>0</v>
          </cell>
          <cell r="F7">
            <v>0</v>
          </cell>
          <cell r="G7">
            <v>0</v>
          </cell>
          <cell r="H7">
            <v>1</v>
          </cell>
        </row>
        <row r="8">
          <cell r="A8" t="str">
            <v>Čína</v>
          </cell>
          <cell r="B8" t="str">
            <v>1</v>
          </cell>
          <cell r="C8" t="str">
            <v>0</v>
          </cell>
          <cell r="D8" t="str">
            <v>0</v>
          </cell>
          <cell r="E8">
            <v>0</v>
          </cell>
          <cell r="F8">
            <v>0</v>
          </cell>
          <cell r="G8">
            <v>0</v>
          </cell>
          <cell r="H8">
            <v>1</v>
          </cell>
        </row>
        <row r="9">
          <cell r="A9" t="str">
            <v>Gruzie</v>
          </cell>
          <cell r="B9" t="str">
            <v>2</v>
          </cell>
          <cell r="C9" t="str">
            <v>0</v>
          </cell>
          <cell r="D9" t="str">
            <v>1</v>
          </cell>
          <cell r="E9">
            <v>0</v>
          </cell>
          <cell r="F9">
            <v>0</v>
          </cell>
          <cell r="G9">
            <v>0</v>
          </cell>
          <cell r="H9">
            <v>3</v>
          </cell>
        </row>
        <row r="10">
          <cell r="A10" t="str">
            <v>Guinea</v>
          </cell>
          <cell r="B10" t="str">
            <v>2</v>
          </cell>
          <cell r="C10" t="str">
            <v>0</v>
          </cell>
          <cell r="D10" t="str">
            <v>0</v>
          </cell>
          <cell r="E10">
            <v>0</v>
          </cell>
          <cell r="F10">
            <v>0</v>
          </cell>
          <cell r="G10">
            <v>0</v>
          </cell>
          <cell r="H10">
            <v>2</v>
          </cell>
        </row>
        <row r="11">
          <cell r="A11" t="str">
            <v>Indie</v>
          </cell>
          <cell r="B11" t="str">
            <v>2</v>
          </cell>
          <cell r="C11" t="str">
            <v>0</v>
          </cell>
          <cell r="D11" t="str">
            <v>0</v>
          </cell>
          <cell r="E11">
            <v>0</v>
          </cell>
          <cell r="F11">
            <v>0</v>
          </cell>
          <cell r="G11">
            <v>0</v>
          </cell>
          <cell r="H11">
            <v>2</v>
          </cell>
        </row>
        <row r="12">
          <cell r="A12" t="str">
            <v>Kamerun</v>
          </cell>
          <cell r="B12" t="str">
            <v>4</v>
          </cell>
          <cell r="C12" t="str">
            <v>0</v>
          </cell>
          <cell r="D12" t="str">
            <v>0</v>
          </cell>
          <cell r="E12">
            <v>0</v>
          </cell>
          <cell r="F12">
            <v>0</v>
          </cell>
          <cell r="G12">
            <v>0</v>
          </cell>
          <cell r="H12">
            <v>4</v>
          </cell>
        </row>
        <row r="13">
          <cell r="A13" t="str">
            <v>Kazachstán</v>
          </cell>
          <cell r="B13" t="str">
            <v>1</v>
          </cell>
          <cell r="C13" t="str">
            <v>0</v>
          </cell>
          <cell r="D13" t="str">
            <v>0</v>
          </cell>
          <cell r="E13">
            <v>0</v>
          </cell>
          <cell r="F13">
            <v>0</v>
          </cell>
          <cell r="G13">
            <v>0</v>
          </cell>
          <cell r="H13">
            <v>1</v>
          </cell>
        </row>
        <row r="14">
          <cell r="A14" t="str">
            <v>Kosovo</v>
          </cell>
          <cell r="B14" t="str">
            <v>2</v>
          </cell>
          <cell r="C14" t="str">
            <v>0</v>
          </cell>
          <cell r="D14" t="str">
            <v>0</v>
          </cell>
          <cell r="E14">
            <v>0</v>
          </cell>
          <cell r="F14">
            <v>0</v>
          </cell>
          <cell r="G14">
            <v>0</v>
          </cell>
          <cell r="H14">
            <v>2</v>
          </cell>
        </row>
        <row r="15">
          <cell r="A15" t="str">
            <v>Makedonie</v>
          </cell>
          <cell r="B15" t="str">
            <v>1</v>
          </cell>
          <cell r="C15" t="str">
            <v>0</v>
          </cell>
          <cell r="D15" t="str">
            <v>0</v>
          </cell>
          <cell r="E15">
            <v>0</v>
          </cell>
          <cell r="F15">
            <v>0</v>
          </cell>
          <cell r="G15">
            <v>0</v>
          </cell>
          <cell r="H15">
            <v>1</v>
          </cell>
        </row>
        <row r="16">
          <cell r="A16" t="str">
            <v>Maroko</v>
          </cell>
          <cell r="B16" t="str">
            <v>1</v>
          </cell>
          <cell r="C16" t="str">
            <v>0</v>
          </cell>
          <cell r="D16" t="str">
            <v>0</v>
          </cell>
          <cell r="E16">
            <v>0</v>
          </cell>
          <cell r="F16">
            <v>0</v>
          </cell>
          <cell r="G16">
            <v>0</v>
          </cell>
          <cell r="H16">
            <v>1</v>
          </cell>
        </row>
        <row r="17">
          <cell r="A17" t="str">
            <v>Moldavsko</v>
          </cell>
          <cell r="B17" t="str">
            <v>0</v>
          </cell>
          <cell r="C17" t="str">
            <v>0</v>
          </cell>
          <cell r="D17" t="str">
            <v>0</v>
          </cell>
          <cell r="E17">
            <v>0</v>
          </cell>
          <cell r="F17">
            <v>0</v>
          </cell>
          <cell r="G17">
            <v>1</v>
          </cell>
          <cell r="H17">
            <v>1</v>
          </cell>
        </row>
        <row r="18">
          <cell r="A18" t="str">
            <v>Mongolsko</v>
          </cell>
          <cell r="B18" t="str">
            <v>11</v>
          </cell>
          <cell r="C18" t="str">
            <v>0</v>
          </cell>
          <cell r="D18" t="str">
            <v>4</v>
          </cell>
          <cell r="E18">
            <v>0</v>
          </cell>
          <cell r="F18">
            <v>0</v>
          </cell>
          <cell r="G18">
            <v>3</v>
          </cell>
          <cell r="H18">
            <v>18</v>
          </cell>
        </row>
        <row r="19">
          <cell r="A19" t="str">
            <v>Nigérie</v>
          </cell>
          <cell r="B19" t="str">
            <v>1</v>
          </cell>
          <cell r="C19" t="str">
            <v>0</v>
          </cell>
          <cell r="D19" t="str">
            <v>0</v>
          </cell>
          <cell r="E19">
            <v>0</v>
          </cell>
          <cell r="F19">
            <v>0</v>
          </cell>
          <cell r="G19">
            <v>0</v>
          </cell>
          <cell r="H19">
            <v>1</v>
          </cell>
        </row>
        <row r="20">
          <cell r="A20" t="str">
            <v>Rusko</v>
          </cell>
          <cell r="B20" t="str">
            <v>5</v>
          </cell>
          <cell r="C20" t="str">
            <v>0</v>
          </cell>
          <cell r="D20" t="str">
            <v>1</v>
          </cell>
          <cell r="E20">
            <v>3</v>
          </cell>
          <cell r="F20">
            <v>0</v>
          </cell>
          <cell r="G20">
            <v>1</v>
          </cell>
          <cell r="H20">
            <v>9</v>
          </cell>
        </row>
        <row r="21">
          <cell r="A21" t="str">
            <v>Súdán</v>
          </cell>
          <cell r="B21" t="str">
            <v>3</v>
          </cell>
          <cell r="C21" t="str">
            <v>0</v>
          </cell>
          <cell r="D21" t="str">
            <v>0</v>
          </cell>
          <cell r="E21">
            <v>0</v>
          </cell>
          <cell r="F21">
            <v>0</v>
          </cell>
          <cell r="G21">
            <v>0</v>
          </cell>
          <cell r="H21">
            <v>3</v>
          </cell>
        </row>
        <row r="22">
          <cell r="A22" t="str">
            <v>Sýrie</v>
          </cell>
          <cell r="B22" t="str">
            <v>1</v>
          </cell>
          <cell r="C22" t="str">
            <v>0</v>
          </cell>
          <cell r="D22" t="str">
            <v>0</v>
          </cell>
          <cell r="E22">
            <v>0</v>
          </cell>
          <cell r="F22">
            <v>0</v>
          </cell>
          <cell r="G22">
            <v>1</v>
          </cell>
          <cell r="H22">
            <v>2</v>
          </cell>
        </row>
        <row r="23">
          <cell r="A23" t="str">
            <v>Turecko</v>
          </cell>
          <cell r="B23" t="str">
            <v>2</v>
          </cell>
          <cell r="C23" t="str">
            <v>0</v>
          </cell>
          <cell r="D23" t="str">
            <v>0</v>
          </cell>
          <cell r="E23">
            <v>0</v>
          </cell>
          <cell r="F23">
            <v>0</v>
          </cell>
          <cell r="G23">
            <v>0</v>
          </cell>
          <cell r="H23">
            <v>2</v>
          </cell>
        </row>
        <row r="24">
          <cell r="A24" t="str">
            <v>Ukrajina</v>
          </cell>
          <cell r="B24" t="str">
            <v>21</v>
          </cell>
          <cell r="C24" t="str">
            <v>0</v>
          </cell>
          <cell r="D24" t="str">
            <v>8</v>
          </cell>
          <cell r="E24">
            <v>2</v>
          </cell>
          <cell r="F24">
            <v>0</v>
          </cell>
          <cell r="G24">
            <v>0</v>
          </cell>
          <cell r="H24">
            <v>31</v>
          </cell>
        </row>
        <row r="25">
          <cell r="A25" t="str">
            <v>Uzbekistán</v>
          </cell>
          <cell r="B25" t="str">
            <v>1</v>
          </cell>
          <cell r="C25" t="str">
            <v>0</v>
          </cell>
          <cell r="D25" t="str">
            <v>0</v>
          </cell>
          <cell r="E25">
            <v>0</v>
          </cell>
          <cell r="F25">
            <v>0</v>
          </cell>
          <cell r="G25">
            <v>0</v>
          </cell>
          <cell r="H25">
            <v>1</v>
          </cell>
        </row>
        <row r="26">
          <cell r="A26" t="str">
            <v>Vietnam</v>
          </cell>
          <cell r="B26" t="str">
            <v>5</v>
          </cell>
          <cell r="C26" t="str">
            <v>0</v>
          </cell>
          <cell r="D26" t="str">
            <v>1</v>
          </cell>
          <cell r="E26">
            <v>0</v>
          </cell>
          <cell r="F26">
            <v>0</v>
          </cell>
          <cell r="G26">
            <v>0</v>
          </cell>
          <cell r="H26">
            <v>6</v>
          </cell>
        </row>
        <row r="27">
          <cell r="A27" t="str">
            <v>Celkem</v>
          </cell>
          <cell r="B27" t="str">
            <v>79</v>
          </cell>
          <cell r="C27" t="str">
            <v>4</v>
          </cell>
          <cell r="D27" t="str">
            <v>18</v>
          </cell>
          <cell r="E27">
            <v>5</v>
          </cell>
          <cell r="F27">
            <v>2</v>
          </cell>
          <cell r="G27">
            <v>6</v>
          </cell>
          <cell r="H27">
            <v>113</v>
          </cell>
        </row>
        <row r="28">
          <cell r="A28" t="str">
            <v>%</v>
          </cell>
          <cell r="B28" t="str">
            <v>69,91</v>
          </cell>
          <cell r="C28" t="str">
            <v>3,54</v>
          </cell>
          <cell r="D28" t="str">
            <v>15,93</v>
          </cell>
          <cell r="E28">
            <v>4.42</v>
          </cell>
          <cell r="F28">
            <v>1.77</v>
          </cell>
          <cell r="G28">
            <v>5.31</v>
          </cell>
          <cell r="H28">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ttings"/>
      <sheetName val="Pict"/>
      <sheetName val="FirstInst"/>
      <sheetName val="AppCountry"/>
      <sheetName val="AppRepeat"/>
      <sheetName val="PlaceOfFilApp"/>
      <sheetName val="demo"/>
      <sheetName val="soud"/>
      <sheetName val="Unaccomp"/>
      <sheetName val="Summary"/>
      <sheetName val="AppMonths"/>
      <sheetName val="Dublin"/>
      <sheetName val="Courts"/>
      <sheetName val="CasComplMOI"/>
      <sheetName val="CasCompl"/>
      <sheetName val="List1"/>
      <sheetName val="LastPage"/>
    </sheetNames>
    <sheetDataSet>
      <sheetData sheetId="0">
        <row r="1">
          <cell r="B1" t="str">
            <v>November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C8" sqref="C8"/>
    </sheetView>
  </sheetViews>
  <sheetFormatPr defaultColWidth="9.140625" defaultRowHeight="12.75"/>
  <cols>
    <col min="1" max="1" width="18.57421875" style="0" customWidth="1"/>
    <col min="2" max="2" width="18.00390625" style="0" customWidth="1"/>
    <col min="8" max="8" width="10.57421875" style="0" bestFit="1" customWidth="1"/>
  </cols>
  <sheetData>
    <row r="1" spans="1:2" ht="12.75">
      <c r="A1" t="s">
        <v>132</v>
      </c>
      <c r="B1" s="137" t="s">
        <v>288</v>
      </c>
    </row>
    <row r="2" spans="1:9" ht="12.75">
      <c r="A2" t="s">
        <v>130</v>
      </c>
      <c r="B2" s="138">
        <v>39814</v>
      </c>
      <c r="G2">
        <v>-11</v>
      </c>
      <c r="H2" t="s">
        <v>110</v>
      </c>
      <c r="I2">
        <v>-1</v>
      </c>
    </row>
    <row r="3" spans="1:9" ht="12.75">
      <c r="A3" t="s">
        <v>131</v>
      </c>
      <c r="B3" s="138">
        <v>39844</v>
      </c>
      <c r="G3">
        <v>-10</v>
      </c>
      <c r="H3" t="s">
        <v>115</v>
      </c>
      <c r="I3">
        <v>-1</v>
      </c>
    </row>
    <row r="4" spans="1:9" ht="12.75">
      <c r="A4" t="s">
        <v>133</v>
      </c>
      <c r="B4" s="137" t="s">
        <v>289</v>
      </c>
      <c r="G4">
        <v>-9</v>
      </c>
      <c r="H4" t="s">
        <v>116</v>
      </c>
      <c r="I4">
        <v>-1</v>
      </c>
    </row>
    <row r="5" spans="1:9" ht="12.75">
      <c r="A5" t="s">
        <v>150</v>
      </c>
      <c r="B5" s="138">
        <v>39850</v>
      </c>
      <c r="G5">
        <v>-8</v>
      </c>
      <c r="H5" t="s">
        <v>117</v>
      </c>
      <c r="I5">
        <v>-1</v>
      </c>
    </row>
    <row r="6" spans="7:9" ht="12.75">
      <c r="G6">
        <v>-7</v>
      </c>
      <c r="H6" t="s">
        <v>118</v>
      </c>
      <c r="I6">
        <v>-1</v>
      </c>
    </row>
    <row r="7" spans="7:9" ht="12.75">
      <c r="G7">
        <v>-6</v>
      </c>
      <c r="H7" t="s">
        <v>119</v>
      </c>
      <c r="I7">
        <v>-1</v>
      </c>
    </row>
    <row r="8" spans="7:9" ht="12.75">
      <c r="G8">
        <v>-5</v>
      </c>
      <c r="H8" t="s">
        <v>120</v>
      </c>
      <c r="I8">
        <v>-1</v>
      </c>
    </row>
    <row r="9" spans="7:9" ht="12.75">
      <c r="G9">
        <v>-4</v>
      </c>
      <c r="H9" t="s">
        <v>121</v>
      </c>
      <c r="I9">
        <v>-1</v>
      </c>
    </row>
    <row r="10" spans="7:9" ht="12.75">
      <c r="G10">
        <v>-3</v>
      </c>
      <c r="H10" t="s">
        <v>122</v>
      </c>
      <c r="I10">
        <v>-1</v>
      </c>
    </row>
    <row r="11" spans="7:9" ht="12.75">
      <c r="G11">
        <v>-2</v>
      </c>
      <c r="H11" t="s">
        <v>123</v>
      </c>
      <c r="I11">
        <v>-1</v>
      </c>
    </row>
    <row r="12" spans="7:9" ht="12.75">
      <c r="G12">
        <v>-1</v>
      </c>
      <c r="H12" t="s">
        <v>124</v>
      </c>
      <c r="I12">
        <v>-1</v>
      </c>
    </row>
    <row r="13" spans="7:9" ht="12.75">
      <c r="G13">
        <v>0</v>
      </c>
      <c r="H13" t="s">
        <v>125</v>
      </c>
      <c r="I13">
        <v>-1</v>
      </c>
    </row>
    <row r="14" spans="7:9" ht="12.75">
      <c r="G14">
        <v>1</v>
      </c>
      <c r="H14" t="s">
        <v>110</v>
      </c>
      <c r="I14">
        <v>0</v>
      </c>
    </row>
    <row r="15" spans="7:9" ht="12.75">
      <c r="G15">
        <v>2</v>
      </c>
      <c r="H15" t="s">
        <v>115</v>
      </c>
      <c r="I15">
        <v>0</v>
      </c>
    </row>
    <row r="16" spans="7:9" ht="12.75">
      <c r="G16">
        <v>3</v>
      </c>
      <c r="H16" t="s">
        <v>116</v>
      </c>
      <c r="I16">
        <v>0</v>
      </c>
    </row>
    <row r="17" spans="7:9" ht="12.75">
      <c r="G17">
        <v>4</v>
      </c>
      <c r="H17" t="s">
        <v>117</v>
      </c>
      <c r="I17">
        <v>0</v>
      </c>
    </row>
    <row r="18" spans="7:9" ht="12.75">
      <c r="G18">
        <v>5</v>
      </c>
      <c r="H18" t="s">
        <v>118</v>
      </c>
      <c r="I18">
        <v>0</v>
      </c>
    </row>
    <row r="19" spans="7:9" ht="12.75">
      <c r="G19">
        <v>6</v>
      </c>
      <c r="H19" t="s">
        <v>119</v>
      </c>
      <c r="I19">
        <v>0</v>
      </c>
    </row>
    <row r="20" spans="7:9" ht="12.75">
      <c r="G20">
        <v>7</v>
      </c>
      <c r="H20" t="s">
        <v>120</v>
      </c>
      <c r="I20">
        <v>0</v>
      </c>
    </row>
    <row r="21" spans="7:9" ht="12.75">
      <c r="G21">
        <v>8</v>
      </c>
      <c r="H21" t="s">
        <v>121</v>
      </c>
      <c r="I21">
        <v>0</v>
      </c>
    </row>
    <row r="22" spans="7:9" ht="12.75">
      <c r="G22">
        <v>9</v>
      </c>
      <c r="H22" t="s">
        <v>122</v>
      </c>
      <c r="I22">
        <v>0</v>
      </c>
    </row>
    <row r="23" spans="7:9" ht="12.75">
      <c r="G23">
        <v>10</v>
      </c>
      <c r="H23" t="s">
        <v>123</v>
      </c>
      <c r="I23">
        <v>0</v>
      </c>
    </row>
    <row r="24" spans="7:9" ht="12.75">
      <c r="G24">
        <v>11</v>
      </c>
      <c r="H24" t="s">
        <v>124</v>
      </c>
      <c r="I24">
        <v>0</v>
      </c>
    </row>
    <row r="25" spans="7:9" ht="12.75">
      <c r="G25">
        <v>12</v>
      </c>
      <c r="H25" t="s">
        <v>125</v>
      </c>
      <c r="I25">
        <v>0</v>
      </c>
    </row>
    <row r="26" spans="7:9" ht="12.75">
      <c r="G26">
        <v>13</v>
      </c>
      <c r="H26" t="s">
        <v>110</v>
      </c>
      <c r="I26">
        <v>1</v>
      </c>
    </row>
    <row r="27" spans="7:9" ht="12.75">
      <c r="G27">
        <v>14</v>
      </c>
      <c r="H27" t="s">
        <v>115</v>
      </c>
      <c r="I27">
        <v>1</v>
      </c>
    </row>
    <row r="28" spans="7:9" ht="12.75">
      <c r="G28">
        <v>15</v>
      </c>
      <c r="H28" t="s">
        <v>116</v>
      </c>
      <c r="I28">
        <v>1</v>
      </c>
    </row>
    <row r="29" spans="7:9" ht="12.75">
      <c r="G29">
        <v>16</v>
      </c>
      <c r="H29" t="s">
        <v>117</v>
      </c>
      <c r="I29">
        <v>1</v>
      </c>
    </row>
    <row r="30" spans="7:9" ht="12.75">
      <c r="G30">
        <v>17</v>
      </c>
      <c r="H30" t="s">
        <v>118</v>
      </c>
      <c r="I30">
        <v>1</v>
      </c>
    </row>
    <row r="31" spans="7:9" ht="12.75">
      <c r="G31">
        <v>18</v>
      </c>
      <c r="H31" t="s">
        <v>119</v>
      </c>
      <c r="I31">
        <v>1</v>
      </c>
    </row>
    <row r="32" spans="7:9" ht="12.75">
      <c r="G32">
        <v>19</v>
      </c>
      <c r="H32" t="s">
        <v>120</v>
      </c>
      <c r="I32">
        <v>1</v>
      </c>
    </row>
    <row r="33" spans="7:9" ht="12.75">
      <c r="G33">
        <v>20</v>
      </c>
      <c r="H33" t="s">
        <v>121</v>
      </c>
      <c r="I33">
        <v>1</v>
      </c>
    </row>
    <row r="34" spans="7:9" ht="12.75">
      <c r="G34">
        <v>21</v>
      </c>
      <c r="H34" t="s">
        <v>122</v>
      </c>
      <c r="I34">
        <v>1</v>
      </c>
    </row>
    <row r="35" spans="7:9" ht="12.75">
      <c r="G35">
        <v>22</v>
      </c>
      <c r="H35" t="s">
        <v>123</v>
      </c>
      <c r="I35">
        <v>1</v>
      </c>
    </row>
    <row r="36" spans="7:9" ht="12.75">
      <c r="G36">
        <v>23</v>
      </c>
      <c r="H36" t="s">
        <v>124</v>
      </c>
      <c r="I36">
        <v>1</v>
      </c>
    </row>
    <row r="37" spans="7:9" ht="12.75">
      <c r="G37">
        <v>24</v>
      </c>
      <c r="H37" t="s">
        <v>125</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8"/>
  <dimension ref="A1:Z246"/>
  <sheetViews>
    <sheetView showGridLines="0" view="pageBreakPreview" zoomScaleSheetLayoutView="100" workbookViewId="0" topLeftCell="A1">
      <selection activeCell="G7" sqref="G7"/>
    </sheetView>
  </sheetViews>
  <sheetFormatPr defaultColWidth="9.140625" defaultRowHeight="12.75"/>
  <cols>
    <col min="1" max="1" width="8.421875" style="327" bestFit="1" customWidth="1"/>
    <col min="2" max="12" width="4.28125" style="58" customWidth="1"/>
    <col min="13" max="13" width="5.00390625" style="58" bestFit="1" customWidth="1"/>
    <col min="14" max="14" width="4.28125" style="58" customWidth="1"/>
    <col min="15" max="15" width="5.00390625" style="58" bestFit="1" customWidth="1"/>
    <col min="16" max="20" width="4.28125" style="58" customWidth="1"/>
    <col min="21" max="21" width="4.00390625" style="58" customWidth="1"/>
    <col min="22" max="22" width="5.00390625" style="58" bestFit="1" customWidth="1"/>
    <col min="23" max="23" width="10.28125" style="52" bestFit="1" customWidth="1"/>
    <col min="24" max="24" width="9.7109375" style="52" bestFit="1" customWidth="1"/>
    <col min="25" max="16384" width="9.140625" style="52" customWidth="1"/>
  </cols>
  <sheetData>
    <row r="1" spans="1:22" s="56" customFormat="1" ht="15">
      <c r="A1" s="428" t="s">
        <v>111</v>
      </c>
      <c r="B1" s="428"/>
      <c r="C1" s="428"/>
      <c r="D1" s="428"/>
      <c r="E1" s="428"/>
      <c r="F1" s="428"/>
      <c r="G1" s="428"/>
      <c r="H1" s="428"/>
      <c r="I1" s="428"/>
      <c r="J1" s="428"/>
      <c r="K1" s="428"/>
      <c r="L1" s="428"/>
      <c r="M1" s="428"/>
      <c r="N1" s="428"/>
      <c r="O1" s="428"/>
      <c r="P1" s="428"/>
      <c r="Q1" s="428"/>
      <c r="R1" s="428"/>
      <c r="S1" s="428"/>
      <c r="T1" s="428"/>
      <c r="U1" s="428"/>
      <c r="V1" s="428"/>
    </row>
    <row r="2" spans="1:22" s="56" customFormat="1" ht="24.75" customHeight="1">
      <c r="A2" s="429" t="str">
        <f>CONCATENATE("July 1990 - ",PROPER(Settings!$B$1))</f>
        <v>July 1990 - January 2009</v>
      </c>
      <c r="B2" s="429"/>
      <c r="C2" s="429"/>
      <c r="D2" s="429"/>
      <c r="E2" s="429"/>
      <c r="F2" s="429"/>
      <c r="G2" s="429"/>
      <c r="H2" s="429"/>
      <c r="I2" s="429"/>
      <c r="J2" s="429"/>
      <c r="K2" s="429"/>
      <c r="L2" s="429"/>
      <c r="M2" s="429"/>
      <c r="N2" s="429"/>
      <c r="O2" s="429"/>
      <c r="P2" s="429"/>
      <c r="Q2" s="429"/>
      <c r="R2" s="429"/>
      <c r="S2" s="429"/>
      <c r="T2" s="429"/>
      <c r="U2" s="429"/>
      <c r="V2" s="429"/>
    </row>
    <row r="3" spans="1:25" s="82" customFormat="1" ht="45.75" customHeight="1">
      <c r="A3" s="339" t="s">
        <v>114</v>
      </c>
      <c r="B3" s="340">
        <v>1990</v>
      </c>
      <c r="C3" s="340">
        <v>1991</v>
      </c>
      <c r="D3" s="340">
        <v>1992</v>
      </c>
      <c r="E3" s="340">
        <v>1993</v>
      </c>
      <c r="F3" s="340">
        <v>1994</v>
      </c>
      <c r="G3" s="340">
        <v>1995</v>
      </c>
      <c r="H3" s="340">
        <v>1996</v>
      </c>
      <c r="I3" s="340">
        <v>1997</v>
      </c>
      <c r="J3" s="340">
        <v>1998</v>
      </c>
      <c r="K3" s="340">
        <v>1999</v>
      </c>
      <c r="L3" s="340">
        <v>2000</v>
      </c>
      <c r="M3" s="340">
        <v>2001</v>
      </c>
      <c r="N3" s="340">
        <v>2002</v>
      </c>
      <c r="O3" s="340">
        <v>2003</v>
      </c>
      <c r="P3" s="340">
        <v>2004</v>
      </c>
      <c r="Q3" s="340">
        <v>2005</v>
      </c>
      <c r="R3" s="340">
        <v>2006</v>
      </c>
      <c r="S3" s="340">
        <v>2007</v>
      </c>
      <c r="T3" s="340">
        <v>2008</v>
      </c>
      <c r="U3" s="340">
        <v>2009</v>
      </c>
      <c r="V3" s="340" t="s">
        <v>89</v>
      </c>
      <c r="W3" s="81"/>
      <c r="X3" s="174"/>
      <c r="Y3" s="175" t="s">
        <v>200</v>
      </c>
    </row>
    <row r="4" spans="1:25" s="57" customFormat="1" ht="12.75">
      <c r="A4" s="341" t="s">
        <v>110</v>
      </c>
      <c r="B4" s="331"/>
      <c r="C4" s="332">
        <v>395</v>
      </c>
      <c r="D4" s="332">
        <v>138</v>
      </c>
      <c r="E4" s="332">
        <v>30</v>
      </c>
      <c r="F4" s="332">
        <v>172</v>
      </c>
      <c r="G4" s="332">
        <v>55</v>
      </c>
      <c r="H4" s="332">
        <v>57</v>
      </c>
      <c r="I4" s="332">
        <v>212</v>
      </c>
      <c r="J4" s="332">
        <v>219</v>
      </c>
      <c r="K4" s="332">
        <v>602</v>
      </c>
      <c r="L4" s="332">
        <v>593</v>
      </c>
      <c r="M4" s="332">
        <v>1228</v>
      </c>
      <c r="N4" s="332">
        <v>1334</v>
      </c>
      <c r="O4" s="332">
        <v>686</v>
      </c>
      <c r="P4" s="333">
        <v>552</v>
      </c>
      <c r="Q4" s="333">
        <v>346</v>
      </c>
      <c r="R4" s="333">
        <v>262</v>
      </c>
      <c r="S4" s="333">
        <v>153</v>
      </c>
      <c r="T4" s="333">
        <v>212</v>
      </c>
      <c r="U4" s="333">
        <v>123</v>
      </c>
      <c r="V4" s="334">
        <f>SUM(C4:U4)</f>
        <v>7369</v>
      </c>
      <c r="W4" s="52"/>
      <c r="X4" s="176">
        <v>33055</v>
      </c>
      <c r="Y4" s="177">
        <f>VLOOKUP(VLOOKUP(MONTH(X4),Settings!$G$14:$H$25,2,FALSE),$A$4:$T$15,YEAR(X4)-1988,FALSE)</f>
        <v>1</v>
      </c>
    </row>
    <row r="5" spans="1:25" s="57" customFormat="1" ht="12.75">
      <c r="A5" s="342" t="s">
        <v>115</v>
      </c>
      <c r="B5" s="331"/>
      <c r="C5" s="332">
        <v>330</v>
      </c>
      <c r="D5" s="332">
        <v>39</v>
      </c>
      <c r="E5" s="332">
        <v>45</v>
      </c>
      <c r="F5" s="332">
        <v>125</v>
      </c>
      <c r="G5" s="332">
        <v>65</v>
      </c>
      <c r="H5" s="332">
        <v>125</v>
      </c>
      <c r="I5" s="332">
        <v>191</v>
      </c>
      <c r="J5" s="332">
        <v>175</v>
      </c>
      <c r="K5" s="332">
        <v>430</v>
      </c>
      <c r="L5" s="332">
        <v>384</v>
      </c>
      <c r="M5" s="332">
        <v>1228</v>
      </c>
      <c r="N5" s="332">
        <v>679</v>
      </c>
      <c r="O5" s="332">
        <v>704</v>
      </c>
      <c r="P5" s="335">
        <v>588</v>
      </c>
      <c r="Q5" s="335">
        <v>297</v>
      </c>
      <c r="R5" s="335">
        <v>235</v>
      </c>
      <c r="S5" s="335">
        <v>130</v>
      </c>
      <c r="T5" s="335">
        <v>188</v>
      </c>
      <c r="U5" s="335"/>
      <c r="V5" s="336">
        <f aca="true" t="shared" si="0" ref="V5:V15">SUM(C5:T5)</f>
        <v>5958</v>
      </c>
      <c r="W5" s="52"/>
      <c r="X5" s="176">
        <v>33086</v>
      </c>
      <c r="Y5" s="177">
        <f>VLOOKUP(VLOOKUP(MONTH(X5),Settings!$G$14:$H$25,2,FALSE),$A$4:$T$15,YEAR(X5)-1988,FALSE)</f>
        <v>231</v>
      </c>
    </row>
    <row r="6" spans="1:25" s="57" customFormat="1" ht="12.75">
      <c r="A6" s="342" t="s">
        <v>116</v>
      </c>
      <c r="B6" s="331"/>
      <c r="C6" s="332">
        <v>233</v>
      </c>
      <c r="D6" s="332">
        <v>45</v>
      </c>
      <c r="E6" s="332">
        <v>65</v>
      </c>
      <c r="F6" s="332">
        <v>97</v>
      </c>
      <c r="G6" s="332">
        <v>201</v>
      </c>
      <c r="H6" s="332">
        <v>138</v>
      </c>
      <c r="I6" s="332">
        <v>201</v>
      </c>
      <c r="J6" s="332">
        <v>144</v>
      </c>
      <c r="K6" s="332">
        <v>583</v>
      </c>
      <c r="L6" s="332">
        <v>514</v>
      </c>
      <c r="M6" s="332">
        <v>1635</v>
      </c>
      <c r="N6" s="332">
        <v>726</v>
      </c>
      <c r="O6" s="332">
        <v>588</v>
      </c>
      <c r="P6" s="335">
        <v>988</v>
      </c>
      <c r="Q6" s="335">
        <v>307</v>
      </c>
      <c r="R6" s="335">
        <v>263</v>
      </c>
      <c r="S6" s="335">
        <v>181</v>
      </c>
      <c r="T6" s="335">
        <v>182</v>
      </c>
      <c r="U6" s="335"/>
      <c r="V6" s="336">
        <f t="shared" si="0"/>
        <v>7091</v>
      </c>
      <c r="W6" s="52"/>
      <c r="X6" s="176">
        <v>33117</v>
      </c>
      <c r="Y6" s="177">
        <f>VLOOKUP(VLOOKUP(MONTH(X6),Settings!$G$14:$H$25,2,FALSE),$A$4:$T$15,YEAR(X6)-1988,FALSE)</f>
        <v>146</v>
      </c>
    </row>
    <row r="7" spans="1:25" s="57" customFormat="1" ht="12.75">
      <c r="A7" s="342" t="s">
        <v>117</v>
      </c>
      <c r="B7" s="331"/>
      <c r="C7" s="332">
        <v>165</v>
      </c>
      <c r="D7" s="332">
        <v>61</v>
      </c>
      <c r="E7" s="332">
        <v>71</v>
      </c>
      <c r="F7" s="332">
        <v>100</v>
      </c>
      <c r="G7" s="332">
        <v>147</v>
      </c>
      <c r="H7" s="332">
        <v>118</v>
      </c>
      <c r="I7" s="332">
        <v>193</v>
      </c>
      <c r="J7" s="332">
        <v>127</v>
      </c>
      <c r="K7" s="332">
        <v>569</v>
      </c>
      <c r="L7" s="332">
        <v>559</v>
      </c>
      <c r="M7" s="332">
        <v>1539</v>
      </c>
      <c r="N7" s="332">
        <v>762</v>
      </c>
      <c r="O7" s="332">
        <v>1187</v>
      </c>
      <c r="P7" s="335">
        <v>603</v>
      </c>
      <c r="Q7" s="335">
        <v>280</v>
      </c>
      <c r="R7" s="335">
        <v>218</v>
      </c>
      <c r="S7" s="335">
        <v>130</v>
      </c>
      <c r="T7" s="335">
        <v>137</v>
      </c>
      <c r="U7" s="335"/>
      <c r="V7" s="336">
        <f t="shared" si="0"/>
        <v>6966</v>
      </c>
      <c r="W7" s="52"/>
      <c r="X7" s="176">
        <v>33147</v>
      </c>
      <c r="Y7" s="177">
        <f>VLOOKUP(VLOOKUP(MONTH(X7),Settings!$G$14:$H$25,2,FALSE),$A$4:$T$15,YEAR(X7)-1988,FALSE)</f>
        <v>355</v>
      </c>
    </row>
    <row r="8" spans="1:25" s="57" customFormat="1" ht="12.75">
      <c r="A8" s="342" t="s">
        <v>118</v>
      </c>
      <c r="B8" s="331"/>
      <c r="C8" s="332">
        <v>248</v>
      </c>
      <c r="D8" s="332">
        <v>39</v>
      </c>
      <c r="E8" s="332">
        <v>141</v>
      </c>
      <c r="F8" s="332">
        <v>80</v>
      </c>
      <c r="G8" s="332">
        <v>211</v>
      </c>
      <c r="H8" s="332">
        <v>89</v>
      </c>
      <c r="I8" s="332">
        <v>114</v>
      </c>
      <c r="J8" s="332">
        <v>96</v>
      </c>
      <c r="K8" s="332">
        <v>604</v>
      </c>
      <c r="L8" s="332">
        <v>545</v>
      </c>
      <c r="M8" s="332">
        <v>1600</v>
      </c>
      <c r="N8" s="332">
        <v>604</v>
      </c>
      <c r="O8" s="332">
        <v>964</v>
      </c>
      <c r="P8" s="335">
        <v>420</v>
      </c>
      <c r="Q8" s="335">
        <v>261</v>
      </c>
      <c r="R8" s="335">
        <v>246</v>
      </c>
      <c r="S8" s="335">
        <v>114</v>
      </c>
      <c r="T8" s="335">
        <v>98</v>
      </c>
      <c r="U8" s="335"/>
      <c r="V8" s="336">
        <f t="shared" si="0"/>
        <v>6474</v>
      </c>
      <c r="W8" s="52"/>
      <c r="X8" s="176">
        <v>33178</v>
      </c>
      <c r="Y8" s="177">
        <f>VLOOKUP(VLOOKUP(MONTH(X8),Settings!$G$14:$H$25,2,FALSE),$A$4:$T$15,YEAR(X8)-1988,FALSE)</f>
        <v>432</v>
      </c>
    </row>
    <row r="9" spans="1:25" s="57" customFormat="1" ht="12.75">
      <c r="A9" s="342" t="s">
        <v>119</v>
      </c>
      <c r="B9" s="331"/>
      <c r="C9" s="332">
        <v>235</v>
      </c>
      <c r="D9" s="332">
        <v>64</v>
      </c>
      <c r="E9" s="332">
        <v>101</v>
      </c>
      <c r="F9" s="332">
        <v>64</v>
      </c>
      <c r="G9" s="332">
        <v>150</v>
      </c>
      <c r="H9" s="332">
        <v>187</v>
      </c>
      <c r="I9" s="332">
        <v>115</v>
      </c>
      <c r="J9" s="332">
        <v>120</v>
      </c>
      <c r="K9" s="332">
        <v>537</v>
      </c>
      <c r="L9" s="332">
        <v>944</v>
      </c>
      <c r="M9" s="332">
        <v>1698</v>
      </c>
      <c r="N9" s="332">
        <v>525</v>
      </c>
      <c r="O9" s="332">
        <v>899</v>
      </c>
      <c r="P9" s="335">
        <v>317</v>
      </c>
      <c r="Q9" s="335">
        <v>312</v>
      </c>
      <c r="R9" s="335">
        <v>286</v>
      </c>
      <c r="S9" s="335">
        <v>138</v>
      </c>
      <c r="T9" s="335">
        <v>114</v>
      </c>
      <c r="U9" s="335"/>
      <c r="V9" s="336">
        <f t="shared" si="0"/>
        <v>6806</v>
      </c>
      <c r="W9" s="52"/>
      <c r="X9" s="176">
        <v>33208</v>
      </c>
      <c r="Y9" s="177">
        <f>VLOOKUP(VLOOKUP(MONTH(X9),Settings!$G$14:$H$25,2,FALSE),$A$4:$T$15,YEAR(X9)-1988,FALSE)</f>
        <v>437</v>
      </c>
    </row>
    <row r="10" spans="1:25" s="57" customFormat="1" ht="12.75">
      <c r="A10" s="342" t="s">
        <v>120</v>
      </c>
      <c r="B10" s="331">
        <v>1</v>
      </c>
      <c r="C10" s="332">
        <v>104</v>
      </c>
      <c r="D10" s="332">
        <v>95</v>
      </c>
      <c r="E10" s="332">
        <v>169</v>
      </c>
      <c r="F10" s="332">
        <v>121</v>
      </c>
      <c r="G10" s="332">
        <v>89</v>
      </c>
      <c r="H10" s="332">
        <v>372</v>
      </c>
      <c r="I10" s="332">
        <v>185</v>
      </c>
      <c r="J10" s="332">
        <v>142</v>
      </c>
      <c r="K10" s="332">
        <v>611</v>
      </c>
      <c r="L10" s="332">
        <v>666</v>
      </c>
      <c r="M10" s="332">
        <v>1614</v>
      </c>
      <c r="N10" s="332">
        <v>580</v>
      </c>
      <c r="O10" s="332">
        <v>925</v>
      </c>
      <c r="P10" s="335">
        <v>354</v>
      </c>
      <c r="Q10" s="335">
        <v>330</v>
      </c>
      <c r="R10" s="335">
        <v>292</v>
      </c>
      <c r="S10" s="335">
        <v>148</v>
      </c>
      <c r="T10" s="335">
        <v>115</v>
      </c>
      <c r="U10" s="335"/>
      <c r="V10" s="336">
        <f t="shared" si="0"/>
        <v>6912</v>
      </c>
      <c r="W10" s="52"/>
      <c r="X10" s="176">
        <v>33239</v>
      </c>
      <c r="Y10" s="177">
        <f>VLOOKUP(VLOOKUP(MONTH(X10),Settings!$G$14:$H$25,2,FALSE),$A$4:$T$15,YEAR(X10)-1988,FALSE)</f>
        <v>395</v>
      </c>
    </row>
    <row r="11" spans="1:25" s="57" customFormat="1" ht="12.75">
      <c r="A11" s="342" t="s">
        <v>121</v>
      </c>
      <c r="B11" s="331">
        <v>231</v>
      </c>
      <c r="C11" s="332">
        <v>137</v>
      </c>
      <c r="D11" s="332">
        <v>67</v>
      </c>
      <c r="E11" s="332">
        <v>198</v>
      </c>
      <c r="F11" s="332">
        <v>95</v>
      </c>
      <c r="G11" s="332">
        <v>118</v>
      </c>
      <c r="H11" s="332">
        <v>332</v>
      </c>
      <c r="I11" s="332">
        <v>151</v>
      </c>
      <c r="J11" s="332">
        <v>273</v>
      </c>
      <c r="K11" s="332">
        <v>581</v>
      </c>
      <c r="L11" s="332">
        <v>691</v>
      </c>
      <c r="M11" s="332">
        <v>1780</v>
      </c>
      <c r="N11" s="332">
        <v>579</v>
      </c>
      <c r="O11" s="332">
        <v>1167</v>
      </c>
      <c r="P11" s="335">
        <v>300</v>
      </c>
      <c r="Q11" s="335">
        <v>489</v>
      </c>
      <c r="R11" s="335">
        <v>426</v>
      </c>
      <c r="S11" s="335">
        <v>172</v>
      </c>
      <c r="T11" s="335">
        <v>113</v>
      </c>
      <c r="U11" s="335"/>
      <c r="V11" s="336">
        <f t="shared" si="0"/>
        <v>7669</v>
      </c>
      <c r="W11" s="52"/>
      <c r="X11" s="176">
        <v>33270</v>
      </c>
      <c r="Y11" s="177">
        <f>VLOOKUP(VLOOKUP(MONTH(X11),Settings!$G$14:$H$25,2,FALSE),$A$4:$T$15,YEAR(X11)-1988,FALSE)</f>
        <v>330</v>
      </c>
    </row>
    <row r="12" spans="1:25" s="57" customFormat="1" ht="12.75">
      <c r="A12" s="342" t="s">
        <v>122</v>
      </c>
      <c r="B12" s="331">
        <v>146</v>
      </c>
      <c r="C12" s="332">
        <v>77</v>
      </c>
      <c r="D12" s="332">
        <v>82</v>
      </c>
      <c r="E12" s="332">
        <v>814</v>
      </c>
      <c r="F12" s="332">
        <v>90</v>
      </c>
      <c r="G12" s="332">
        <v>155</v>
      </c>
      <c r="H12" s="332">
        <v>171</v>
      </c>
      <c r="I12" s="332">
        <v>168</v>
      </c>
      <c r="J12" s="332">
        <v>252</v>
      </c>
      <c r="K12" s="332">
        <v>699</v>
      </c>
      <c r="L12" s="332">
        <v>749</v>
      </c>
      <c r="M12" s="332">
        <v>1497</v>
      </c>
      <c r="N12" s="332">
        <v>610</v>
      </c>
      <c r="O12" s="332">
        <v>965</v>
      </c>
      <c r="P12" s="335">
        <v>282</v>
      </c>
      <c r="Q12" s="335">
        <v>432</v>
      </c>
      <c r="R12" s="335">
        <v>193</v>
      </c>
      <c r="S12" s="335">
        <v>151</v>
      </c>
      <c r="T12" s="335">
        <v>121</v>
      </c>
      <c r="U12" s="335"/>
      <c r="V12" s="336">
        <f t="shared" si="0"/>
        <v>7508</v>
      </c>
      <c r="W12" s="52"/>
      <c r="X12" s="176">
        <v>33298</v>
      </c>
      <c r="Y12" s="177">
        <f>VLOOKUP(VLOOKUP(MONTH(X12),Settings!$G$14:$H$25,2,FALSE),$A$4:$T$15,YEAR(X12)-1988,FALSE)</f>
        <v>233</v>
      </c>
    </row>
    <row r="13" spans="1:25" s="57" customFormat="1" ht="12.75">
      <c r="A13" s="342" t="s">
        <v>123</v>
      </c>
      <c r="B13" s="331">
        <v>355</v>
      </c>
      <c r="C13" s="332">
        <v>80</v>
      </c>
      <c r="D13" s="332">
        <v>76</v>
      </c>
      <c r="E13" s="332">
        <v>334</v>
      </c>
      <c r="F13" s="332">
        <v>70</v>
      </c>
      <c r="G13" s="332">
        <v>69</v>
      </c>
      <c r="H13" s="332">
        <v>198</v>
      </c>
      <c r="I13" s="332">
        <v>119</v>
      </c>
      <c r="J13" s="332">
        <v>791</v>
      </c>
      <c r="K13" s="332">
        <v>551</v>
      </c>
      <c r="L13" s="332">
        <v>919</v>
      </c>
      <c r="M13" s="332">
        <v>1498</v>
      </c>
      <c r="N13" s="332">
        <v>773</v>
      </c>
      <c r="O13" s="332">
        <v>1557</v>
      </c>
      <c r="P13" s="335">
        <v>378</v>
      </c>
      <c r="Q13" s="335">
        <v>348</v>
      </c>
      <c r="R13" s="335">
        <v>235</v>
      </c>
      <c r="S13" s="335">
        <v>142</v>
      </c>
      <c r="T13" s="335">
        <v>176</v>
      </c>
      <c r="U13" s="335"/>
      <c r="V13" s="336">
        <f t="shared" si="0"/>
        <v>8314</v>
      </c>
      <c r="W13" s="52"/>
      <c r="X13" s="176">
        <v>33329</v>
      </c>
      <c r="Y13" s="177">
        <f>VLOOKUP(VLOOKUP(MONTH(X13),Settings!$G$14:$H$25,2,FALSE),$A$4:$T$15,YEAR(X13)-1988,FALSE)</f>
        <v>165</v>
      </c>
    </row>
    <row r="14" spans="1:25" s="57" customFormat="1" ht="12.75">
      <c r="A14" s="342" t="s">
        <v>124</v>
      </c>
      <c r="B14" s="331">
        <v>432</v>
      </c>
      <c r="C14" s="332">
        <v>122</v>
      </c>
      <c r="D14" s="332">
        <v>70</v>
      </c>
      <c r="E14" s="332">
        <v>129</v>
      </c>
      <c r="F14" s="332">
        <v>65</v>
      </c>
      <c r="G14" s="332">
        <v>73</v>
      </c>
      <c r="H14" s="332">
        <v>226</v>
      </c>
      <c r="I14" s="332">
        <v>210</v>
      </c>
      <c r="J14" s="332">
        <v>711</v>
      </c>
      <c r="K14" s="332">
        <v>724</v>
      </c>
      <c r="L14" s="332">
        <v>1232</v>
      </c>
      <c r="M14" s="332">
        <v>1355</v>
      </c>
      <c r="N14" s="332">
        <v>630</v>
      </c>
      <c r="O14" s="332">
        <v>997</v>
      </c>
      <c r="P14" s="335">
        <v>370</v>
      </c>
      <c r="Q14" s="335">
        <v>348</v>
      </c>
      <c r="R14" s="335">
        <v>208</v>
      </c>
      <c r="S14" s="335">
        <v>216</v>
      </c>
      <c r="T14" s="335">
        <v>117</v>
      </c>
      <c r="U14" s="335"/>
      <c r="V14" s="336">
        <f t="shared" si="0"/>
        <v>7803</v>
      </c>
      <c r="W14" s="52"/>
      <c r="X14" s="176">
        <v>33359</v>
      </c>
      <c r="Y14" s="177">
        <f>VLOOKUP(VLOOKUP(MONTH(X14),Settings!$G$14:$H$25,2,FALSE),$A$4:$T$15,YEAR(X14)-1988,FALSE)</f>
        <v>248</v>
      </c>
    </row>
    <row r="15" spans="1:25" s="57" customFormat="1" ht="12.75">
      <c r="A15" s="343" t="s">
        <v>125</v>
      </c>
      <c r="B15" s="331">
        <v>437</v>
      </c>
      <c r="C15" s="332">
        <v>100</v>
      </c>
      <c r="D15" s="332">
        <v>65</v>
      </c>
      <c r="E15" s="332">
        <v>110</v>
      </c>
      <c r="F15" s="332">
        <v>108</v>
      </c>
      <c r="G15" s="332">
        <v>84</v>
      </c>
      <c r="H15" s="332">
        <v>198</v>
      </c>
      <c r="I15" s="332">
        <v>250</v>
      </c>
      <c r="J15" s="332">
        <v>1035</v>
      </c>
      <c r="K15" s="332">
        <v>727</v>
      </c>
      <c r="L15" s="332">
        <v>997</v>
      </c>
      <c r="M15" s="332">
        <v>1422</v>
      </c>
      <c r="N15" s="332">
        <v>682</v>
      </c>
      <c r="O15" s="332">
        <v>761</v>
      </c>
      <c r="P15" s="337">
        <v>307</v>
      </c>
      <c r="Q15" s="337">
        <v>271</v>
      </c>
      <c r="R15" s="337">
        <v>152</v>
      </c>
      <c r="S15" s="337">
        <v>203</v>
      </c>
      <c r="T15" s="337">
        <v>83</v>
      </c>
      <c r="U15" s="337"/>
      <c r="V15" s="338">
        <f t="shared" si="0"/>
        <v>7555</v>
      </c>
      <c r="W15" s="52"/>
      <c r="X15" s="176">
        <v>33390</v>
      </c>
      <c r="Y15" s="177">
        <f>VLOOKUP(VLOOKUP(MONTH(X15),Settings!$G$14:$H$25,2,FALSE),$A$4:$T$15,YEAR(X15)-1988,FALSE)</f>
        <v>235</v>
      </c>
    </row>
    <row r="16" spans="1:26" s="62" customFormat="1" ht="12.75">
      <c r="A16" s="344" t="s">
        <v>89</v>
      </c>
      <c r="B16" s="83">
        <f>SUM(B4:B15)</f>
        <v>1602</v>
      </c>
      <c r="C16" s="83">
        <f aca="true" t="shared" si="1" ref="C16:S16">SUM(C4:C15)</f>
        <v>2226</v>
      </c>
      <c r="D16" s="83">
        <f t="shared" si="1"/>
        <v>841</v>
      </c>
      <c r="E16" s="83">
        <f t="shared" si="1"/>
        <v>2207</v>
      </c>
      <c r="F16" s="83">
        <f t="shared" si="1"/>
        <v>1187</v>
      </c>
      <c r="G16" s="83">
        <f t="shared" si="1"/>
        <v>1417</v>
      </c>
      <c r="H16" s="83">
        <f t="shared" si="1"/>
        <v>2211</v>
      </c>
      <c r="I16" s="83">
        <f t="shared" si="1"/>
        <v>2109</v>
      </c>
      <c r="J16" s="83">
        <f t="shared" si="1"/>
        <v>4085</v>
      </c>
      <c r="K16" s="83">
        <f t="shared" si="1"/>
        <v>7218</v>
      </c>
      <c r="L16" s="83">
        <f t="shared" si="1"/>
        <v>8793</v>
      </c>
      <c r="M16" s="83">
        <f t="shared" si="1"/>
        <v>18094</v>
      </c>
      <c r="N16" s="83">
        <f t="shared" si="1"/>
        <v>8484</v>
      </c>
      <c r="O16" s="83">
        <f t="shared" si="1"/>
        <v>11400</v>
      </c>
      <c r="P16" s="83">
        <f t="shared" si="1"/>
        <v>5459</v>
      </c>
      <c r="Q16" s="83">
        <f t="shared" si="1"/>
        <v>4021</v>
      </c>
      <c r="R16" s="83">
        <f t="shared" si="1"/>
        <v>3016</v>
      </c>
      <c r="S16" s="83">
        <f t="shared" si="1"/>
        <v>1878</v>
      </c>
      <c r="T16" s="83">
        <f>SUM(T4:T15)</f>
        <v>1656</v>
      </c>
      <c r="U16" s="83">
        <v>123</v>
      </c>
      <c r="V16" s="83">
        <v>88027</v>
      </c>
      <c r="W16" s="52"/>
      <c r="X16" s="176">
        <v>33420</v>
      </c>
      <c r="Y16" s="177">
        <f>VLOOKUP(VLOOKUP(MONTH(X16),Settings!$G$14:$H$25,2,FALSE),$A$4:$T$15,YEAR(X16)-1988,FALSE)</f>
        <v>104</v>
      </c>
      <c r="Z16" s="345"/>
    </row>
    <row r="17" spans="10:26" ht="13.5" customHeight="1">
      <c r="J17" s="328"/>
      <c r="K17" s="328"/>
      <c r="L17" s="328"/>
      <c r="V17" s="329"/>
      <c r="X17" s="176">
        <v>33451</v>
      </c>
      <c r="Y17" s="177">
        <f>VLOOKUP(VLOOKUP(MONTH(X17),Settings!$G$14:$H$25,2,FALSE),$A$4:$T$15,YEAR(X17)-1988,FALSE)</f>
        <v>137</v>
      </c>
      <c r="Z17" s="346"/>
    </row>
    <row r="18" spans="10:25" ht="13.5" customHeight="1">
      <c r="J18" s="328"/>
      <c r="K18" s="328"/>
      <c r="L18" s="328"/>
      <c r="X18" s="176">
        <v>33482</v>
      </c>
      <c r="Y18" s="177">
        <f>VLOOKUP(VLOOKUP(MONTH(X18),Settings!$G$14:$H$25,2,FALSE),$A$4:$T$15,YEAR(X18)-1988,FALSE)</f>
        <v>77</v>
      </c>
    </row>
    <row r="19" spans="10:25" ht="13.5" customHeight="1">
      <c r="J19" s="328"/>
      <c r="K19" s="328"/>
      <c r="L19" s="328"/>
      <c r="W19" s="64"/>
      <c r="X19" s="176">
        <v>33512</v>
      </c>
      <c r="Y19" s="177">
        <f>VLOOKUP(VLOOKUP(MONTH(X19),Settings!$G$14:$H$25,2,FALSE),$A$4:$T$15,YEAR(X19)-1988,FALSE)</f>
        <v>80</v>
      </c>
    </row>
    <row r="20" spans="13:25" ht="13.5" customHeight="1">
      <c r="M20" s="330"/>
      <c r="N20" s="330"/>
      <c r="X20" s="176">
        <v>33543</v>
      </c>
      <c r="Y20" s="177">
        <f>VLOOKUP(VLOOKUP(MONTH(X20),Settings!$G$14:$H$25,2,FALSE),$A$4:$T$15,YEAR(X20)-1988,FALSE)</f>
        <v>122</v>
      </c>
    </row>
    <row r="21" spans="24:25" ht="13.5" customHeight="1">
      <c r="X21" s="176">
        <v>33573</v>
      </c>
      <c r="Y21" s="177">
        <f>VLOOKUP(VLOOKUP(MONTH(X21),Settings!$G$14:$H$25,2,FALSE),$A$4:$T$15,YEAR(X21)-1988,FALSE)</f>
        <v>100</v>
      </c>
    </row>
    <row r="22" spans="24:25" ht="13.5" customHeight="1">
      <c r="X22" s="176">
        <v>33604</v>
      </c>
      <c r="Y22" s="177">
        <f>VLOOKUP(VLOOKUP(MONTH(X22),Settings!$G$14:$H$25,2,FALSE),$A$4:$T$15,YEAR(X22)-1988,FALSE)</f>
        <v>138</v>
      </c>
    </row>
    <row r="23" spans="24:25" ht="13.5" customHeight="1">
      <c r="X23" s="176">
        <v>33635</v>
      </c>
      <c r="Y23" s="177">
        <f>VLOOKUP(VLOOKUP(MONTH(X23),Settings!$G$14:$H$25,2,FALSE),$A$4:$T$15,YEAR(X23)-1988,FALSE)</f>
        <v>39</v>
      </c>
    </row>
    <row r="24" spans="24:25" ht="13.5" customHeight="1">
      <c r="X24" s="176">
        <v>33664</v>
      </c>
      <c r="Y24" s="177">
        <f>VLOOKUP(VLOOKUP(MONTH(X24),Settings!$G$14:$H$25,2,FALSE),$A$4:$T$15,YEAR(X24)-1988,FALSE)</f>
        <v>45</v>
      </c>
    </row>
    <row r="25" spans="24:25" ht="13.5" customHeight="1">
      <c r="X25" s="176">
        <v>33695</v>
      </c>
      <c r="Y25" s="177">
        <f>VLOOKUP(VLOOKUP(MONTH(X25),Settings!$G$14:$H$25,2,FALSE),$A$4:$T$15,YEAR(X25)-1988,FALSE)</f>
        <v>61</v>
      </c>
    </row>
    <row r="26" spans="24:25" ht="13.5" customHeight="1">
      <c r="X26" s="176">
        <v>33725</v>
      </c>
      <c r="Y26" s="177">
        <f>VLOOKUP(VLOOKUP(MONTH(X26),Settings!$G$14:$H$25,2,FALSE),$A$4:$T$15,YEAR(X26)-1988,FALSE)</f>
        <v>39</v>
      </c>
    </row>
    <row r="27" spans="24:25" ht="13.5" customHeight="1">
      <c r="X27" s="176">
        <v>33756</v>
      </c>
      <c r="Y27" s="177">
        <f>VLOOKUP(VLOOKUP(MONTH(X27),Settings!$G$14:$H$25,2,FALSE),$A$4:$T$15,YEAR(X27)-1988,FALSE)</f>
        <v>64</v>
      </c>
    </row>
    <row r="28" spans="24:25" ht="13.5" customHeight="1">
      <c r="X28" s="176">
        <v>33786</v>
      </c>
      <c r="Y28" s="177">
        <f>VLOOKUP(VLOOKUP(MONTH(X28),Settings!$G$14:$H$25,2,FALSE),$A$4:$T$15,YEAR(X28)-1988,FALSE)</f>
        <v>95</v>
      </c>
    </row>
    <row r="29" spans="24:25" ht="13.5" customHeight="1">
      <c r="X29" s="176">
        <v>33817</v>
      </c>
      <c r="Y29" s="177">
        <f>VLOOKUP(VLOOKUP(MONTH(X29),Settings!$G$14:$H$25,2,FALSE),$A$4:$T$15,YEAR(X29)-1988,FALSE)</f>
        <v>67</v>
      </c>
    </row>
    <row r="30" spans="24:25" ht="13.5" customHeight="1">
      <c r="X30" s="176">
        <v>33848</v>
      </c>
      <c r="Y30" s="177">
        <f>VLOOKUP(VLOOKUP(MONTH(X30),Settings!$G$14:$H$25,2,FALSE),$A$4:$T$15,YEAR(X30)-1988,FALSE)</f>
        <v>82</v>
      </c>
    </row>
    <row r="31" spans="24:25" ht="13.5" customHeight="1">
      <c r="X31" s="176">
        <v>33970</v>
      </c>
      <c r="Y31" s="177">
        <f>VLOOKUP(VLOOKUP(MONTH(X31),Settings!$G$14:$H$25,2,FALSE),$A$4:$T$15,YEAR(X31)-1988,FALSE)</f>
        <v>30</v>
      </c>
    </row>
    <row r="32" spans="24:25" ht="13.5" customHeight="1">
      <c r="X32" s="176">
        <v>34001</v>
      </c>
      <c r="Y32" s="177">
        <f>VLOOKUP(VLOOKUP(MONTH(X32),Settings!$G$14:$H$25,2,FALSE),$A$4:$T$15,YEAR(X32)-1988,FALSE)</f>
        <v>45</v>
      </c>
    </row>
    <row r="33" spans="24:25" ht="13.5" customHeight="1">
      <c r="X33" s="176">
        <v>34029</v>
      </c>
      <c r="Y33" s="177">
        <f>VLOOKUP(VLOOKUP(MONTH(X33),Settings!$G$14:$H$25,2,FALSE),$A$4:$T$15,YEAR(X33)-1988,FALSE)</f>
        <v>65</v>
      </c>
    </row>
    <row r="34" spans="24:25" ht="13.5" customHeight="1">
      <c r="X34" s="176">
        <v>34060</v>
      </c>
      <c r="Y34" s="177">
        <f>VLOOKUP(VLOOKUP(MONTH(X34),Settings!$G$14:$H$25,2,FALSE),$A$4:$T$15,YEAR(X34)-1988,FALSE)</f>
        <v>71</v>
      </c>
    </row>
    <row r="35" spans="24:25" ht="13.5" customHeight="1">
      <c r="X35" s="176">
        <v>34090</v>
      </c>
      <c r="Y35" s="177">
        <f>VLOOKUP(VLOOKUP(MONTH(X35),Settings!$G$14:$H$25,2,FALSE),$A$4:$T$15,YEAR(X35)-1988,FALSE)</f>
        <v>141</v>
      </c>
    </row>
    <row r="36" spans="24:25" ht="13.5" customHeight="1">
      <c r="X36" s="176">
        <v>34121</v>
      </c>
      <c r="Y36" s="177">
        <f>VLOOKUP(VLOOKUP(MONTH(X36),Settings!$G$14:$H$25,2,FALSE),$A$4:$T$15,YEAR(X36)-1988,FALSE)</f>
        <v>101</v>
      </c>
    </row>
    <row r="37" spans="24:25" ht="13.5" customHeight="1">
      <c r="X37" s="176">
        <v>34151</v>
      </c>
      <c r="Y37" s="177">
        <f>VLOOKUP(VLOOKUP(MONTH(X37),Settings!$G$14:$H$25,2,FALSE),$A$4:$T$15,YEAR(X37)-1988,FALSE)</f>
        <v>169</v>
      </c>
    </row>
    <row r="38" spans="24:25" ht="13.5" customHeight="1">
      <c r="X38" s="176">
        <v>34182</v>
      </c>
      <c r="Y38" s="177">
        <f>VLOOKUP(VLOOKUP(MONTH(X38),Settings!$G$14:$H$25,2,FALSE),$A$4:$T$15,YEAR(X38)-1988,FALSE)</f>
        <v>198</v>
      </c>
    </row>
    <row r="39" spans="24:25" ht="13.5" customHeight="1">
      <c r="X39" s="176">
        <v>34213</v>
      </c>
      <c r="Y39" s="177">
        <f>VLOOKUP(VLOOKUP(MONTH(X39),Settings!$G$14:$H$25,2,FALSE),$A$4:$T$15,YEAR(X39)-1988,FALSE)</f>
        <v>814</v>
      </c>
    </row>
    <row r="40" spans="24:25" ht="13.5" customHeight="1">
      <c r="X40" s="176">
        <v>34243</v>
      </c>
      <c r="Y40" s="177">
        <f>VLOOKUP(VLOOKUP(MONTH(X40),Settings!$G$14:$H$25,2,FALSE),$A$4:$T$15,YEAR(X40)-1988,FALSE)</f>
        <v>334</v>
      </c>
    </row>
    <row r="41" spans="24:25" ht="13.5" customHeight="1">
      <c r="X41" s="176">
        <v>34274</v>
      </c>
      <c r="Y41" s="177">
        <f>VLOOKUP(VLOOKUP(MONTH(X41),Settings!$G$14:$H$25,2,FALSE),$A$4:$T$15,YEAR(X41)-1988,FALSE)</f>
        <v>129</v>
      </c>
    </row>
    <row r="42" spans="24:25" ht="13.5" customHeight="1">
      <c r="X42" s="176">
        <v>34304</v>
      </c>
      <c r="Y42" s="177">
        <f>VLOOKUP(VLOOKUP(MONTH(X42),Settings!$G$14:$H$25,2,FALSE),$A$4:$T$15,YEAR(X42)-1988,FALSE)</f>
        <v>110</v>
      </c>
    </row>
    <row r="43" spans="24:25" ht="13.5" customHeight="1">
      <c r="X43" s="176">
        <v>34335</v>
      </c>
      <c r="Y43" s="177">
        <f>VLOOKUP(VLOOKUP(MONTH(X43),Settings!$G$14:$H$25,2,FALSE),$A$4:$T$15,YEAR(X43)-1988,FALSE)</f>
        <v>172</v>
      </c>
    </row>
    <row r="44" spans="24:25" ht="13.5" customHeight="1">
      <c r="X44" s="176">
        <v>34366</v>
      </c>
      <c r="Y44" s="177">
        <f>VLOOKUP(VLOOKUP(MONTH(X44),Settings!$G$14:$H$25,2,FALSE),$A$4:$T$15,YEAR(X44)-1988,FALSE)</f>
        <v>125</v>
      </c>
    </row>
    <row r="45" spans="24:25" ht="13.5" customHeight="1">
      <c r="X45" s="176">
        <v>34394</v>
      </c>
      <c r="Y45" s="177">
        <f>VLOOKUP(VLOOKUP(MONTH(X45),Settings!$G$14:$H$25,2,FALSE),$A$4:$T$15,YEAR(X45)-1988,FALSE)</f>
        <v>97</v>
      </c>
    </row>
    <row r="46" spans="24:25" ht="13.5" customHeight="1">
      <c r="X46" s="176">
        <v>34425</v>
      </c>
      <c r="Y46" s="177">
        <f>VLOOKUP(VLOOKUP(MONTH(X46),Settings!$G$14:$H$25,2,FALSE),$A$4:$T$15,YEAR(X46)-1988,FALSE)</f>
        <v>100</v>
      </c>
    </row>
    <row r="47" spans="24:25" ht="13.5" customHeight="1">
      <c r="X47" s="176">
        <v>34455</v>
      </c>
      <c r="Y47" s="177">
        <f>VLOOKUP(VLOOKUP(MONTH(X47),Settings!$G$14:$H$25,2,FALSE),$A$4:$T$15,YEAR(X47)-1988,FALSE)</f>
        <v>80</v>
      </c>
    </row>
    <row r="48" spans="24:25" ht="13.5" customHeight="1">
      <c r="X48" s="176">
        <v>34486</v>
      </c>
      <c r="Y48" s="177">
        <f>VLOOKUP(VLOOKUP(MONTH(X48),Settings!$G$14:$H$25,2,FALSE),$A$4:$T$15,YEAR(X48)-1988,FALSE)</f>
        <v>64</v>
      </c>
    </row>
    <row r="49" spans="24:25" ht="13.5" customHeight="1">
      <c r="X49" s="176">
        <v>34516</v>
      </c>
      <c r="Y49" s="177">
        <f>VLOOKUP(VLOOKUP(MONTH(X49),Settings!$G$14:$H$25,2,FALSE),$A$4:$T$15,YEAR(X49)-1988,FALSE)</f>
        <v>121</v>
      </c>
    </row>
    <row r="50" spans="24:25" ht="13.5" customHeight="1">
      <c r="X50" s="176">
        <v>34547</v>
      </c>
      <c r="Y50" s="177">
        <f>VLOOKUP(VLOOKUP(MONTH(X50),Settings!$G$14:$H$25,2,FALSE),$A$4:$T$15,YEAR(X50)-1988,FALSE)</f>
        <v>95</v>
      </c>
    </row>
    <row r="51" spans="24:25" ht="13.5" customHeight="1">
      <c r="X51" s="176">
        <v>34578</v>
      </c>
      <c r="Y51" s="177">
        <f>VLOOKUP(VLOOKUP(MONTH(X51),Settings!$G$14:$H$25,2,FALSE),$A$4:$T$15,YEAR(X51)-1988,FALSE)</f>
        <v>90</v>
      </c>
    </row>
    <row r="52" spans="24:25" ht="13.5" customHeight="1">
      <c r="X52" s="176">
        <v>34608</v>
      </c>
      <c r="Y52" s="177">
        <f>VLOOKUP(VLOOKUP(MONTH(X52),Settings!$G$14:$H$25,2,FALSE),$A$4:$T$15,YEAR(X52)-1988,FALSE)</f>
        <v>70</v>
      </c>
    </row>
    <row r="53" spans="24:25" ht="13.5" customHeight="1">
      <c r="X53" s="176">
        <v>34639</v>
      </c>
      <c r="Y53" s="177">
        <f>VLOOKUP(VLOOKUP(MONTH(X53),Settings!$G$14:$H$25,2,FALSE),$A$4:$T$15,YEAR(X53)-1988,FALSE)</f>
        <v>65</v>
      </c>
    </row>
    <row r="54" spans="24:25" ht="13.5" customHeight="1">
      <c r="X54" s="176">
        <v>34669</v>
      </c>
      <c r="Y54" s="177">
        <f>VLOOKUP(VLOOKUP(MONTH(X54),Settings!$G$14:$H$25,2,FALSE),$A$4:$T$15,YEAR(X54)-1988,FALSE)</f>
        <v>108</v>
      </c>
    </row>
    <row r="55" spans="24:25" ht="13.5" customHeight="1">
      <c r="X55" s="176">
        <v>34700</v>
      </c>
      <c r="Y55" s="177">
        <f>VLOOKUP(VLOOKUP(MONTH(X55),Settings!$G$14:$H$25,2,FALSE),$A$4:$T$15,YEAR(X55)-1988,FALSE)</f>
        <v>55</v>
      </c>
    </row>
    <row r="56" spans="24:25" ht="13.5" customHeight="1">
      <c r="X56" s="176">
        <v>34731</v>
      </c>
      <c r="Y56" s="177">
        <f>VLOOKUP(VLOOKUP(MONTH(X56),Settings!$G$14:$H$25,2,FALSE),$A$4:$T$15,YEAR(X56)-1988,FALSE)</f>
        <v>65</v>
      </c>
    </row>
    <row r="57" spans="24:25" ht="13.5" customHeight="1">
      <c r="X57" s="176">
        <v>34759</v>
      </c>
      <c r="Y57" s="177">
        <f>VLOOKUP(VLOOKUP(MONTH(X57),Settings!$G$14:$H$25,2,FALSE),$A$4:$T$15,YEAR(X57)-1988,FALSE)</f>
        <v>201</v>
      </c>
    </row>
    <row r="58" spans="24:25" ht="13.5" customHeight="1">
      <c r="X58" s="176">
        <v>34790</v>
      </c>
      <c r="Y58" s="177">
        <f>VLOOKUP(VLOOKUP(MONTH(X58),Settings!$G$14:$H$25,2,FALSE),$A$4:$T$15,YEAR(X58)-1988,FALSE)</f>
        <v>147</v>
      </c>
    </row>
    <row r="59" spans="24:25" ht="13.5" customHeight="1">
      <c r="X59" s="176">
        <v>34820</v>
      </c>
      <c r="Y59" s="177">
        <f>VLOOKUP(VLOOKUP(MONTH(X59),Settings!$G$14:$H$25,2,FALSE),$A$4:$T$15,YEAR(X59)-1988,FALSE)</f>
        <v>211</v>
      </c>
    </row>
    <row r="60" spans="24:25" ht="13.5" customHeight="1">
      <c r="X60" s="176">
        <v>34851</v>
      </c>
      <c r="Y60" s="177">
        <f>VLOOKUP(VLOOKUP(MONTH(X60),Settings!$G$14:$H$25,2,FALSE),$A$4:$T$15,YEAR(X60)-1988,FALSE)</f>
        <v>150</v>
      </c>
    </row>
    <row r="61" spans="24:25" ht="13.5" customHeight="1">
      <c r="X61" s="176">
        <v>34881</v>
      </c>
      <c r="Y61" s="177">
        <f>VLOOKUP(VLOOKUP(MONTH(X61),Settings!$G$14:$H$25,2,FALSE),$A$4:$T$15,YEAR(X61)-1988,FALSE)</f>
        <v>89</v>
      </c>
    </row>
    <row r="62" spans="24:25" ht="13.5" customHeight="1">
      <c r="X62" s="176">
        <v>34912</v>
      </c>
      <c r="Y62" s="177">
        <f>VLOOKUP(VLOOKUP(MONTH(X62),Settings!$G$14:$H$25,2,FALSE),$A$4:$T$15,YEAR(X62)-1988,FALSE)</f>
        <v>118</v>
      </c>
    </row>
    <row r="63" spans="24:25" ht="13.5" customHeight="1">
      <c r="X63" s="176">
        <v>34943</v>
      </c>
      <c r="Y63" s="177">
        <f>VLOOKUP(VLOOKUP(MONTH(X63),Settings!$G$14:$H$25,2,FALSE),$A$4:$T$15,YEAR(X63)-1988,FALSE)</f>
        <v>155</v>
      </c>
    </row>
    <row r="64" spans="24:25" ht="13.5" customHeight="1">
      <c r="X64" s="176">
        <v>34973</v>
      </c>
      <c r="Y64" s="177">
        <f>VLOOKUP(VLOOKUP(MONTH(X64),Settings!$G$14:$H$25,2,FALSE),$A$4:$T$15,YEAR(X64)-1988,FALSE)</f>
        <v>69</v>
      </c>
    </row>
    <row r="65" spans="24:25" ht="13.5" customHeight="1">
      <c r="X65" s="176">
        <v>35004</v>
      </c>
      <c r="Y65" s="177">
        <f>VLOOKUP(VLOOKUP(MONTH(X65),Settings!$G$14:$H$25,2,FALSE),$A$4:$T$15,YEAR(X65)-1988,FALSE)</f>
        <v>73</v>
      </c>
    </row>
    <row r="66" spans="24:25" ht="13.5" customHeight="1">
      <c r="X66" s="176">
        <v>35034</v>
      </c>
      <c r="Y66" s="177">
        <f>VLOOKUP(VLOOKUP(MONTH(X66),Settings!$G$14:$H$25,2,FALSE),$A$4:$T$15,YEAR(X66)-1988,FALSE)</f>
        <v>84</v>
      </c>
    </row>
    <row r="67" spans="24:25" ht="13.5" customHeight="1">
      <c r="X67" s="176">
        <v>35065</v>
      </c>
      <c r="Y67" s="177">
        <f>VLOOKUP(VLOOKUP(MONTH(X67),Settings!$G$14:$H$25,2,FALSE),$A$4:$T$15,YEAR(X67)-1988,FALSE)</f>
        <v>57</v>
      </c>
    </row>
    <row r="68" spans="24:25" ht="13.5" customHeight="1">
      <c r="X68" s="176">
        <v>35096</v>
      </c>
      <c r="Y68" s="177">
        <f>VLOOKUP(VLOOKUP(MONTH(X68),Settings!$G$14:$H$25,2,FALSE),$A$4:$T$15,YEAR(X68)-1988,FALSE)</f>
        <v>125</v>
      </c>
    </row>
    <row r="69" spans="24:25" ht="13.5" customHeight="1">
      <c r="X69" s="176">
        <v>35125</v>
      </c>
      <c r="Y69" s="177">
        <f>VLOOKUP(VLOOKUP(MONTH(X69),Settings!$G$14:$H$25,2,FALSE),$A$4:$T$15,YEAR(X69)-1988,FALSE)</f>
        <v>138</v>
      </c>
    </row>
    <row r="70" spans="24:25" ht="13.5" customHeight="1">
      <c r="X70" s="176">
        <v>35156</v>
      </c>
      <c r="Y70" s="177">
        <f>VLOOKUP(VLOOKUP(MONTH(X70),Settings!$G$14:$H$25,2,FALSE),$A$4:$T$15,YEAR(X70)-1988,FALSE)</f>
        <v>118</v>
      </c>
    </row>
    <row r="71" spans="24:25" ht="13.5" customHeight="1">
      <c r="X71" s="176">
        <v>35186</v>
      </c>
      <c r="Y71" s="177">
        <f>VLOOKUP(VLOOKUP(MONTH(X71),Settings!$G$14:$H$25,2,FALSE),$A$4:$T$15,YEAR(X71)-1988,FALSE)</f>
        <v>89</v>
      </c>
    </row>
    <row r="72" spans="24:25" ht="13.5" customHeight="1">
      <c r="X72" s="176">
        <v>35217</v>
      </c>
      <c r="Y72" s="177">
        <f>VLOOKUP(VLOOKUP(MONTH(X72),Settings!$G$14:$H$25,2,FALSE),$A$4:$T$15,YEAR(X72)-1988,FALSE)</f>
        <v>187</v>
      </c>
    </row>
    <row r="73" spans="24:25" ht="13.5" customHeight="1">
      <c r="X73" s="176">
        <v>35247</v>
      </c>
      <c r="Y73" s="177">
        <f>VLOOKUP(VLOOKUP(MONTH(X73),Settings!$G$14:$H$25,2,FALSE),$A$4:$T$15,YEAR(X73)-1988,FALSE)</f>
        <v>372</v>
      </c>
    </row>
    <row r="74" spans="24:25" ht="13.5" customHeight="1">
      <c r="X74" s="176">
        <v>35278</v>
      </c>
      <c r="Y74" s="177">
        <f>VLOOKUP(VLOOKUP(MONTH(X74),Settings!$G$14:$H$25,2,FALSE),$A$4:$T$15,YEAR(X74)-1988,FALSE)</f>
        <v>332</v>
      </c>
    </row>
    <row r="75" spans="24:25" ht="13.5" customHeight="1">
      <c r="X75" s="176">
        <v>35309</v>
      </c>
      <c r="Y75" s="177">
        <f>VLOOKUP(VLOOKUP(MONTH(X75),Settings!$G$14:$H$25,2,FALSE),$A$4:$T$15,YEAR(X75)-1988,FALSE)</f>
        <v>171</v>
      </c>
    </row>
    <row r="76" spans="24:25" ht="13.5" customHeight="1">
      <c r="X76" s="176">
        <v>35339</v>
      </c>
      <c r="Y76" s="177">
        <f>VLOOKUP(VLOOKUP(MONTH(X76),Settings!$G$14:$H$25,2,FALSE),$A$4:$T$15,YEAR(X76)-1988,FALSE)</f>
        <v>198</v>
      </c>
    </row>
    <row r="77" spans="24:25" ht="13.5" customHeight="1">
      <c r="X77" s="176">
        <v>35370</v>
      </c>
      <c r="Y77" s="177">
        <f>VLOOKUP(VLOOKUP(MONTH(X77),Settings!$G$14:$H$25,2,FALSE),$A$4:$T$15,YEAR(X77)-1988,FALSE)</f>
        <v>226</v>
      </c>
    </row>
    <row r="78" spans="24:25" ht="13.5" customHeight="1">
      <c r="X78" s="176">
        <v>35400</v>
      </c>
      <c r="Y78" s="177">
        <f>VLOOKUP(VLOOKUP(MONTH(X78),Settings!$G$14:$H$25,2,FALSE),$A$4:$T$15,YEAR(X78)-1988,FALSE)</f>
        <v>198</v>
      </c>
    </row>
    <row r="79" spans="24:25" ht="13.5" customHeight="1">
      <c r="X79" s="176">
        <v>35431</v>
      </c>
      <c r="Y79" s="177">
        <f>VLOOKUP(VLOOKUP(MONTH(X79),Settings!$G$14:$H$25,2,FALSE),$A$4:$T$15,YEAR(X79)-1988,FALSE)</f>
        <v>212</v>
      </c>
    </row>
    <row r="80" spans="24:25" ht="13.5" customHeight="1">
      <c r="X80" s="176">
        <v>35462</v>
      </c>
      <c r="Y80" s="177">
        <f>VLOOKUP(VLOOKUP(MONTH(X80),Settings!$G$14:$H$25,2,FALSE),$A$4:$T$15,YEAR(X80)-1988,FALSE)</f>
        <v>191</v>
      </c>
    </row>
    <row r="81" spans="24:25" ht="13.5" customHeight="1">
      <c r="X81" s="176">
        <v>35490</v>
      </c>
      <c r="Y81" s="177">
        <f>VLOOKUP(VLOOKUP(MONTH(X81),Settings!$G$14:$H$25,2,FALSE),$A$4:$T$15,YEAR(X81)-1988,FALSE)</f>
        <v>201</v>
      </c>
    </row>
    <row r="82" spans="24:25" ht="13.5" customHeight="1">
      <c r="X82" s="176">
        <v>35521</v>
      </c>
      <c r="Y82" s="177">
        <f>VLOOKUP(VLOOKUP(MONTH(X82),Settings!$G$14:$H$25,2,FALSE),$A$4:$T$15,YEAR(X82)-1988,FALSE)</f>
        <v>193</v>
      </c>
    </row>
    <row r="83" spans="24:25" ht="13.5" customHeight="1">
      <c r="X83" s="176">
        <v>35551</v>
      </c>
      <c r="Y83" s="177">
        <f>VLOOKUP(VLOOKUP(MONTH(X83),Settings!$G$14:$H$25,2,FALSE),$A$4:$T$15,YEAR(X83)-1988,FALSE)</f>
        <v>114</v>
      </c>
    </row>
    <row r="84" spans="24:25" ht="13.5" customHeight="1">
      <c r="X84" s="176">
        <v>35582</v>
      </c>
      <c r="Y84" s="177">
        <f>VLOOKUP(VLOOKUP(MONTH(X84),Settings!$G$14:$H$25,2,FALSE),$A$4:$T$15,YEAR(X84)-1988,FALSE)</f>
        <v>115</v>
      </c>
    </row>
    <row r="85" spans="24:25" ht="13.5" customHeight="1">
      <c r="X85" s="176">
        <v>35612</v>
      </c>
      <c r="Y85" s="177">
        <f>VLOOKUP(VLOOKUP(MONTH(X85),Settings!$G$14:$H$25,2,FALSE),$A$4:$T$15,YEAR(X85)-1988,FALSE)</f>
        <v>185</v>
      </c>
    </row>
    <row r="86" spans="24:25" ht="13.5" customHeight="1">
      <c r="X86" s="176">
        <v>35643</v>
      </c>
      <c r="Y86" s="177">
        <f>VLOOKUP(VLOOKUP(MONTH(X86),Settings!$G$14:$H$25,2,FALSE),$A$4:$T$15,YEAR(X86)-1988,FALSE)</f>
        <v>151</v>
      </c>
    </row>
    <row r="87" spans="24:25" ht="13.5" customHeight="1">
      <c r="X87" s="176">
        <v>35674</v>
      </c>
      <c r="Y87" s="177">
        <f>VLOOKUP(VLOOKUP(MONTH(X87),Settings!$G$14:$H$25,2,FALSE),$A$4:$T$15,YEAR(X87)-1988,FALSE)</f>
        <v>168</v>
      </c>
    </row>
    <row r="88" spans="24:25" ht="13.5" customHeight="1">
      <c r="X88" s="176">
        <v>35704</v>
      </c>
      <c r="Y88" s="177">
        <f>VLOOKUP(VLOOKUP(MONTH(X88),Settings!$G$14:$H$25,2,FALSE),$A$4:$T$15,YEAR(X88)-1988,FALSE)</f>
        <v>119</v>
      </c>
    </row>
    <row r="89" spans="24:25" ht="13.5" customHeight="1">
      <c r="X89" s="176">
        <v>35735</v>
      </c>
      <c r="Y89" s="177">
        <f>VLOOKUP(VLOOKUP(MONTH(X89),Settings!$G$14:$H$25,2,FALSE),$A$4:$T$15,YEAR(X89)-1988,FALSE)</f>
        <v>210</v>
      </c>
    </row>
    <row r="90" spans="24:25" ht="13.5" customHeight="1">
      <c r="X90" s="176">
        <v>35765</v>
      </c>
      <c r="Y90" s="177">
        <f>VLOOKUP(VLOOKUP(MONTH(X90),Settings!$G$14:$H$25,2,FALSE),$A$4:$T$15,YEAR(X90)-1988,FALSE)</f>
        <v>250</v>
      </c>
    </row>
    <row r="91" spans="24:25" ht="13.5" customHeight="1">
      <c r="X91" s="176">
        <v>35796</v>
      </c>
      <c r="Y91" s="177">
        <f>VLOOKUP(VLOOKUP(MONTH(X91),Settings!$G$14:$H$25,2,FALSE),$A$4:$T$15,YEAR(X91)-1988,FALSE)</f>
        <v>219</v>
      </c>
    </row>
    <row r="92" spans="24:25" ht="13.5" customHeight="1">
      <c r="X92" s="176">
        <v>35827</v>
      </c>
      <c r="Y92" s="177">
        <f>VLOOKUP(VLOOKUP(MONTH(X92),Settings!$G$14:$H$25,2,FALSE),$A$4:$T$15,YEAR(X92)-1988,FALSE)</f>
        <v>175</v>
      </c>
    </row>
    <row r="93" spans="24:25" ht="13.5" customHeight="1">
      <c r="X93" s="176">
        <v>35855</v>
      </c>
      <c r="Y93" s="177">
        <f>VLOOKUP(VLOOKUP(MONTH(X93),Settings!$G$14:$H$25,2,FALSE),$A$4:$T$15,YEAR(X93)-1988,FALSE)</f>
        <v>144</v>
      </c>
    </row>
    <row r="94" spans="24:25" ht="13.5" customHeight="1">
      <c r="X94" s="176">
        <v>35886</v>
      </c>
      <c r="Y94" s="177">
        <f>VLOOKUP(VLOOKUP(MONTH(X94),Settings!$G$14:$H$25,2,FALSE),$A$4:$T$15,YEAR(X94)-1988,FALSE)</f>
        <v>127</v>
      </c>
    </row>
    <row r="95" spans="24:25" ht="13.5" customHeight="1">
      <c r="X95" s="176">
        <v>35916</v>
      </c>
      <c r="Y95" s="177">
        <f>VLOOKUP(VLOOKUP(MONTH(X95),Settings!$G$14:$H$25,2,FALSE),$A$4:$T$15,YEAR(X95)-1988,FALSE)</f>
        <v>96</v>
      </c>
    </row>
    <row r="96" spans="24:25" ht="13.5" customHeight="1">
      <c r="X96" s="176">
        <v>35947</v>
      </c>
      <c r="Y96" s="177">
        <f>VLOOKUP(VLOOKUP(MONTH(X96),Settings!$G$14:$H$25,2,FALSE),$A$4:$T$15,YEAR(X96)-1988,FALSE)</f>
        <v>120</v>
      </c>
    </row>
    <row r="97" spans="24:25" ht="13.5" customHeight="1">
      <c r="X97" s="176">
        <v>35977</v>
      </c>
      <c r="Y97" s="177">
        <f>VLOOKUP(VLOOKUP(MONTH(X97),Settings!$G$14:$H$25,2,FALSE),$A$4:$T$15,YEAR(X97)-1988,FALSE)</f>
        <v>142</v>
      </c>
    </row>
    <row r="98" spans="24:25" ht="13.5" customHeight="1">
      <c r="X98" s="176">
        <v>36008</v>
      </c>
      <c r="Y98" s="177">
        <f>VLOOKUP(VLOOKUP(MONTH(X98),Settings!$G$14:$H$25,2,FALSE),$A$4:$T$15,YEAR(X98)-1988,FALSE)</f>
        <v>273</v>
      </c>
    </row>
    <row r="99" spans="24:25" ht="12.75">
      <c r="X99" s="176">
        <v>36039</v>
      </c>
      <c r="Y99" s="177">
        <f>VLOOKUP(VLOOKUP(MONTH(X99),Settings!$G$14:$H$25,2,FALSE),$A$4:$T$15,YEAR(X99)-1988,FALSE)</f>
        <v>252</v>
      </c>
    </row>
    <row r="100" spans="24:25" ht="12.75">
      <c r="X100" s="176">
        <v>36069</v>
      </c>
      <c r="Y100" s="177">
        <f>VLOOKUP(VLOOKUP(MONTH(X100),Settings!$G$14:$H$25,2,FALSE),$A$4:$T$15,YEAR(X100)-1988,FALSE)</f>
        <v>791</v>
      </c>
    </row>
    <row r="101" spans="24:25" ht="12.75">
      <c r="X101" s="176">
        <v>36100</v>
      </c>
      <c r="Y101" s="177">
        <f>VLOOKUP(VLOOKUP(MONTH(X101),Settings!$G$14:$H$25,2,FALSE),$A$4:$T$15,YEAR(X101)-1988,FALSE)</f>
        <v>711</v>
      </c>
    </row>
    <row r="102" spans="24:25" ht="12.75">
      <c r="X102" s="176">
        <v>36130</v>
      </c>
      <c r="Y102" s="177">
        <f>VLOOKUP(VLOOKUP(MONTH(X102),Settings!$G$14:$H$25,2,FALSE),$A$4:$T$15,YEAR(X102)-1988,FALSE)</f>
        <v>1035</v>
      </c>
    </row>
    <row r="103" spans="24:25" ht="12.75">
      <c r="X103" s="176">
        <v>36161</v>
      </c>
      <c r="Y103" s="177">
        <f>VLOOKUP(VLOOKUP(MONTH(X103),Settings!$G$14:$H$25,2,FALSE),$A$4:$T$15,YEAR(X103)-1988,FALSE)</f>
        <v>602</v>
      </c>
    </row>
    <row r="104" spans="24:25" ht="12.75">
      <c r="X104" s="176">
        <v>36192</v>
      </c>
      <c r="Y104" s="177">
        <f>VLOOKUP(VLOOKUP(MONTH(X104),Settings!$G$14:$H$25,2,FALSE),$A$4:$T$15,YEAR(X104)-1988,FALSE)</f>
        <v>430</v>
      </c>
    </row>
    <row r="105" spans="24:25" ht="12.75">
      <c r="X105" s="176">
        <v>36220</v>
      </c>
      <c r="Y105" s="177">
        <f>VLOOKUP(VLOOKUP(MONTH(X105),Settings!$G$14:$H$25,2,FALSE),$A$4:$T$15,YEAR(X105)-1988,FALSE)</f>
        <v>583</v>
      </c>
    </row>
    <row r="106" spans="24:25" ht="12.75">
      <c r="X106" s="176">
        <v>36251</v>
      </c>
      <c r="Y106" s="177">
        <f>VLOOKUP(VLOOKUP(MONTH(X106),Settings!$G$14:$H$25,2,FALSE),$A$4:$T$15,YEAR(X106)-1988,FALSE)</f>
        <v>569</v>
      </c>
    </row>
    <row r="107" spans="24:25" ht="12.75">
      <c r="X107" s="176">
        <v>36281</v>
      </c>
      <c r="Y107" s="177">
        <f>VLOOKUP(VLOOKUP(MONTH(X107),Settings!$G$14:$H$25,2,FALSE),$A$4:$T$15,YEAR(X107)-1988,FALSE)</f>
        <v>604</v>
      </c>
    </row>
    <row r="108" spans="24:25" ht="12.75">
      <c r="X108" s="176">
        <v>36312</v>
      </c>
      <c r="Y108" s="177">
        <f>VLOOKUP(VLOOKUP(MONTH(X108),Settings!$G$14:$H$25,2,FALSE),$A$4:$T$15,YEAR(X108)-1988,FALSE)</f>
        <v>537</v>
      </c>
    </row>
    <row r="109" spans="24:25" ht="12.75">
      <c r="X109" s="176">
        <v>36342</v>
      </c>
      <c r="Y109" s="177">
        <f>VLOOKUP(VLOOKUP(MONTH(X109),Settings!$G$14:$H$25,2,FALSE),$A$4:$T$15,YEAR(X109)-1988,FALSE)</f>
        <v>611</v>
      </c>
    </row>
    <row r="110" spans="24:25" ht="12.75">
      <c r="X110" s="176">
        <v>36373</v>
      </c>
      <c r="Y110" s="177">
        <f>VLOOKUP(VLOOKUP(MONTH(X110),Settings!$G$14:$H$25,2,FALSE),$A$4:$T$15,YEAR(X110)-1988,FALSE)</f>
        <v>581</v>
      </c>
    </row>
    <row r="111" spans="24:25" ht="12.75">
      <c r="X111" s="176">
        <v>36404</v>
      </c>
      <c r="Y111" s="177">
        <f>VLOOKUP(VLOOKUP(MONTH(X111),Settings!$G$14:$H$25,2,FALSE),$A$4:$T$15,YEAR(X111)-1988,FALSE)</f>
        <v>699</v>
      </c>
    </row>
    <row r="112" spans="24:25" ht="12.75">
      <c r="X112" s="176">
        <v>36434</v>
      </c>
      <c r="Y112" s="177">
        <f>VLOOKUP(VLOOKUP(MONTH(X112),Settings!$G$14:$H$25,2,FALSE),$A$4:$T$15,YEAR(X112)-1988,FALSE)</f>
        <v>551</v>
      </c>
    </row>
    <row r="113" spans="24:25" ht="12.75">
      <c r="X113" s="176">
        <v>36465</v>
      </c>
      <c r="Y113" s="177">
        <f>VLOOKUP(VLOOKUP(MONTH(X113),Settings!$G$14:$H$25,2,FALSE),$A$4:$T$15,YEAR(X113)-1988,FALSE)</f>
        <v>724</v>
      </c>
    </row>
    <row r="114" spans="24:25" ht="12.75">
      <c r="X114" s="176">
        <v>36495</v>
      </c>
      <c r="Y114" s="177">
        <f>VLOOKUP(VLOOKUP(MONTH(X114),Settings!$G$14:$H$25,2,FALSE),$A$4:$T$15,YEAR(X114)-1988,FALSE)</f>
        <v>727</v>
      </c>
    </row>
    <row r="115" spans="24:25" ht="12.75">
      <c r="X115" s="176">
        <v>36526</v>
      </c>
      <c r="Y115" s="177">
        <f>VLOOKUP(VLOOKUP(MONTH(X115),Settings!$G$14:$H$25,2,FALSE),$A$4:$T$15,YEAR(X115)-1988,FALSE)</f>
        <v>593</v>
      </c>
    </row>
    <row r="116" spans="24:25" ht="12.75">
      <c r="X116" s="176">
        <v>36557</v>
      </c>
      <c r="Y116" s="177">
        <f>VLOOKUP(VLOOKUP(MONTH(X116),Settings!$G$14:$H$25,2,FALSE),$A$4:$T$15,YEAR(X116)-1988,FALSE)</f>
        <v>384</v>
      </c>
    </row>
    <row r="117" spans="24:25" ht="12.75">
      <c r="X117" s="176">
        <v>36586</v>
      </c>
      <c r="Y117" s="177">
        <f>VLOOKUP(VLOOKUP(MONTH(X117),Settings!$G$14:$H$25,2,FALSE),$A$4:$T$15,YEAR(X117)-1988,FALSE)</f>
        <v>514</v>
      </c>
    </row>
    <row r="118" spans="24:25" ht="12.75">
      <c r="X118" s="176">
        <v>36617</v>
      </c>
      <c r="Y118" s="177">
        <f>VLOOKUP(VLOOKUP(MONTH(X118),Settings!$G$14:$H$25,2,FALSE),$A$4:$T$15,YEAR(X118)-1988,FALSE)</f>
        <v>559</v>
      </c>
    </row>
    <row r="119" spans="24:25" ht="12.75">
      <c r="X119" s="176">
        <v>36647</v>
      </c>
      <c r="Y119" s="177">
        <f>VLOOKUP(VLOOKUP(MONTH(X119),Settings!$G$14:$H$25,2,FALSE),$A$4:$T$15,YEAR(X119)-1988,FALSE)</f>
        <v>545</v>
      </c>
    </row>
    <row r="120" spans="24:25" ht="12.75">
      <c r="X120" s="176">
        <v>36678</v>
      </c>
      <c r="Y120" s="177">
        <f>VLOOKUP(VLOOKUP(MONTH(X120),Settings!$G$14:$H$25,2,FALSE),$A$4:$T$15,YEAR(X120)-1988,FALSE)</f>
        <v>944</v>
      </c>
    </row>
    <row r="121" spans="24:25" ht="12.75">
      <c r="X121" s="176">
        <v>36708</v>
      </c>
      <c r="Y121" s="177">
        <f>VLOOKUP(VLOOKUP(MONTH(X121),Settings!$G$14:$H$25,2,FALSE),$A$4:$T$15,YEAR(X121)-1988,FALSE)</f>
        <v>666</v>
      </c>
    </row>
    <row r="122" spans="24:25" ht="12.75">
      <c r="X122" s="176">
        <v>36739</v>
      </c>
      <c r="Y122" s="177">
        <f>VLOOKUP(VLOOKUP(MONTH(X122),Settings!$G$14:$H$25,2,FALSE),$A$4:$T$15,YEAR(X122)-1988,FALSE)</f>
        <v>691</v>
      </c>
    </row>
    <row r="123" spans="24:25" ht="12.75">
      <c r="X123" s="176">
        <v>36770</v>
      </c>
      <c r="Y123" s="177">
        <f>VLOOKUP(VLOOKUP(MONTH(X123),Settings!$G$14:$H$25,2,FALSE),$A$4:$T$15,YEAR(X123)-1988,FALSE)</f>
        <v>749</v>
      </c>
    </row>
    <row r="124" spans="24:25" ht="12.75">
      <c r="X124" s="176">
        <v>36800</v>
      </c>
      <c r="Y124" s="177">
        <f>VLOOKUP(VLOOKUP(MONTH(X124),Settings!$G$14:$H$25,2,FALSE),$A$4:$T$15,YEAR(X124)-1988,FALSE)</f>
        <v>919</v>
      </c>
    </row>
    <row r="125" spans="24:25" ht="12.75">
      <c r="X125" s="176">
        <v>36831</v>
      </c>
      <c r="Y125" s="177">
        <f>VLOOKUP(VLOOKUP(MONTH(X125),Settings!$G$14:$H$25,2,FALSE),$A$4:$T$15,YEAR(X125)-1988,FALSE)</f>
        <v>1232</v>
      </c>
    </row>
    <row r="126" spans="24:25" ht="12.75">
      <c r="X126" s="176">
        <v>36861</v>
      </c>
      <c r="Y126" s="177">
        <f>VLOOKUP(VLOOKUP(MONTH(X126),Settings!$G$14:$H$25,2,FALSE),$A$4:$T$15,YEAR(X126)-1988,FALSE)</f>
        <v>997</v>
      </c>
    </row>
    <row r="127" spans="24:25" ht="12.75">
      <c r="X127" s="176">
        <v>36892</v>
      </c>
      <c r="Y127" s="177">
        <f>VLOOKUP(VLOOKUP(MONTH(X127),Settings!$G$14:$H$25,2,FALSE),$A$4:$T$15,YEAR(X127)-1988,FALSE)</f>
        <v>1228</v>
      </c>
    </row>
    <row r="128" spans="24:25" ht="12.75">
      <c r="X128" s="176">
        <v>36923</v>
      </c>
      <c r="Y128" s="177">
        <f>VLOOKUP(VLOOKUP(MONTH(X128),Settings!$G$14:$H$25,2,FALSE),$A$4:$T$15,YEAR(X128)-1988,FALSE)</f>
        <v>1228</v>
      </c>
    </row>
    <row r="129" spans="24:25" ht="12.75">
      <c r="X129" s="176">
        <v>36951</v>
      </c>
      <c r="Y129" s="177">
        <f>VLOOKUP(VLOOKUP(MONTH(X129),Settings!$G$14:$H$25,2,FALSE),$A$4:$T$15,YEAR(X129)-1988,FALSE)</f>
        <v>1635</v>
      </c>
    </row>
    <row r="130" spans="24:25" ht="12.75">
      <c r="X130" s="176">
        <v>36982</v>
      </c>
      <c r="Y130" s="177">
        <f>VLOOKUP(VLOOKUP(MONTH(X130),Settings!$G$14:$H$25,2,FALSE),$A$4:$T$15,YEAR(X130)-1988,FALSE)</f>
        <v>1539</v>
      </c>
    </row>
    <row r="131" spans="24:25" ht="12.75">
      <c r="X131" s="176">
        <v>37012</v>
      </c>
      <c r="Y131" s="177">
        <f>VLOOKUP(VLOOKUP(MONTH(X131),Settings!$G$14:$H$25,2,FALSE),$A$4:$T$15,YEAR(X131)-1988,FALSE)</f>
        <v>1600</v>
      </c>
    </row>
    <row r="132" spans="24:25" ht="12.75">
      <c r="X132" s="176">
        <v>37043</v>
      </c>
      <c r="Y132" s="177">
        <f>VLOOKUP(VLOOKUP(MONTH(X132),Settings!$G$14:$H$25,2,FALSE),$A$4:$T$15,YEAR(X132)-1988,FALSE)</f>
        <v>1698</v>
      </c>
    </row>
    <row r="133" spans="24:25" ht="12.75">
      <c r="X133" s="176">
        <v>37073</v>
      </c>
      <c r="Y133" s="177">
        <f>VLOOKUP(VLOOKUP(MONTH(X133),Settings!$G$14:$H$25,2,FALSE),$A$4:$T$15,YEAR(X133)-1988,FALSE)</f>
        <v>1614</v>
      </c>
    </row>
    <row r="134" spans="24:25" ht="12.75">
      <c r="X134" s="176">
        <v>37104</v>
      </c>
      <c r="Y134" s="177">
        <f>VLOOKUP(VLOOKUP(MONTH(X134),Settings!$G$14:$H$25,2,FALSE),$A$4:$T$15,YEAR(X134)-1988,FALSE)</f>
        <v>1780</v>
      </c>
    </row>
    <row r="135" spans="24:25" ht="12.75">
      <c r="X135" s="176">
        <v>37135</v>
      </c>
      <c r="Y135" s="177">
        <f>VLOOKUP(VLOOKUP(MONTH(X135),Settings!$G$14:$H$25,2,FALSE),$A$4:$T$15,YEAR(X135)-1988,FALSE)</f>
        <v>1497</v>
      </c>
    </row>
    <row r="136" spans="24:25" ht="12.75">
      <c r="X136" s="176">
        <v>37165</v>
      </c>
      <c r="Y136" s="177">
        <f>VLOOKUP(VLOOKUP(MONTH(X136),Settings!$G$14:$H$25,2,FALSE),$A$4:$T$15,YEAR(X136)-1988,FALSE)</f>
        <v>1498</v>
      </c>
    </row>
    <row r="137" spans="24:25" ht="12.75">
      <c r="X137" s="176">
        <v>37196</v>
      </c>
      <c r="Y137" s="177">
        <f>VLOOKUP(VLOOKUP(MONTH(X137),Settings!$G$14:$H$25,2,FALSE),$A$4:$T$15,YEAR(X137)-1988,FALSE)</f>
        <v>1355</v>
      </c>
    </row>
    <row r="138" spans="24:25" ht="12.75">
      <c r="X138" s="176">
        <v>37226</v>
      </c>
      <c r="Y138" s="177">
        <f>VLOOKUP(VLOOKUP(MONTH(X138),Settings!$G$14:$H$25,2,FALSE),$A$4:$T$15,YEAR(X138)-1988,FALSE)</f>
        <v>1422</v>
      </c>
    </row>
    <row r="139" spans="24:25" ht="12.75">
      <c r="X139" s="176">
        <v>37257</v>
      </c>
      <c r="Y139" s="177">
        <f>VLOOKUP(VLOOKUP(MONTH(X139),Settings!$G$14:$H$25,2,FALSE),$A$4:$T$15,YEAR(X139)-1988,FALSE)</f>
        <v>1334</v>
      </c>
    </row>
    <row r="140" spans="24:25" ht="12.75">
      <c r="X140" s="176">
        <v>37288</v>
      </c>
      <c r="Y140" s="177">
        <f>VLOOKUP(VLOOKUP(MONTH(X140),Settings!$G$14:$H$25,2,FALSE),$A$4:$T$15,YEAR(X140)-1988,FALSE)</f>
        <v>679</v>
      </c>
    </row>
    <row r="141" spans="24:25" ht="12.75">
      <c r="X141" s="176">
        <v>37316</v>
      </c>
      <c r="Y141" s="177">
        <f>VLOOKUP(VLOOKUP(MONTH(X141),Settings!$G$14:$H$25,2,FALSE),$A$4:$T$15,YEAR(X141)-1988,FALSE)</f>
        <v>726</v>
      </c>
    </row>
    <row r="142" spans="24:25" ht="12.75">
      <c r="X142" s="176">
        <v>37347</v>
      </c>
      <c r="Y142" s="177">
        <f>VLOOKUP(VLOOKUP(MONTH(X142),Settings!$G$14:$H$25,2,FALSE),$A$4:$T$15,YEAR(X142)-1988,FALSE)</f>
        <v>762</v>
      </c>
    </row>
    <row r="143" spans="24:25" ht="12.75">
      <c r="X143" s="176">
        <v>37377</v>
      </c>
      <c r="Y143" s="177">
        <f>VLOOKUP(VLOOKUP(MONTH(X143),Settings!$G$14:$H$25,2,FALSE),$A$4:$T$15,YEAR(X143)-1988,FALSE)</f>
        <v>604</v>
      </c>
    </row>
    <row r="144" spans="24:25" ht="12.75">
      <c r="X144" s="176">
        <v>37408</v>
      </c>
      <c r="Y144" s="177">
        <f>VLOOKUP(VLOOKUP(MONTH(X144),Settings!$G$14:$H$25,2,FALSE),$A$4:$T$15,YEAR(X144)-1988,FALSE)</f>
        <v>525</v>
      </c>
    </row>
    <row r="145" spans="24:25" ht="12.75">
      <c r="X145" s="176">
        <v>37438</v>
      </c>
      <c r="Y145" s="177">
        <f>VLOOKUP(VLOOKUP(MONTH(X145),Settings!$G$14:$H$25,2,FALSE),$A$4:$T$15,YEAR(X145)-1988,FALSE)</f>
        <v>580</v>
      </c>
    </row>
    <row r="146" spans="24:25" ht="12.75">
      <c r="X146" s="176">
        <v>37469</v>
      </c>
      <c r="Y146" s="177">
        <f>VLOOKUP(VLOOKUP(MONTH(X146),Settings!$G$14:$H$25,2,FALSE),$A$4:$T$15,YEAR(X146)-1988,FALSE)</f>
        <v>579</v>
      </c>
    </row>
    <row r="147" spans="24:25" ht="12.75">
      <c r="X147" s="176">
        <v>37500</v>
      </c>
      <c r="Y147" s="177">
        <f>VLOOKUP(VLOOKUP(MONTH(X147),Settings!$G$14:$H$25,2,FALSE),$A$4:$T$15,YEAR(X147)-1988,FALSE)</f>
        <v>610</v>
      </c>
    </row>
    <row r="148" spans="24:25" ht="12.75">
      <c r="X148" s="176">
        <v>37530</v>
      </c>
      <c r="Y148" s="177">
        <f>VLOOKUP(VLOOKUP(MONTH(X148),Settings!$G$14:$H$25,2,FALSE),$A$4:$T$15,YEAR(X148)-1988,FALSE)</f>
        <v>773</v>
      </c>
    </row>
    <row r="149" spans="24:25" ht="12.75">
      <c r="X149" s="176">
        <v>37561</v>
      </c>
      <c r="Y149" s="177">
        <f>VLOOKUP(VLOOKUP(MONTH(X149),Settings!$G$14:$H$25,2,FALSE),$A$4:$T$15,YEAR(X149)-1988,FALSE)</f>
        <v>630</v>
      </c>
    </row>
    <row r="150" spans="24:25" ht="12.75">
      <c r="X150" s="176">
        <v>37591</v>
      </c>
      <c r="Y150" s="177">
        <f>VLOOKUP(VLOOKUP(MONTH(X150),Settings!$G$14:$H$25,2,FALSE),$A$4:$T$15,YEAR(X150)-1988,FALSE)</f>
        <v>682</v>
      </c>
    </row>
    <row r="151" spans="24:25" ht="12.75">
      <c r="X151" s="176">
        <v>37622</v>
      </c>
      <c r="Y151" s="177">
        <f>VLOOKUP(VLOOKUP(MONTH(X151),Settings!$G$14:$H$25,2,FALSE),$A$4:$T$15,YEAR(X151)-1988,FALSE)</f>
        <v>686</v>
      </c>
    </row>
    <row r="152" spans="24:25" ht="12.75">
      <c r="X152" s="176">
        <v>37653</v>
      </c>
      <c r="Y152" s="177">
        <f>VLOOKUP(VLOOKUP(MONTH(X152),Settings!$G$14:$H$25,2,FALSE),$A$4:$T$15,YEAR(X152)-1988,FALSE)</f>
        <v>704</v>
      </c>
    </row>
    <row r="153" spans="24:25" ht="12.75">
      <c r="X153" s="176">
        <v>37681</v>
      </c>
      <c r="Y153" s="177">
        <f>VLOOKUP(VLOOKUP(MONTH(X153),Settings!$G$14:$H$25,2,FALSE),$A$4:$T$15,YEAR(X153)-1988,FALSE)</f>
        <v>588</v>
      </c>
    </row>
    <row r="154" spans="24:25" ht="12.75">
      <c r="X154" s="176">
        <v>37712</v>
      </c>
      <c r="Y154" s="177">
        <f>VLOOKUP(VLOOKUP(MONTH(X154),Settings!$G$14:$H$25,2,FALSE),$A$4:$T$15,YEAR(X154)-1988,FALSE)</f>
        <v>1187</v>
      </c>
    </row>
    <row r="155" spans="24:25" ht="12.75">
      <c r="X155" s="176">
        <v>37742</v>
      </c>
      <c r="Y155" s="177">
        <f>VLOOKUP(VLOOKUP(MONTH(X155),Settings!$G$14:$H$25,2,FALSE),$A$4:$T$15,YEAR(X155)-1988,FALSE)</f>
        <v>964</v>
      </c>
    </row>
    <row r="156" spans="24:25" ht="12.75">
      <c r="X156" s="176">
        <v>37773</v>
      </c>
      <c r="Y156" s="177">
        <f>VLOOKUP(VLOOKUP(MONTH(X156),Settings!$G$14:$H$25,2,FALSE),$A$4:$T$15,YEAR(X156)-1988,FALSE)</f>
        <v>899</v>
      </c>
    </row>
    <row r="157" spans="24:25" ht="12.75">
      <c r="X157" s="176">
        <v>37803</v>
      </c>
      <c r="Y157" s="177">
        <f>VLOOKUP(VLOOKUP(MONTH(X157),Settings!$G$14:$H$25,2,FALSE),$A$4:$T$15,YEAR(X157)-1988,FALSE)</f>
        <v>925</v>
      </c>
    </row>
    <row r="158" spans="24:25" ht="12.75">
      <c r="X158" s="176">
        <v>37834</v>
      </c>
      <c r="Y158" s="177">
        <f>VLOOKUP(VLOOKUP(MONTH(X158),Settings!$G$14:$H$25,2,FALSE),$A$4:$T$15,YEAR(X158)-1988,FALSE)</f>
        <v>1167</v>
      </c>
    </row>
    <row r="159" spans="24:25" ht="12.75">
      <c r="X159" s="176">
        <v>37865</v>
      </c>
      <c r="Y159" s="177">
        <f>VLOOKUP(VLOOKUP(MONTH(X159),Settings!$G$14:$H$25,2,FALSE),$A$4:$T$15,YEAR(X159)-1988,FALSE)</f>
        <v>965</v>
      </c>
    </row>
    <row r="160" spans="24:25" ht="12.75">
      <c r="X160" s="176">
        <v>37895</v>
      </c>
      <c r="Y160" s="177">
        <f>VLOOKUP(VLOOKUP(MONTH(X160),Settings!$G$14:$H$25,2,FALSE),$A$4:$T$15,YEAR(X160)-1988,FALSE)</f>
        <v>1557</v>
      </c>
    </row>
    <row r="161" spans="24:25" ht="12.75">
      <c r="X161" s="176">
        <v>37926</v>
      </c>
      <c r="Y161" s="177">
        <f>VLOOKUP(VLOOKUP(MONTH(X161),Settings!$G$14:$H$25,2,FALSE),$A$4:$T$15,YEAR(X161)-1988,FALSE)</f>
        <v>997</v>
      </c>
    </row>
    <row r="162" spans="24:25" ht="12.75">
      <c r="X162" s="176">
        <v>37956</v>
      </c>
      <c r="Y162" s="177">
        <f>VLOOKUP(VLOOKUP(MONTH(X162),Settings!$G$14:$H$25,2,FALSE),$A$4:$T$15,YEAR(X162)-1988,FALSE)</f>
        <v>761</v>
      </c>
    </row>
    <row r="163" spans="24:25" ht="12.75">
      <c r="X163" s="176">
        <v>37987</v>
      </c>
      <c r="Y163" s="177">
        <f>VLOOKUP(VLOOKUP(MONTH(X163),Settings!$G$14:$H$25,2,FALSE),$A$4:$T$15,YEAR(X163)-1988,FALSE)</f>
        <v>552</v>
      </c>
    </row>
    <row r="164" spans="24:25" ht="12.75">
      <c r="X164" s="176">
        <v>38018</v>
      </c>
      <c r="Y164" s="177">
        <f>VLOOKUP(VLOOKUP(MONTH(X164),Settings!$G$14:$H$25,2,FALSE),$A$4:$T$15,YEAR(X164)-1988,FALSE)</f>
        <v>588</v>
      </c>
    </row>
    <row r="165" spans="24:25" ht="12.75">
      <c r="X165" s="176">
        <v>38047</v>
      </c>
      <c r="Y165" s="177">
        <f>VLOOKUP(VLOOKUP(MONTH(X165),Settings!$G$14:$H$25,2,FALSE),$A$4:$T$15,YEAR(X165)-1988,FALSE)</f>
        <v>988</v>
      </c>
    </row>
    <row r="166" spans="24:25" ht="12.75">
      <c r="X166" s="176">
        <v>38078</v>
      </c>
      <c r="Y166" s="177">
        <f>VLOOKUP(VLOOKUP(MONTH(X166),Settings!$G$14:$H$25,2,FALSE),$A$4:$T$15,YEAR(X166)-1988,FALSE)</f>
        <v>603</v>
      </c>
    </row>
    <row r="167" spans="24:25" ht="12.75">
      <c r="X167" s="176">
        <v>38108</v>
      </c>
      <c r="Y167" s="177">
        <f>VLOOKUP(VLOOKUP(MONTH(X167),Settings!$G$14:$H$25,2,FALSE),$A$4:$T$15,YEAR(X167)-1988,FALSE)</f>
        <v>420</v>
      </c>
    </row>
    <row r="168" spans="24:25" ht="12.75">
      <c r="X168" s="176">
        <v>38139</v>
      </c>
      <c r="Y168" s="177">
        <f>VLOOKUP(VLOOKUP(MONTH(X168),Settings!$G$14:$H$25,2,FALSE),$A$4:$T$15,YEAR(X168)-1988,FALSE)</f>
        <v>317</v>
      </c>
    </row>
    <row r="169" spans="24:25" ht="12.75">
      <c r="X169" s="176">
        <v>38169</v>
      </c>
      <c r="Y169" s="177">
        <f>VLOOKUP(VLOOKUP(MONTH(X169),Settings!$G$14:$H$25,2,FALSE),$A$4:$T$15,YEAR(X169)-1988,FALSE)</f>
        <v>354</v>
      </c>
    </row>
    <row r="170" spans="24:25" ht="12.75">
      <c r="X170" s="176">
        <v>38200</v>
      </c>
      <c r="Y170" s="177">
        <f>VLOOKUP(VLOOKUP(MONTH(X170),Settings!$G$14:$H$25,2,FALSE),$A$4:$T$15,YEAR(X170)-1988,FALSE)</f>
        <v>300</v>
      </c>
    </row>
    <row r="171" spans="24:25" ht="12.75">
      <c r="X171" s="176">
        <v>38231</v>
      </c>
      <c r="Y171" s="177">
        <f>VLOOKUP(VLOOKUP(MONTH(X171),Settings!$G$14:$H$25,2,FALSE),$A$4:$T$15,YEAR(X171)-1988,FALSE)</f>
        <v>282</v>
      </c>
    </row>
    <row r="172" spans="24:25" ht="12.75">
      <c r="X172" s="176">
        <v>38261</v>
      </c>
      <c r="Y172" s="177">
        <f>VLOOKUP(VLOOKUP(MONTH(X172),Settings!$G$14:$H$25,2,FALSE),$A$4:$T$15,YEAR(X172)-1988,FALSE)</f>
        <v>378</v>
      </c>
    </row>
    <row r="173" spans="24:25" ht="12.75">
      <c r="X173" s="176">
        <v>38292</v>
      </c>
      <c r="Y173" s="177">
        <f>VLOOKUP(VLOOKUP(MONTH(X173),Settings!$G$14:$H$25,2,FALSE),$A$4:$T$15,YEAR(X173)-1988,FALSE)</f>
        <v>370</v>
      </c>
    </row>
    <row r="174" spans="24:25" ht="12.75">
      <c r="X174" s="176">
        <v>38322</v>
      </c>
      <c r="Y174" s="177">
        <f>VLOOKUP(VLOOKUP(MONTH(X174),Settings!$G$14:$H$25,2,FALSE),$A$4:$T$15,YEAR(X174)-1988,FALSE)</f>
        <v>307</v>
      </c>
    </row>
    <row r="175" spans="24:25" ht="12.75">
      <c r="X175" s="176">
        <v>38353</v>
      </c>
      <c r="Y175" s="177">
        <f>VLOOKUP(VLOOKUP(MONTH(X175),Settings!$G$14:$H$25,2,FALSE),$A$4:$T$15,YEAR(X175)-1988,FALSE)</f>
        <v>346</v>
      </c>
    </row>
    <row r="176" spans="24:25" ht="12.75">
      <c r="X176" s="176">
        <v>38384</v>
      </c>
      <c r="Y176" s="177">
        <f>VLOOKUP(VLOOKUP(MONTH(X176),Settings!$G$14:$H$25,2,FALSE),$A$4:$T$15,YEAR(X176)-1988,FALSE)</f>
        <v>297</v>
      </c>
    </row>
    <row r="177" spans="24:25" ht="12.75">
      <c r="X177" s="176">
        <v>38412</v>
      </c>
      <c r="Y177" s="177">
        <f>VLOOKUP(VLOOKUP(MONTH(X177),Settings!$G$14:$H$25,2,FALSE),$A$4:$T$15,YEAR(X177)-1988,FALSE)</f>
        <v>307</v>
      </c>
    </row>
    <row r="178" spans="24:25" ht="12.75">
      <c r="X178" s="176">
        <v>38443</v>
      </c>
      <c r="Y178" s="177">
        <f>VLOOKUP(VLOOKUP(MONTH(X178),Settings!$G$14:$H$25,2,FALSE),$A$4:$T$15,YEAR(X178)-1988,FALSE)</f>
        <v>280</v>
      </c>
    </row>
    <row r="179" spans="24:25" ht="12.75">
      <c r="X179" s="176">
        <v>38473</v>
      </c>
      <c r="Y179" s="177">
        <f>VLOOKUP(VLOOKUP(MONTH(X179),Settings!$G$14:$H$25,2,FALSE),$A$4:$T$15,YEAR(X179)-1988,FALSE)</f>
        <v>261</v>
      </c>
    </row>
    <row r="180" spans="24:25" ht="12.75">
      <c r="X180" s="176">
        <v>38504</v>
      </c>
      <c r="Y180" s="177">
        <f>VLOOKUP(VLOOKUP(MONTH(X180),Settings!$G$14:$H$25,2,FALSE),$A$4:$T$15,YEAR(X180)-1988,FALSE)</f>
        <v>312</v>
      </c>
    </row>
    <row r="181" spans="24:25" ht="12.75">
      <c r="X181" s="176">
        <v>38534</v>
      </c>
      <c r="Y181" s="177">
        <f>VLOOKUP(VLOOKUP(MONTH(X181),Settings!$G$14:$H$25,2,FALSE),$A$4:$T$15,YEAR(X181)-1988,FALSE)</f>
        <v>330</v>
      </c>
    </row>
    <row r="182" spans="24:25" ht="12.75">
      <c r="X182" s="176">
        <v>38565</v>
      </c>
      <c r="Y182" s="177">
        <f>VLOOKUP(VLOOKUP(MONTH(X182),Settings!$G$14:$H$25,2,FALSE),$A$4:$T$15,YEAR(X182)-1988,FALSE)</f>
        <v>489</v>
      </c>
    </row>
    <row r="183" spans="24:25" ht="12.75">
      <c r="X183" s="176">
        <v>38596</v>
      </c>
      <c r="Y183" s="177">
        <f>VLOOKUP(VLOOKUP(MONTH(X183),Settings!$G$14:$H$25,2,FALSE),$A$4:$T$15,YEAR(X183)-1988,FALSE)</f>
        <v>432</v>
      </c>
    </row>
    <row r="184" spans="24:25" ht="12.75">
      <c r="X184" s="176">
        <v>38626</v>
      </c>
      <c r="Y184" s="177">
        <f>VLOOKUP(VLOOKUP(MONTH(X184),Settings!$G$14:$H$25,2,FALSE),$A$4:$T$15,YEAR(X184)-1988,FALSE)</f>
        <v>348</v>
      </c>
    </row>
    <row r="185" spans="24:25" ht="12.75">
      <c r="X185" s="176">
        <v>38657</v>
      </c>
      <c r="Y185" s="177">
        <f>VLOOKUP(VLOOKUP(MONTH(X185),Settings!$G$14:$H$25,2,FALSE),$A$4:$T$15,YEAR(X185)-1988,FALSE)</f>
        <v>348</v>
      </c>
    </row>
    <row r="186" spans="24:25" ht="12.75">
      <c r="X186" s="176">
        <v>38687</v>
      </c>
      <c r="Y186" s="177">
        <f>VLOOKUP(VLOOKUP(MONTH(X186),Settings!$G$14:$H$25,2,FALSE),$A$4:$T$15,YEAR(X186)-1988,FALSE)</f>
        <v>271</v>
      </c>
    </row>
    <row r="187" spans="24:25" ht="12.75">
      <c r="X187" s="176">
        <v>38718</v>
      </c>
      <c r="Y187" s="177">
        <f>VLOOKUP(VLOOKUP(MONTH(X187),Settings!$G$14:$H$25,2,FALSE),$A$4:$T$15,YEAR(X187)-1988,FALSE)</f>
        <v>262</v>
      </c>
    </row>
    <row r="188" spans="24:25" ht="12.75">
      <c r="X188" s="176">
        <v>38749</v>
      </c>
      <c r="Y188" s="177">
        <f>VLOOKUP(VLOOKUP(MONTH(X188),Settings!$G$14:$H$25,2,FALSE),$A$4:$T$15,YEAR(X188)-1988,FALSE)</f>
        <v>235</v>
      </c>
    </row>
    <row r="189" spans="24:25" ht="12.75">
      <c r="X189" s="176">
        <v>38777</v>
      </c>
      <c r="Y189" s="177">
        <f>VLOOKUP(VLOOKUP(MONTH(X189),Settings!$G$14:$H$25,2,FALSE),$A$4:$T$15,YEAR(X189)-1988,FALSE)</f>
        <v>263</v>
      </c>
    </row>
    <row r="190" spans="24:25" ht="12.75">
      <c r="X190" s="176">
        <v>38808</v>
      </c>
      <c r="Y190" s="177">
        <f>VLOOKUP(VLOOKUP(MONTH(X190),Settings!$G$14:$H$25,2,FALSE),$A$4:$T$15,YEAR(X190)-1988,FALSE)</f>
        <v>218</v>
      </c>
    </row>
    <row r="191" spans="24:25" ht="12.75">
      <c r="X191" s="176">
        <v>38838</v>
      </c>
      <c r="Y191" s="177">
        <f>VLOOKUP(VLOOKUP(MONTH(X191),Settings!$G$14:$H$25,2,FALSE),$A$4:$T$15,YEAR(X191)-1988,FALSE)</f>
        <v>246</v>
      </c>
    </row>
    <row r="192" spans="24:25" ht="12.75">
      <c r="X192" s="176">
        <v>38869</v>
      </c>
      <c r="Y192" s="177">
        <f>VLOOKUP(VLOOKUP(MONTH(X192),Settings!$G$14:$H$25,2,FALSE),$A$4:$T$15,YEAR(X192)-1988,FALSE)</f>
        <v>286</v>
      </c>
    </row>
    <row r="193" spans="24:25" ht="12.75">
      <c r="X193" s="176">
        <v>38899</v>
      </c>
      <c r="Y193" s="177">
        <f>VLOOKUP(VLOOKUP(MONTH(X193),Settings!$G$14:$H$25,2,FALSE),$A$4:$T$15,YEAR(X193)-1988,FALSE)</f>
        <v>292</v>
      </c>
    </row>
    <row r="194" spans="24:25" ht="12.75">
      <c r="X194" s="176">
        <v>38930</v>
      </c>
      <c r="Y194" s="177">
        <f>VLOOKUP(VLOOKUP(MONTH(X194),Settings!$G$14:$H$25,2,FALSE),$A$4:$T$15,YEAR(X194)-1988,FALSE)</f>
        <v>426</v>
      </c>
    </row>
    <row r="195" spans="24:25" ht="12.75">
      <c r="X195" s="176">
        <v>38961</v>
      </c>
      <c r="Y195" s="177">
        <f>VLOOKUP(VLOOKUP(MONTH(X195),Settings!$G$14:$H$25,2,FALSE),$A$4:$T$15,YEAR(X195)-1988,FALSE)</f>
        <v>193</v>
      </c>
    </row>
    <row r="196" spans="24:25" ht="12.75">
      <c r="X196" s="176">
        <v>38991</v>
      </c>
      <c r="Y196" s="177">
        <f>VLOOKUP(VLOOKUP(MONTH(X196),Settings!$G$14:$H$25,2,FALSE),$A$4:$T$15,YEAR(X196)-1988,FALSE)</f>
        <v>235</v>
      </c>
    </row>
    <row r="197" spans="24:25" ht="12.75">
      <c r="X197" s="176">
        <v>39022</v>
      </c>
      <c r="Y197" s="177">
        <f>VLOOKUP(VLOOKUP(MONTH(X197),Settings!$G$14:$H$25,2,FALSE),$A$4:$T$15,YEAR(X197)-1988,FALSE)</f>
        <v>208</v>
      </c>
    </row>
    <row r="198" spans="24:25" ht="12.75">
      <c r="X198" s="176">
        <v>39052</v>
      </c>
      <c r="Y198" s="177">
        <f>VLOOKUP(VLOOKUP(MONTH(X198),Settings!$G$14:$H$25,2,FALSE),$A$4:$T$15,YEAR(X198)-1988,FALSE)</f>
        <v>152</v>
      </c>
    </row>
    <row r="199" spans="24:25" ht="12.75">
      <c r="X199" s="176">
        <v>39083</v>
      </c>
      <c r="Y199" s="177">
        <f>VLOOKUP(VLOOKUP(MONTH(X199),Settings!$G$14:$H$25,2,FALSE),$A$4:$T$15,YEAR(X199)-1988,FALSE)</f>
        <v>153</v>
      </c>
    </row>
    <row r="200" spans="24:25" ht="12.75">
      <c r="X200" s="176">
        <v>39114</v>
      </c>
      <c r="Y200" s="177">
        <f>VLOOKUP(VLOOKUP(MONTH(X200),Settings!$G$14:$H$25,2,FALSE),$A$4:$T$15,YEAR(X200)-1988,FALSE)</f>
        <v>130</v>
      </c>
    </row>
    <row r="201" spans="24:25" ht="12.75">
      <c r="X201" s="176">
        <v>39142</v>
      </c>
      <c r="Y201" s="177">
        <f>VLOOKUP(VLOOKUP(MONTH(X201),Settings!$G$14:$H$25,2,FALSE),$A$4:$T$15,YEAR(X201)-1988,FALSE)</f>
        <v>181</v>
      </c>
    </row>
    <row r="202" spans="24:25" ht="12.75">
      <c r="X202" s="176">
        <v>39173</v>
      </c>
      <c r="Y202" s="177">
        <f>VLOOKUP(VLOOKUP(MONTH(X202),Settings!$G$14:$H$25,2,FALSE),$A$4:$T$15,YEAR(X202)-1988,FALSE)</f>
        <v>130</v>
      </c>
    </row>
    <row r="203" spans="24:25" ht="12.75">
      <c r="X203" s="176">
        <v>39203</v>
      </c>
      <c r="Y203" s="177">
        <f>VLOOKUP(VLOOKUP(MONTH(X203),Settings!$G$14:$H$25,2,FALSE),$A$4:$T$15,YEAR(X203)-1988,FALSE)</f>
        <v>114</v>
      </c>
    </row>
    <row r="204" spans="24:25" ht="12.75">
      <c r="X204" s="176">
        <v>39234</v>
      </c>
      <c r="Y204" s="177">
        <f>VLOOKUP(VLOOKUP(MONTH(X204),Settings!$G$14:$H$25,2,FALSE),$A$4:$T$15,YEAR(X204)-1988,FALSE)</f>
        <v>138</v>
      </c>
    </row>
    <row r="205" spans="24:25" ht="12.75">
      <c r="X205" s="176">
        <v>39264</v>
      </c>
      <c r="Y205" s="177">
        <f>VLOOKUP(VLOOKUP(MONTH(X205),Settings!$G$14:$H$25,2,FALSE),$A$4:$T$15,YEAR(X205)-1988,FALSE)</f>
        <v>148</v>
      </c>
    </row>
    <row r="206" spans="24:25" ht="12.75">
      <c r="X206" s="176">
        <v>39295</v>
      </c>
      <c r="Y206" s="177">
        <f>VLOOKUP(VLOOKUP(MONTH(X206),Settings!$G$14:$H$25,2,FALSE),$A$4:$T$15,YEAR(X206)-1988,FALSE)</f>
        <v>172</v>
      </c>
    </row>
    <row r="207" spans="24:25" ht="12.75">
      <c r="X207" s="176">
        <v>39326</v>
      </c>
      <c r="Y207" s="177">
        <f>VLOOKUP(VLOOKUP(MONTH(X207),Settings!$G$14:$H$25,2,FALSE),$A$4:$T$15,YEAR(X207)-1988,FALSE)</f>
        <v>151</v>
      </c>
    </row>
    <row r="208" spans="24:25" ht="12.75">
      <c r="X208" s="176">
        <v>39356</v>
      </c>
      <c r="Y208" s="177">
        <f>VLOOKUP(VLOOKUP(MONTH(X208),Settings!$G$14:$H$25,2,FALSE),$A$4:$T$15,YEAR(X208)-1988,FALSE)</f>
        <v>142</v>
      </c>
    </row>
    <row r="209" spans="24:25" ht="12.75">
      <c r="X209" s="176">
        <v>39387</v>
      </c>
      <c r="Y209" s="177">
        <f>VLOOKUP(VLOOKUP(MONTH(X209),Settings!$G$14:$H$25,2,FALSE),$A$4:$T$15,YEAR(X209)-1988,FALSE)</f>
        <v>216</v>
      </c>
    </row>
    <row r="210" spans="24:25" ht="12.75">
      <c r="X210" s="176">
        <v>39417</v>
      </c>
      <c r="Y210" s="177">
        <f>VLOOKUP(VLOOKUP(MONTH(X210),Settings!$G$14:$H$25,2,FALSE),$A$4:$T$15,YEAR(X210)-1988,FALSE)</f>
        <v>203</v>
      </c>
    </row>
    <row r="211" spans="24:25" ht="12.75">
      <c r="X211" s="176">
        <v>39448</v>
      </c>
      <c r="Y211" s="177">
        <f>VLOOKUP(VLOOKUP(MONTH(X211),Settings!$G$14:$H$25,2,FALSE),$A$4:$T$15,YEAR(X211)-1988,FALSE)</f>
        <v>212</v>
      </c>
    </row>
    <row r="212" spans="24:25" ht="12.75">
      <c r="X212" s="176">
        <v>39479</v>
      </c>
      <c r="Y212" s="177">
        <f>VLOOKUP(VLOOKUP(MONTH(X212),Settings!$G$14:$H$25,2,FALSE),$A$4:$T$15,YEAR(X212)-1988,FALSE)</f>
        <v>188</v>
      </c>
    </row>
    <row r="213" spans="24:25" ht="12.75">
      <c r="X213" s="176">
        <v>39508</v>
      </c>
      <c r="Y213" s="177">
        <f>VLOOKUP(VLOOKUP(MONTH(X213),Settings!$G$14:$H$25,2,FALSE),$A$4:$T$15,YEAR(X213)-1988,FALSE)</f>
        <v>182</v>
      </c>
    </row>
    <row r="214" spans="24:25" ht="12.75">
      <c r="X214" s="176">
        <v>39539</v>
      </c>
      <c r="Y214" s="177">
        <f>VLOOKUP(VLOOKUP(MONTH(X214),Settings!$G$14:$H$25,2,FALSE),$A$4:$T$15,YEAR(X214)-1988,FALSE)</f>
        <v>137</v>
      </c>
    </row>
    <row r="215" spans="24:25" ht="12.75">
      <c r="X215" s="176">
        <v>39569</v>
      </c>
      <c r="Y215" s="177">
        <f>VLOOKUP(VLOOKUP(MONTH(X215),Settings!$G$14:$H$25,2,FALSE),$A$4:$T$15,YEAR(X215)-1988,FALSE)</f>
        <v>98</v>
      </c>
    </row>
    <row r="216" spans="24:25" ht="12.75">
      <c r="X216" s="176">
        <v>39600</v>
      </c>
      <c r="Y216" s="177">
        <f>VLOOKUP(VLOOKUP(MONTH(X216),Settings!$G$14:$H$25,2,FALSE),$A$4:$T$15,YEAR(X216)-1988,FALSE)</f>
        <v>114</v>
      </c>
    </row>
    <row r="217" spans="24:25" ht="12.75">
      <c r="X217" s="176">
        <v>39630</v>
      </c>
      <c r="Y217" s="177">
        <f>VLOOKUP(VLOOKUP(MONTH(X217),Settings!$G$14:$H$25,2,FALSE),$A$4:$T$15,YEAR(X217)-1988,FALSE)</f>
        <v>115</v>
      </c>
    </row>
    <row r="218" spans="24:25" ht="12.75">
      <c r="X218" s="176">
        <v>39661</v>
      </c>
      <c r="Y218" s="177">
        <f>VLOOKUP(VLOOKUP(MONTH(X218),Settings!$G$14:$H$25,2,FALSE),$A$4:$T$15,YEAR(X218)-1988,FALSE)</f>
        <v>113</v>
      </c>
    </row>
    <row r="219" spans="24:25" ht="12.75">
      <c r="X219" s="176">
        <v>39692</v>
      </c>
      <c r="Y219" s="177">
        <f>VLOOKUP(VLOOKUP(MONTH(X219),Settings!$G$14:$H$25,2,FALSE),$A$4:$T$15,YEAR(X219)-1988,FALSE)</f>
        <v>121</v>
      </c>
    </row>
    <row r="220" spans="24:25" ht="12.75">
      <c r="X220" s="176">
        <v>39722</v>
      </c>
      <c r="Y220" s="177">
        <f>VLOOKUP(VLOOKUP(MONTH(X220),Settings!$G$14:$H$25,2,FALSE),$A$4:$T$15,YEAR(X220)-1988,FALSE)</f>
        <v>176</v>
      </c>
    </row>
    <row r="221" spans="24:25" ht="12.75">
      <c r="X221" s="176">
        <v>39753</v>
      </c>
      <c r="Y221" s="177">
        <f>VLOOKUP(VLOOKUP(MONTH(X221),Settings!$G$14:$H$25,2,FALSE),$A$4:$T$15,YEAR(X221)-1988,FALSE)</f>
        <v>117</v>
      </c>
    </row>
    <row r="222" spans="24:25" ht="12.75">
      <c r="X222" s="176">
        <v>39783</v>
      </c>
      <c r="Y222" s="177">
        <f>VLOOKUP(VLOOKUP(MONTH(X222),Settings!$G$14:$H$25,2,FALSE),$A$4:$T$15,YEAR(X222)-1988,FALSE)</f>
        <v>83</v>
      </c>
    </row>
    <row r="223" spans="24:25" ht="12.75">
      <c r="X223" s="176">
        <v>39814</v>
      </c>
      <c r="Y223" s="177" t="e">
        <f>VLOOKUP(VLOOKUP(MONTH(X223),Settings!$G$14:$H$25,2,FALSE),$A$4:$T$15,YEAR(X223)-1988,FALSE)</f>
        <v>#REF!</v>
      </c>
    </row>
    <row r="224" spans="24:25" ht="12.75">
      <c r="X224" s="176">
        <v>39845</v>
      </c>
      <c r="Y224" s="177" t="e">
        <f>VLOOKUP(VLOOKUP(MONTH(X224),Settings!$G$14:$H$25,2,FALSE),$A$4:$T$15,YEAR(X224)-1988,FALSE)</f>
        <v>#REF!</v>
      </c>
    </row>
    <row r="225" spans="24:25" ht="12.75">
      <c r="X225" s="176">
        <v>39873</v>
      </c>
      <c r="Y225" s="177" t="e">
        <f>VLOOKUP(VLOOKUP(MONTH(X225),Settings!$G$14:$H$25,2,FALSE),$A$4:$T$15,YEAR(X225)-1988,FALSE)</f>
        <v>#REF!</v>
      </c>
    </row>
    <row r="226" spans="24:25" ht="12.75">
      <c r="X226" s="176">
        <v>39904</v>
      </c>
      <c r="Y226" s="177" t="e">
        <f>VLOOKUP(VLOOKUP(MONTH(X226),Settings!$G$14:$H$25,2,FALSE),$A$4:$T$15,YEAR(X226)-1988,FALSE)</f>
        <v>#REF!</v>
      </c>
    </row>
    <row r="227" spans="24:25" ht="12.75">
      <c r="X227" s="176">
        <v>39934</v>
      </c>
      <c r="Y227" s="177" t="e">
        <f>VLOOKUP(VLOOKUP(MONTH(X227),Settings!$G$14:$H$25,2,FALSE),$A$4:$T$15,YEAR(X227)-1988,FALSE)</f>
        <v>#REF!</v>
      </c>
    </row>
    <row r="228" spans="24:25" ht="12.75">
      <c r="X228" s="176">
        <v>39965</v>
      </c>
      <c r="Y228" s="177" t="e">
        <f>VLOOKUP(VLOOKUP(MONTH(X228),Settings!$G$14:$H$25,2,FALSE),$A$4:$T$15,YEAR(X228)-1988,FALSE)</f>
        <v>#REF!</v>
      </c>
    </row>
    <row r="229" spans="24:25" ht="12.75">
      <c r="X229" s="176">
        <v>39995</v>
      </c>
      <c r="Y229" s="177" t="e">
        <f>VLOOKUP(VLOOKUP(MONTH(X229),Settings!$G$14:$H$25,2,FALSE),$A$4:$T$15,YEAR(X229)-1988,FALSE)</f>
        <v>#REF!</v>
      </c>
    </row>
    <row r="230" spans="24:25" ht="12.75">
      <c r="X230" s="176">
        <v>40026</v>
      </c>
      <c r="Y230" s="177" t="e">
        <f>VLOOKUP(VLOOKUP(MONTH(X230),Settings!$G$14:$H$25,2,FALSE),$A$4:$T$15,YEAR(X230)-1988,FALSE)</f>
        <v>#REF!</v>
      </c>
    </row>
    <row r="231" spans="24:25" ht="12.75">
      <c r="X231" s="176">
        <v>40057</v>
      </c>
      <c r="Y231" s="177" t="e">
        <f>VLOOKUP(VLOOKUP(MONTH(X231),Settings!$G$14:$H$25,2,FALSE),$A$4:$T$15,YEAR(X231)-1988,FALSE)</f>
        <v>#REF!</v>
      </c>
    </row>
    <row r="232" spans="24:25" ht="12.75">
      <c r="X232" s="176">
        <v>40087</v>
      </c>
      <c r="Y232" s="177" t="e">
        <f>VLOOKUP(VLOOKUP(MONTH(X232),Settings!$G$14:$H$25,2,FALSE),$A$4:$T$15,YEAR(X232)-1988,FALSE)</f>
        <v>#REF!</v>
      </c>
    </row>
    <row r="233" spans="24:25" ht="12.75">
      <c r="X233" s="176">
        <v>40118</v>
      </c>
      <c r="Y233" s="177" t="e">
        <f>VLOOKUP(VLOOKUP(MONTH(X233),Settings!$G$14:$H$25,2,FALSE),$A$4:$T$15,YEAR(X233)-1988,FALSE)</f>
        <v>#REF!</v>
      </c>
    </row>
    <row r="234" spans="24:25" ht="12.75">
      <c r="X234" s="176">
        <v>40148</v>
      </c>
      <c r="Y234" s="177" t="e">
        <f>VLOOKUP(VLOOKUP(MONTH(X234),Settings!$G$14:$H$25,2,FALSE),$A$4:$T$15,YEAR(X234)-1988,FALSE)</f>
        <v>#REF!</v>
      </c>
    </row>
    <row r="235" spans="24:25" ht="12.75">
      <c r="X235" s="176">
        <v>40179</v>
      </c>
      <c r="Y235" s="177" t="e">
        <f>VLOOKUP(VLOOKUP(MONTH(X235),Settings!$G$14:$H$25,2,FALSE),$A$4:$T$15,YEAR(X235)-1988,FALSE)</f>
        <v>#REF!</v>
      </c>
    </row>
    <row r="236" spans="24:25" ht="12.75">
      <c r="X236" s="176">
        <v>40210</v>
      </c>
      <c r="Y236" s="177" t="e">
        <f>VLOOKUP(VLOOKUP(MONTH(X236),Settings!$G$14:$H$25,2,FALSE),$A$4:$T$15,YEAR(X236)-1988,FALSE)</f>
        <v>#REF!</v>
      </c>
    </row>
    <row r="237" spans="24:25" ht="12.75">
      <c r="X237" s="176">
        <v>40238</v>
      </c>
      <c r="Y237" s="177" t="e">
        <f>VLOOKUP(VLOOKUP(MONTH(X237),Settings!$G$14:$H$25,2,FALSE),$A$4:$T$15,YEAR(X237)-1988,FALSE)</f>
        <v>#REF!</v>
      </c>
    </row>
    <row r="238" spans="24:25" ht="12.75">
      <c r="X238" s="176">
        <v>40269</v>
      </c>
      <c r="Y238" s="177" t="e">
        <f>VLOOKUP(VLOOKUP(MONTH(X238),Settings!$G$14:$H$25,2,FALSE),$A$4:$T$15,YEAR(X238)-1988,FALSE)</f>
        <v>#REF!</v>
      </c>
    </row>
    <row r="239" spans="24:25" ht="12.75">
      <c r="X239" s="176">
        <v>40299</v>
      </c>
      <c r="Y239" s="177" t="e">
        <f>VLOOKUP(VLOOKUP(MONTH(X239),Settings!$G$14:$H$25,2,FALSE),$A$4:$T$15,YEAR(X239)-1988,FALSE)</f>
        <v>#REF!</v>
      </c>
    </row>
    <row r="240" spans="24:25" ht="12.75">
      <c r="X240" s="176">
        <v>40330</v>
      </c>
      <c r="Y240" s="177" t="e">
        <f>VLOOKUP(VLOOKUP(MONTH(X240),Settings!$G$14:$H$25,2,FALSE),$A$4:$T$15,YEAR(X240)-1988,FALSE)</f>
        <v>#REF!</v>
      </c>
    </row>
    <row r="241" spans="24:25" ht="12.75">
      <c r="X241" s="176">
        <v>40360</v>
      </c>
      <c r="Y241" s="177" t="e">
        <f>VLOOKUP(VLOOKUP(MONTH(X241),Settings!$G$14:$H$25,2,FALSE),$A$4:$T$15,YEAR(X241)-1988,FALSE)</f>
        <v>#REF!</v>
      </c>
    </row>
    <row r="242" spans="24:25" ht="12.75">
      <c r="X242" s="176">
        <v>40391</v>
      </c>
      <c r="Y242" s="177" t="e">
        <f>VLOOKUP(VLOOKUP(MONTH(X242),Settings!$G$14:$H$25,2,FALSE),$A$4:$T$15,YEAR(X242)-1988,FALSE)</f>
        <v>#REF!</v>
      </c>
    </row>
    <row r="243" spans="24:25" ht="12.75">
      <c r="X243" s="176">
        <v>40422</v>
      </c>
      <c r="Y243" s="177" t="e">
        <f>VLOOKUP(VLOOKUP(MONTH(X243),Settings!$G$14:$H$25,2,FALSE),$A$4:$T$15,YEAR(X243)-1988,FALSE)</f>
        <v>#REF!</v>
      </c>
    </row>
    <row r="244" spans="24:25" ht="12.75">
      <c r="X244" s="176">
        <v>40452</v>
      </c>
      <c r="Y244" s="177" t="e">
        <f>VLOOKUP(VLOOKUP(MONTH(X244),Settings!$G$14:$H$25,2,FALSE),$A$4:$T$15,YEAR(X244)-1988,FALSE)</f>
        <v>#REF!</v>
      </c>
    </row>
    <row r="245" spans="24:25" ht="12.75">
      <c r="X245" s="176">
        <v>40483</v>
      </c>
      <c r="Y245" s="177" t="e">
        <f>VLOOKUP(VLOOKUP(MONTH(X245),Settings!$G$14:$H$25,2,FALSE),$A$4:$T$15,YEAR(X245)-1988,FALSE)</f>
        <v>#REF!</v>
      </c>
    </row>
    <row r="246" spans="24:25" ht="12.75">
      <c r="X246" s="176">
        <v>40513</v>
      </c>
      <c r="Y246" s="177" t="e">
        <f>VLOOKUP(VLOOKUP(MONTH(X246),Settings!$G$14:$H$25,2,FALSE),$A$4:$T$15,YEAR(X246)-1988,FALSE)</f>
        <v>#REF!</v>
      </c>
    </row>
  </sheetData>
  <sheetProtection/>
  <mergeCells count="2">
    <mergeCell ref="A1:V1"/>
    <mergeCell ref="A2:V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ignoredErrors>
    <ignoredError sqref="C16:R16" formulaRange="1"/>
  </ignoredErrors>
  <drawing r:id="rId1"/>
</worksheet>
</file>

<file path=xl/worksheets/sheet11.xml><?xml version="1.0" encoding="utf-8"?>
<worksheet xmlns="http://schemas.openxmlformats.org/spreadsheetml/2006/main" xmlns:r="http://schemas.openxmlformats.org/officeDocument/2006/relationships">
  <dimension ref="A1:M71"/>
  <sheetViews>
    <sheetView zoomScaleSheetLayoutView="100" workbookViewId="0" topLeftCell="A1">
      <selection activeCell="G7" sqref="G7"/>
    </sheetView>
  </sheetViews>
  <sheetFormatPr defaultColWidth="9.140625" defaultRowHeight="12.75"/>
  <cols>
    <col min="1" max="1" width="7.140625" style="66" customWidth="1"/>
    <col min="2" max="7" width="12.7109375" style="66" customWidth="1"/>
    <col min="8" max="8" width="12.421875" style="66" customWidth="1"/>
    <col min="9" max="9" width="9.57421875" style="66" hidden="1" customWidth="1"/>
    <col min="10" max="10" width="9.140625" style="69" customWidth="1"/>
    <col min="11" max="11" width="10.8515625" style="66" bestFit="1" customWidth="1"/>
    <col min="12" max="12" width="9.140625" style="66" customWidth="1"/>
    <col min="13" max="13" width="12.140625" style="70" bestFit="1" customWidth="1"/>
    <col min="14" max="16384" width="9.140625" style="66" customWidth="1"/>
  </cols>
  <sheetData>
    <row r="1" spans="1:13" s="67" customFormat="1" ht="15.75">
      <c r="A1" s="436" t="s">
        <v>113</v>
      </c>
      <c r="B1" s="437"/>
      <c r="C1" s="437"/>
      <c r="D1" s="437"/>
      <c r="E1" s="437"/>
      <c r="F1" s="437"/>
      <c r="G1" s="437"/>
      <c r="H1" s="437"/>
      <c r="I1" s="438"/>
      <c r="J1" s="130"/>
      <c r="K1" s="66"/>
      <c r="L1" s="66"/>
      <c r="M1" s="84"/>
    </row>
    <row r="2" spans="1:13" s="67" customFormat="1" ht="24.75" customHeight="1">
      <c r="A2" s="433" t="str">
        <f>CONCATENATE("May 2004 - ",PROPER(Settings!$B$1))</f>
        <v>May 2004 - January 2009</v>
      </c>
      <c r="B2" s="434"/>
      <c r="C2" s="434"/>
      <c r="D2" s="434"/>
      <c r="E2" s="434"/>
      <c r="F2" s="434"/>
      <c r="G2" s="434"/>
      <c r="H2" s="434"/>
      <c r="I2" s="435"/>
      <c r="J2" s="130"/>
      <c r="K2" s="66"/>
      <c r="L2" s="66"/>
      <c r="M2" s="84"/>
    </row>
    <row r="3" spans="2:13" ht="15">
      <c r="B3" s="191" t="s">
        <v>112</v>
      </c>
      <c r="C3" s="439">
        <v>2004</v>
      </c>
      <c r="D3" s="439">
        <v>2005</v>
      </c>
      <c r="E3" s="439">
        <v>2006</v>
      </c>
      <c r="F3" s="439">
        <v>2007</v>
      </c>
      <c r="G3" s="439">
        <v>2008</v>
      </c>
      <c r="H3" s="439">
        <v>2009</v>
      </c>
      <c r="I3" s="441"/>
      <c r="L3" s="132" t="str">
        <f>A1</f>
        <v>Number of Dublin Cases </v>
      </c>
      <c r="M3" s="84"/>
    </row>
    <row r="4" spans="2:13" ht="15">
      <c r="B4" s="192" t="s">
        <v>114</v>
      </c>
      <c r="C4" s="440"/>
      <c r="D4" s="440"/>
      <c r="E4" s="440"/>
      <c r="F4" s="440"/>
      <c r="G4" s="440"/>
      <c r="H4" s="443"/>
      <c r="I4" s="442"/>
      <c r="K4" s="131">
        <v>38108</v>
      </c>
      <c r="L4" s="132">
        <f aca="true" t="shared" si="0" ref="L4:L35">VLOOKUP(DATE(1900,MONTH(K4),1),$A$5:$I$16,YEAR(K4)-2001,FALSE)</f>
        <v>60</v>
      </c>
      <c r="M4" s="84"/>
    </row>
    <row r="5" spans="1:13" s="68" customFormat="1" ht="15">
      <c r="A5" s="158">
        <v>1</v>
      </c>
      <c r="B5" s="179" t="s">
        <v>110</v>
      </c>
      <c r="C5" s="180"/>
      <c r="D5" s="181">
        <v>128</v>
      </c>
      <c r="E5" s="181">
        <v>136</v>
      </c>
      <c r="F5" s="182">
        <v>139</v>
      </c>
      <c r="G5" s="182">
        <v>99</v>
      </c>
      <c r="H5" s="182">
        <v>66</v>
      </c>
      <c r="I5" s="73"/>
      <c r="J5" s="72"/>
      <c r="K5" s="131">
        <v>38139</v>
      </c>
      <c r="L5" s="132">
        <f t="shared" si="0"/>
        <v>83</v>
      </c>
      <c r="M5" s="84"/>
    </row>
    <row r="6" spans="1:13" s="68" customFormat="1" ht="15">
      <c r="A6" s="158">
        <v>32</v>
      </c>
      <c r="B6" s="183" t="s">
        <v>115</v>
      </c>
      <c r="C6" s="184"/>
      <c r="D6" s="185">
        <v>126</v>
      </c>
      <c r="E6" s="185">
        <v>125</v>
      </c>
      <c r="F6" s="186">
        <v>73</v>
      </c>
      <c r="G6" s="186">
        <v>80</v>
      </c>
      <c r="H6" s="186"/>
      <c r="I6" s="73"/>
      <c r="J6" s="72"/>
      <c r="K6" s="131">
        <v>38169</v>
      </c>
      <c r="L6" s="132">
        <f t="shared" si="0"/>
        <v>101</v>
      </c>
      <c r="M6" s="84"/>
    </row>
    <row r="7" spans="1:13" s="68" customFormat="1" ht="15">
      <c r="A7" s="158">
        <v>61</v>
      </c>
      <c r="B7" s="183" t="s">
        <v>116</v>
      </c>
      <c r="C7" s="184"/>
      <c r="D7" s="185">
        <v>115</v>
      </c>
      <c r="E7" s="185">
        <v>120</v>
      </c>
      <c r="F7" s="186">
        <v>79</v>
      </c>
      <c r="G7" s="186">
        <v>76</v>
      </c>
      <c r="H7" s="186"/>
      <c r="I7" s="73"/>
      <c r="J7" s="72"/>
      <c r="K7" s="131">
        <v>38200</v>
      </c>
      <c r="L7" s="132">
        <f t="shared" si="0"/>
        <v>94</v>
      </c>
      <c r="M7" s="84"/>
    </row>
    <row r="8" spans="1:13" s="68" customFormat="1" ht="15">
      <c r="A8" s="158">
        <v>92</v>
      </c>
      <c r="B8" s="183" t="s">
        <v>117</v>
      </c>
      <c r="C8" s="184"/>
      <c r="D8" s="185">
        <v>97</v>
      </c>
      <c r="E8" s="185">
        <v>62</v>
      </c>
      <c r="F8" s="186">
        <v>64</v>
      </c>
      <c r="G8" s="186">
        <v>68</v>
      </c>
      <c r="H8" s="186"/>
      <c r="I8" s="73"/>
      <c r="J8" s="72"/>
      <c r="K8" s="131">
        <v>38231</v>
      </c>
      <c r="L8" s="132">
        <f t="shared" si="0"/>
        <v>61</v>
      </c>
      <c r="M8" s="84"/>
    </row>
    <row r="9" spans="1:13" ht="15">
      <c r="A9" s="158">
        <v>122</v>
      </c>
      <c r="B9" s="183" t="s">
        <v>118</v>
      </c>
      <c r="C9" s="184">
        <v>60</v>
      </c>
      <c r="D9" s="185">
        <v>71</v>
      </c>
      <c r="E9" s="185">
        <v>111</v>
      </c>
      <c r="F9" s="186">
        <v>89</v>
      </c>
      <c r="G9" s="186">
        <v>63</v>
      </c>
      <c r="H9" s="186"/>
      <c r="I9" s="70"/>
      <c r="K9" s="131">
        <v>38261</v>
      </c>
      <c r="L9" s="132">
        <f t="shared" si="0"/>
        <v>101</v>
      </c>
      <c r="M9" s="84"/>
    </row>
    <row r="10" spans="1:13" ht="15">
      <c r="A10" s="158">
        <v>153</v>
      </c>
      <c r="B10" s="183" t="s">
        <v>119</v>
      </c>
      <c r="C10" s="184">
        <v>83</v>
      </c>
      <c r="D10" s="185">
        <v>67</v>
      </c>
      <c r="E10" s="185">
        <v>71</v>
      </c>
      <c r="F10" s="186">
        <v>84</v>
      </c>
      <c r="G10" s="186">
        <v>74</v>
      </c>
      <c r="H10" s="186"/>
      <c r="I10" s="70"/>
      <c r="K10" s="131">
        <v>38292</v>
      </c>
      <c r="L10" s="132">
        <f t="shared" si="0"/>
        <v>117</v>
      </c>
      <c r="M10" s="84"/>
    </row>
    <row r="11" spans="1:13" ht="15">
      <c r="A11" s="158">
        <v>183</v>
      </c>
      <c r="B11" s="183" t="s">
        <v>120</v>
      </c>
      <c r="C11" s="184">
        <v>101</v>
      </c>
      <c r="D11" s="185">
        <v>79</v>
      </c>
      <c r="E11" s="185">
        <v>80</v>
      </c>
      <c r="F11" s="186">
        <v>97</v>
      </c>
      <c r="G11" s="186">
        <v>62</v>
      </c>
      <c r="H11" s="186"/>
      <c r="I11" s="70"/>
      <c r="K11" s="131">
        <v>38322</v>
      </c>
      <c r="L11" s="132">
        <f t="shared" si="0"/>
        <v>119</v>
      </c>
      <c r="M11" s="84"/>
    </row>
    <row r="12" spans="1:13" ht="15">
      <c r="A12" s="158">
        <v>214</v>
      </c>
      <c r="B12" s="183" t="s">
        <v>121</v>
      </c>
      <c r="C12" s="184">
        <v>94</v>
      </c>
      <c r="D12" s="185">
        <v>79</v>
      </c>
      <c r="E12" s="185">
        <v>82</v>
      </c>
      <c r="F12" s="186">
        <v>104</v>
      </c>
      <c r="G12" s="186">
        <v>71</v>
      </c>
      <c r="H12" s="186"/>
      <c r="I12" s="70"/>
      <c r="K12" s="131">
        <v>38353</v>
      </c>
      <c r="L12" s="132">
        <f t="shared" si="0"/>
        <v>128</v>
      </c>
      <c r="M12" s="84"/>
    </row>
    <row r="13" spans="1:13" ht="15">
      <c r="A13" s="158">
        <v>245</v>
      </c>
      <c r="B13" s="183" t="s">
        <v>122</v>
      </c>
      <c r="C13" s="184">
        <v>61</v>
      </c>
      <c r="D13" s="185">
        <v>79</v>
      </c>
      <c r="E13" s="185">
        <v>104</v>
      </c>
      <c r="F13" s="186">
        <v>81</v>
      </c>
      <c r="G13" s="186">
        <v>68</v>
      </c>
      <c r="H13" s="186"/>
      <c r="I13" s="70"/>
      <c r="K13" s="131">
        <v>38384</v>
      </c>
      <c r="L13" s="132">
        <f t="shared" si="0"/>
        <v>126</v>
      </c>
      <c r="M13" s="84"/>
    </row>
    <row r="14" spans="1:13" ht="15">
      <c r="A14" s="158">
        <v>275</v>
      </c>
      <c r="B14" s="183" t="s">
        <v>123</v>
      </c>
      <c r="C14" s="184">
        <v>101</v>
      </c>
      <c r="D14" s="185">
        <v>77</v>
      </c>
      <c r="E14" s="185">
        <v>80</v>
      </c>
      <c r="F14" s="186">
        <v>124</v>
      </c>
      <c r="G14" s="186">
        <v>76</v>
      </c>
      <c r="H14" s="186"/>
      <c r="I14" s="70"/>
      <c r="K14" s="131">
        <v>38412</v>
      </c>
      <c r="L14" s="132">
        <f t="shared" si="0"/>
        <v>115</v>
      </c>
      <c r="M14" s="84"/>
    </row>
    <row r="15" spans="1:13" ht="15">
      <c r="A15" s="158">
        <v>306</v>
      </c>
      <c r="B15" s="183" t="s">
        <v>124</v>
      </c>
      <c r="C15" s="184">
        <v>117</v>
      </c>
      <c r="D15" s="185">
        <v>120</v>
      </c>
      <c r="E15" s="185">
        <v>105</v>
      </c>
      <c r="F15" s="186">
        <v>77</v>
      </c>
      <c r="G15" s="186">
        <v>64</v>
      </c>
      <c r="H15" s="186"/>
      <c r="I15" s="70"/>
      <c r="K15" s="131">
        <v>38443</v>
      </c>
      <c r="L15" s="132">
        <f t="shared" si="0"/>
        <v>97</v>
      </c>
      <c r="M15" s="84"/>
    </row>
    <row r="16" spans="1:13" ht="15">
      <c r="A16" s="158">
        <v>336</v>
      </c>
      <c r="B16" s="187" t="s">
        <v>125</v>
      </c>
      <c r="C16" s="188">
        <v>119</v>
      </c>
      <c r="D16" s="189">
        <v>130</v>
      </c>
      <c r="E16" s="189">
        <v>73</v>
      </c>
      <c r="F16" s="190">
        <v>63</v>
      </c>
      <c r="G16" s="190">
        <v>62</v>
      </c>
      <c r="H16" s="190"/>
      <c r="I16" s="70"/>
      <c r="K16" s="131">
        <v>38473</v>
      </c>
      <c r="L16" s="132">
        <f t="shared" si="0"/>
        <v>71</v>
      </c>
      <c r="M16" s="84"/>
    </row>
    <row r="17" spans="1:13" ht="15">
      <c r="A17" s="69"/>
      <c r="B17" s="193" t="s">
        <v>89</v>
      </c>
      <c r="C17" s="193">
        <f>SUM(C9:C16)</f>
        <v>736</v>
      </c>
      <c r="D17" s="193">
        <f>SUM(D5:D16)</f>
        <v>1168</v>
      </c>
      <c r="E17" s="193">
        <f>SUM(E5:E16)</f>
        <v>1149</v>
      </c>
      <c r="F17" s="193">
        <f>SUM(F5:F16)</f>
        <v>1074</v>
      </c>
      <c r="G17" s="193">
        <f>SUM(G5:G16)</f>
        <v>863</v>
      </c>
      <c r="H17" s="193">
        <f>SUM(H5:H16)</f>
        <v>66</v>
      </c>
      <c r="I17" s="70"/>
      <c r="K17" s="131">
        <v>38504</v>
      </c>
      <c r="L17" s="132">
        <f t="shared" si="0"/>
        <v>67</v>
      </c>
      <c r="M17" s="84"/>
    </row>
    <row r="18" spans="1:13" ht="15">
      <c r="A18" s="69"/>
      <c r="B18" s="430" t="s">
        <v>129</v>
      </c>
      <c r="C18" s="431"/>
      <c r="D18" s="431"/>
      <c r="E18" s="432"/>
      <c r="F18" s="194"/>
      <c r="G18" s="195"/>
      <c r="H18" s="195">
        <f>SUM(C17:H17)</f>
        <v>5056</v>
      </c>
      <c r="I18" s="70"/>
      <c r="K18" s="131">
        <v>38534</v>
      </c>
      <c r="L18" s="132">
        <f t="shared" si="0"/>
        <v>79</v>
      </c>
      <c r="M18" s="84"/>
    </row>
    <row r="19" spans="2:13" ht="15">
      <c r="B19" s="71"/>
      <c r="C19" s="71"/>
      <c r="D19" s="71"/>
      <c r="E19" s="71"/>
      <c r="F19" s="71"/>
      <c r="G19" s="71"/>
      <c r="H19" s="71"/>
      <c r="K19" s="131">
        <v>38565</v>
      </c>
      <c r="L19" s="132">
        <f t="shared" si="0"/>
        <v>79</v>
      </c>
      <c r="M19" s="84"/>
    </row>
    <row r="20" spans="3:13" ht="15">
      <c r="C20" s="71"/>
      <c r="D20" s="71"/>
      <c r="E20" s="71"/>
      <c r="F20" s="71"/>
      <c r="G20" s="71"/>
      <c r="K20" s="131">
        <v>38596</v>
      </c>
      <c r="L20" s="132">
        <f t="shared" si="0"/>
        <v>79</v>
      </c>
      <c r="M20" s="84"/>
    </row>
    <row r="21" spans="3:13" ht="15">
      <c r="C21" s="71"/>
      <c r="D21" s="71"/>
      <c r="E21" s="71"/>
      <c r="F21" s="71"/>
      <c r="G21" s="71"/>
      <c r="K21" s="131">
        <v>38626</v>
      </c>
      <c r="L21" s="132">
        <f t="shared" si="0"/>
        <v>77</v>
      </c>
      <c r="M21" s="84"/>
    </row>
    <row r="22" spans="3:13" ht="15">
      <c r="C22" s="71"/>
      <c r="D22" s="71"/>
      <c r="E22" s="71"/>
      <c r="F22" s="71"/>
      <c r="G22" s="71"/>
      <c r="K22" s="131">
        <v>38657</v>
      </c>
      <c r="L22" s="132">
        <f t="shared" si="0"/>
        <v>120</v>
      </c>
      <c r="M22" s="84"/>
    </row>
    <row r="23" spans="11:13" ht="15">
      <c r="K23" s="131">
        <v>38687</v>
      </c>
      <c r="L23" s="132">
        <f t="shared" si="0"/>
        <v>130</v>
      </c>
      <c r="M23" s="84"/>
    </row>
    <row r="24" spans="11:13" ht="15">
      <c r="K24" s="131">
        <v>38718</v>
      </c>
      <c r="L24" s="132">
        <f t="shared" si="0"/>
        <v>136</v>
      </c>
      <c r="M24" s="84"/>
    </row>
    <row r="25" spans="11:13" ht="15">
      <c r="K25" s="131">
        <v>38749</v>
      </c>
      <c r="L25" s="132">
        <f t="shared" si="0"/>
        <v>125</v>
      </c>
      <c r="M25" s="84"/>
    </row>
    <row r="26" spans="11:13" ht="15">
      <c r="K26" s="131">
        <v>38777</v>
      </c>
      <c r="L26" s="132">
        <f t="shared" si="0"/>
        <v>120</v>
      </c>
      <c r="M26" s="84"/>
    </row>
    <row r="27" spans="11:13" ht="15">
      <c r="K27" s="131">
        <v>38808</v>
      </c>
      <c r="L27" s="132">
        <f t="shared" si="0"/>
        <v>62</v>
      </c>
      <c r="M27" s="84"/>
    </row>
    <row r="28" spans="11:13" ht="15">
      <c r="K28" s="131">
        <v>38838</v>
      </c>
      <c r="L28" s="132">
        <f t="shared" si="0"/>
        <v>111</v>
      </c>
      <c r="M28" s="84"/>
    </row>
    <row r="29" spans="11:13" ht="15">
      <c r="K29" s="131">
        <v>38869</v>
      </c>
      <c r="L29" s="132">
        <f t="shared" si="0"/>
        <v>71</v>
      </c>
      <c r="M29" s="84"/>
    </row>
    <row r="30" spans="11:13" ht="15">
      <c r="K30" s="131">
        <v>38899</v>
      </c>
      <c r="L30" s="132">
        <f t="shared" si="0"/>
        <v>80</v>
      </c>
      <c r="M30" s="84"/>
    </row>
    <row r="31" spans="11:13" ht="15">
      <c r="K31" s="131">
        <v>38930</v>
      </c>
      <c r="L31" s="132">
        <f t="shared" si="0"/>
        <v>82</v>
      </c>
      <c r="M31" s="84"/>
    </row>
    <row r="32" spans="11:13" ht="15">
      <c r="K32" s="131">
        <v>38961</v>
      </c>
      <c r="L32" s="132">
        <f t="shared" si="0"/>
        <v>104</v>
      </c>
      <c r="M32" s="84"/>
    </row>
    <row r="33" spans="11:13" ht="15">
      <c r="K33" s="131">
        <v>38991</v>
      </c>
      <c r="L33" s="132">
        <f t="shared" si="0"/>
        <v>80</v>
      </c>
      <c r="M33" s="84"/>
    </row>
    <row r="34" spans="11:13" ht="15">
      <c r="K34" s="131">
        <v>39022</v>
      </c>
      <c r="L34" s="132">
        <f t="shared" si="0"/>
        <v>105</v>
      </c>
      <c r="M34" s="84"/>
    </row>
    <row r="35" spans="11:13" ht="15">
      <c r="K35" s="131">
        <v>39052</v>
      </c>
      <c r="L35" s="132">
        <f t="shared" si="0"/>
        <v>73</v>
      </c>
      <c r="M35" s="84"/>
    </row>
    <row r="36" spans="11:13" ht="15">
      <c r="K36" s="131">
        <v>39083</v>
      </c>
      <c r="L36" s="132">
        <f aca="true" t="shared" si="1" ref="L36:L54">VLOOKUP(DATE(1900,MONTH(K36),1),$A$5:$I$16,YEAR(K36)-2001,FALSE)</f>
        <v>139</v>
      </c>
      <c r="M36" s="84"/>
    </row>
    <row r="37" spans="11:13" ht="15">
      <c r="K37" s="131">
        <v>39114</v>
      </c>
      <c r="L37" s="132">
        <f t="shared" si="1"/>
        <v>73</v>
      </c>
      <c r="M37" s="84"/>
    </row>
    <row r="38" spans="11:13" ht="15">
      <c r="K38" s="131">
        <v>39142</v>
      </c>
      <c r="L38" s="132">
        <f t="shared" si="1"/>
        <v>79</v>
      </c>
      <c r="M38" s="84"/>
    </row>
    <row r="39" spans="11:13" ht="15">
      <c r="K39" s="131">
        <v>39173</v>
      </c>
      <c r="L39" s="132">
        <f t="shared" si="1"/>
        <v>64</v>
      </c>
      <c r="M39" s="84"/>
    </row>
    <row r="40" spans="11:13" ht="15">
      <c r="K40" s="131">
        <v>39203</v>
      </c>
      <c r="L40" s="132">
        <f t="shared" si="1"/>
        <v>89</v>
      </c>
      <c r="M40" s="84"/>
    </row>
    <row r="41" spans="11:13" ht="15">
      <c r="K41" s="131">
        <v>39234</v>
      </c>
      <c r="L41" s="132">
        <f t="shared" si="1"/>
        <v>84</v>
      </c>
      <c r="M41" s="84"/>
    </row>
    <row r="42" spans="11:13" ht="15">
      <c r="K42" s="131">
        <v>39264</v>
      </c>
      <c r="L42" s="132">
        <f t="shared" si="1"/>
        <v>97</v>
      </c>
      <c r="M42" s="84"/>
    </row>
    <row r="43" spans="11:13" ht="15">
      <c r="K43" s="131">
        <v>39295</v>
      </c>
      <c r="L43" s="132">
        <f t="shared" si="1"/>
        <v>104</v>
      </c>
      <c r="M43" s="84"/>
    </row>
    <row r="44" spans="11:13" ht="15">
      <c r="K44" s="131">
        <v>39326</v>
      </c>
      <c r="L44" s="132">
        <f t="shared" si="1"/>
        <v>81</v>
      </c>
      <c r="M44" s="84"/>
    </row>
    <row r="45" spans="11:13" ht="15">
      <c r="K45" s="131">
        <v>39356</v>
      </c>
      <c r="L45" s="132">
        <f t="shared" si="1"/>
        <v>124</v>
      </c>
      <c r="M45" s="84"/>
    </row>
    <row r="46" spans="11:13" ht="15">
      <c r="K46" s="131">
        <v>39387</v>
      </c>
      <c r="L46" s="132">
        <f t="shared" si="1"/>
        <v>77</v>
      </c>
      <c r="M46" s="84"/>
    </row>
    <row r="47" spans="11:13" ht="15">
      <c r="K47" s="131">
        <v>39417</v>
      </c>
      <c r="L47" s="132">
        <f t="shared" si="1"/>
        <v>63</v>
      </c>
      <c r="M47" s="84"/>
    </row>
    <row r="48" spans="11:13" ht="15">
      <c r="K48" s="131">
        <v>39448</v>
      </c>
      <c r="L48" s="132">
        <f t="shared" si="1"/>
        <v>99</v>
      </c>
      <c r="M48" s="84"/>
    </row>
    <row r="49" spans="11:13" ht="15">
      <c r="K49" s="131">
        <v>39479</v>
      </c>
      <c r="L49" s="132">
        <f t="shared" si="1"/>
        <v>80</v>
      </c>
      <c r="M49" s="84"/>
    </row>
    <row r="50" spans="11:13" ht="15">
      <c r="K50" s="131">
        <v>39508</v>
      </c>
      <c r="L50" s="132">
        <f t="shared" si="1"/>
        <v>76</v>
      </c>
      <c r="M50" s="84"/>
    </row>
    <row r="51" spans="11:13" ht="15">
      <c r="K51" s="131">
        <v>39539</v>
      </c>
      <c r="L51" s="132">
        <f t="shared" si="1"/>
        <v>68</v>
      </c>
      <c r="M51" s="84"/>
    </row>
    <row r="52" spans="11:13" ht="15">
      <c r="K52" s="131">
        <v>39569</v>
      </c>
      <c r="L52" s="132">
        <f t="shared" si="1"/>
        <v>63</v>
      </c>
      <c r="M52" s="84"/>
    </row>
    <row r="53" spans="11:13" ht="15">
      <c r="K53" s="131">
        <v>39600</v>
      </c>
      <c r="L53" s="132">
        <f t="shared" si="1"/>
        <v>74</v>
      </c>
      <c r="M53" s="84"/>
    </row>
    <row r="54" spans="11:13" ht="15">
      <c r="K54" s="131">
        <v>39630</v>
      </c>
      <c r="L54" s="132">
        <f t="shared" si="1"/>
        <v>62</v>
      </c>
      <c r="M54" s="84"/>
    </row>
    <row r="55" spans="11:13" ht="15">
      <c r="K55" s="131">
        <v>39661</v>
      </c>
      <c r="L55" s="132">
        <v>71</v>
      </c>
      <c r="M55" s="84"/>
    </row>
    <row r="56" spans="11:13" ht="15">
      <c r="K56" s="131">
        <v>39692</v>
      </c>
      <c r="L56" s="132">
        <f aca="true" t="shared" si="2" ref="L56:L71">VLOOKUP(DATE(1900,MONTH(K56),1),$A$5:$I$16,YEAR(K56)-2001,FALSE)</f>
        <v>68</v>
      </c>
      <c r="M56" s="84"/>
    </row>
    <row r="57" spans="11:13" ht="15">
      <c r="K57" s="131">
        <v>39722</v>
      </c>
      <c r="L57" s="132">
        <f t="shared" si="2"/>
        <v>76</v>
      </c>
      <c r="M57" s="84"/>
    </row>
    <row r="58" spans="11:12" ht="12.75">
      <c r="K58" s="131">
        <v>39753</v>
      </c>
      <c r="L58" s="132">
        <f t="shared" si="2"/>
        <v>64</v>
      </c>
    </row>
    <row r="59" spans="11:12" ht="12.75">
      <c r="K59" s="131">
        <v>39783</v>
      </c>
      <c r="L59" s="132">
        <f t="shared" si="2"/>
        <v>62</v>
      </c>
    </row>
    <row r="60" spans="11:12" ht="12.75">
      <c r="K60" s="131">
        <v>39814</v>
      </c>
      <c r="L60" s="132">
        <f t="shared" si="2"/>
        <v>66</v>
      </c>
    </row>
    <row r="61" spans="11:12" ht="12.75">
      <c r="K61" s="131">
        <v>39845</v>
      </c>
      <c r="L61" s="132">
        <f t="shared" si="2"/>
        <v>0</v>
      </c>
    </row>
    <row r="62" spans="11:12" ht="12.75">
      <c r="K62" s="131">
        <v>39873</v>
      </c>
      <c r="L62" s="132">
        <f t="shared" si="2"/>
        <v>0</v>
      </c>
    </row>
    <row r="63" spans="11:12" ht="12.75">
      <c r="K63" s="131">
        <v>39904</v>
      </c>
      <c r="L63" s="132">
        <f t="shared" si="2"/>
        <v>0</v>
      </c>
    </row>
    <row r="64" spans="11:12" ht="12.75">
      <c r="K64" s="131">
        <v>39934</v>
      </c>
      <c r="L64" s="132">
        <f t="shared" si="2"/>
        <v>0</v>
      </c>
    </row>
    <row r="65" spans="11:12" ht="12.75">
      <c r="K65" s="131">
        <v>39965</v>
      </c>
      <c r="L65" s="132">
        <f t="shared" si="2"/>
        <v>0</v>
      </c>
    </row>
    <row r="66" spans="11:12" ht="12.75">
      <c r="K66" s="131">
        <v>39995</v>
      </c>
      <c r="L66" s="132">
        <f t="shared" si="2"/>
        <v>0</v>
      </c>
    </row>
    <row r="67" spans="11:12" ht="12.75">
      <c r="K67" s="131">
        <v>40026</v>
      </c>
      <c r="L67" s="132">
        <f t="shared" si="2"/>
        <v>0</v>
      </c>
    </row>
    <row r="68" spans="11:12" ht="12.75">
      <c r="K68" s="131">
        <v>40057</v>
      </c>
      <c r="L68" s="132">
        <f t="shared" si="2"/>
        <v>0</v>
      </c>
    </row>
    <row r="69" spans="11:12" ht="12.75">
      <c r="K69" s="131">
        <v>40087</v>
      </c>
      <c r="L69" s="132">
        <f t="shared" si="2"/>
        <v>0</v>
      </c>
    </row>
    <row r="70" spans="11:12" ht="12.75">
      <c r="K70" s="131">
        <v>40118</v>
      </c>
      <c r="L70" s="132">
        <f t="shared" si="2"/>
        <v>0</v>
      </c>
    </row>
    <row r="71" spans="11:12" ht="12.75">
      <c r="K71" s="131">
        <v>40148</v>
      </c>
      <c r="L71" s="132">
        <f t="shared" si="2"/>
        <v>0</v>
      </c>
    </row>
  </sheetData>
  <sheetProtection/>
  <mergeCells count="10">
    <mergeCell ref="B18:E18"/>
    <mergeCell ref="A2:I2"/>
    <mergeCell ref="A1:I1"/>
    <mergeCell ref="C3:C4"/>
    <mergeCell ref="D3:D4"/>
    <mergeCell ref="G3:G4"/>
    <mergeCell ref="E3:E4"/>
    <mergeCell ref="F3:F4"/>
    <mergeCell ref="I3:I4"/>
    <mergeCell ref="H3:H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12.xml><?xml version="1.0" encoding="utf-8"?>
<worksheet xmlns="http://schemas.openxmlformats.org/spreadsheetml/2006/main" xmlns:r="http://schemas.openxmlformats.org/officeDocument/2006/relationships">
  <dimension ref="A1:N67"/>
  <sheetViews>
    <sheetView view="pageBreakPreview" zoomScaleSheetLayoutView="100" workbookViewId="0" topLeftCell="A40">
      <selection activeCell="O70" sqref="O70"/>
    </sheetView>
  </sheetViews>
  <sheetFormatPr defaultColWidth="9.140625" defaultRowHeight="12.75"/>
  <cols>
    <col min="2" max="12" width="6.7109375" style="0" customWidth="1"/>
  </cols>
  <sheetData>
    <row r="1" spans="1:12" ht="18.75">
      <c r="A1" s="444" t="s">
        <v>245</v>
      </c>
      <c r="B1" s="445"/>
      <c r="C1" s="445"/>
      <c r="D1" s="445"/>
      <c r="E1" s="445"/>
      <c r="F1" s="445"/>
      <c r="G1" s="445"/>
      <c r="H1" s="445"/>
      <c r="I1" s="445"/>
      <c r="J1" s="445"/>
      <c r="K1" s="445"/>
      <c r="L1" s="446"/>
    </row>
    <row r="2" spans="1:12" ht="15.75">
      <c r="A2" s="447" t="str">
        <f>PROPER('[3]Settings'!$B$1)</f>
        <v>January 2009</v>
      </c>
      <c r="B2" s="448"/>
      <c r="C2" s="448"/>
      <c r="D2" s="448"/>
      <c r="E2" s="448"/>
      <c r="F2" s="448"/>
      <c r="G2" s="448"/>
      <c r="H2" s="448"/>
      <c r="I2" s="448"/>
      <c r="J2" s="448"/>
      <c r="K2" s="448"/>
      <c r="L2" s="449"/>
    </row>
    <row r="3" spans="1:12" ht="119.25">
      <c r="A3" s="253" t="s">
        <v>87</v>
      </c>
      <c r="B3" s="254" t="str">
        <f>CONCATENATE("Number of participants in the proceedings as of ",DAY('[3]Settings'!B2),".",MONTH('[3]Settings'!B2),".",YEAR('[3]Settings'!B2),"*")</f>
        <v>Number of participants in the proceedings as of 1.1.2009*</v>
      </c>
      <c r="C3" s="255" t="s">
        <v>141</v>
      </c>
      <c r="D3" s="255" t="s">
        <v>246</v>
      </c>
      <c r="E3" s="255" t="s">
        <v>247</v>
      </c>
      <c r="F3" s="255" t="s">
        <v>248</v>
      </c>
      <c r="G3" s="255" t="s">
        <v>138</v>
      </c>
      <c r="H3" s="255" t="s">
        <v>249</v>
      </c>
      <c r="I3" s="255" t="s">
        <v>144</v>
      </c>
      <c r="J3" s="255" t="s">
        <v>250</v>
      </c>
      <c r="K3" s="255" t="s">
        <v>251</v>
      </c>
      <c r="L3" s="255" t="str">
        <f>CONCATENATE("Number of participants in the proceedings as of ",DAY('[3]Settings'!B3),".",MONTH('[3]Settings'!B3),".",YEAR('[3]Settings'!B3),"*")</f>
        <v>Number of participants in the proceedings as of 31.12.2009*</v>
      </c>
    </row>
    <row r="4" spans="1:12" ht="12.75">
      <c r="A4" s="256" t="s">
        <v>151</v>
      </c>
      <c r="B4" s="257">
        <v>75</v>
      </c>
      <c r="C4" s="258">
        <v>4</v>
      </c>
      <c r="D4" s="259">
        <v>0</v>
      </c>
      <c r="E4" s="259">
        <v>2</v>
      </c>
      <c r="F4" s="259">
        <v>0</v>
      </c>
      <c r="G4" s="259">
        <v>2</v>
      </c>
      <c r="H4" s="259">
        <v>0</v>
      </c>
      <c r="I4" s="259">
        <v>4</v>
      </c>
      <c r="J4" s="259">
        <v>4</v>
      </c>
      <c r="K4" s="259">
        <v>4</v>
      </c>
      <c r="L4" s="260">
        <v>75</v>
      </c>
    </row>
    <row r="5" spans="1:12" ht="33.75">
      <c r="A5" s="256" t="s">
        <v>252</v>
      </c>
      <c r="B5" s="261">
        <v>1</v>
      </c>
      <c r="C5" s="258">
        <v>0</v>
      </c>
      <c r="D5" s="259">
        <v>0</v>
      </c>
      <c r="E5" s="259">
        <v>0</v>
      </c>
      <c r="F5" s="259">
        <v>0</v>
      </c>
      <c r="G5" s="259">
        <v>0</v>
      </c>
      <c r="H5" s="259">
        <v>0</v>
      </c>
      <c r="I5" s="259">
        <v>0</v>
      </c>
      <c r="J5" s="259">
        <v>0</v>
      </c>
      <c r="K5" s="259">
        <v>0</v>
      </c>
      <c r="L5" s="260">
        <v>1</v>
      </c>
    </row>
    <row r="6" spans="1:12" ht="12.75">
      <c r="A6" s="256" t="s">
        <v>219</v>
      </c>
      <c r="B6" s="258">
        <v>9</v>
      </c>
      <c r="C6" s="258">
        <v>0</v>
      </c>
      <c r="D6" s="259">
        <v>0</v>
      </c>
      <c r="E6" s="259">
        <v>0</v>
      </c>
      <c r="F6" s="259">
        <v>0</v>
      </c>
      <c r="G6" s="259">
        <v>0</v>
      </c>
      <c r="H6" s="259">
        <v>0</v>
      </c>
      <c r="I6" s="259">
        <v>0</v>
      </c>
      <c r="J6" s="259">
        <v>0</v>
      </c>
      <c r="K6" s="259">
        <v>0</v>
      </c>
      <c r="L6" s="260">
        <v>9</v>
      </c>
    </row>
    <row r="7" spans="1:12" ht="12.75">
      <c r="A7" s="256" t="s">
        <v>152</v>
      </c>
      <c r="B7" s="258">
        <v>6</v>
      </c>
      <c r="C7" s="258">
        <v>0</v>
      </c>
      <c r="D7" s="259">
        <v>0</v>
      </c>
      <c r="E7" s="259">
        <v>0</v>
      </c>
      <c r="F7" s="259">
        <v>0</v>
      </c>
      <c r="G7" s="259">
        <v>0</v>
      </c>
      <c r="H7" s="259">
        <v>0</v>
      </c>
      <c r="I7" s="259">
        <v>0</v>
      </c>
      <c r="J7" s="259">
        <v>0</v>
      </c>
      <c r="K7" s="259">
        <v>0</v>
      </c>
      <c r="L7" s="260">
        <v>6</v>
      </c>
    </row>
    <row r="8" spans="1:12" ht="12.75">
      <c r="A8" s="256" t="s">
        <v>153</v>
      </c>
      <c r="B8" s="258">
        <v>10</v>
      </c>
      <c r="C8" s="258">
        <v>1</v>
      </c>
      <c r="D8" s="259">
        <v>0</v>
      </c>
      <c r="E8" s="259">
        <v>0</v>
      </c>
      <c r="F8" s="259">
        <v>0</v>
      </c>
      <c r="G8" s="259">
        <v>0</v>
      </c>
      <c r="H8" s="259">
        <v>0</v>
      </c>
      <c r="I8" s="259">
        <v>0</v>
      </c>
      <c r="J8" s="259">
        <v>0</v>
      </c>
      <c r="K8" s="259">
        <v>0</v>
      </c>
      <c r="L8" s="260">
        <v>11</v>
      </c>
    </row>
    <row r="9" spans="1:12" ht="12.75">
      <c r="A9" s="256" t="s">
        <v>154</v>
      </c>
      <c r="B9" s="258">
        <v>51</v>
      </c>
      <c r="C9" s="258">
        <v>0</v>
      </c>
      <c r="D9" s="259">
        <v>0</v>
      </c>
      <c r="E9" s="259">
        <v>0</v>
      </c>
      <c r="F9" s="259">
        <v>0</v>
      </c>
      <c r="G9" s="259">
        <v>1</v>
      </c>
      <c r="H9" s="259">
        <v>0</v>
      </c>
      <c r="I9" s="259">
        <v>1</v>
      </c>
      <c r="J9" s="259">
        <v>0</v>
      </c>
      <c r="K9" s="259">
        <v>0</v>
      </c>
      <c r="L9" s="260">
        <v>51</v>
      </c>
    </row>
    <row r="10" spans="1:12" ht="12.75">
      <c r="A10" s="256" t="s">
        <v>155</v>
      </c>
      <c r="B10" s="258">
        <v>5</v>
      </c>
      <c r="C10" s="258">
        <v>0</v>
      </c>
      <c r="D10" s="259">
        <v>0</v>
      </c>
      <c r="E10" s="259">
        <v>0</v>
      </c>
      <c r="F10" s="259">
        <v>0</v>
      </c>
      <c r="G10" s="259">
        <v>1</v>
      </c>
      <c r="H10" s="259">
        <v>0</v>
      </c>
      <c r="I10" s="259">
        <v>1</v>
      </c>
      <c r="J10" s="259">
        <v>0</v>
      </c>
      <c r="K10" s="259">
        <v>0</v>
      </c>
      <c r="L10" s="260">
        <v>5</v>
      </c>
    </row>
    <row r="11" spans="1:12" ht="12.75">
      <c r="A11" s="256" t="s">
        <v>253</v>
      </c>
      <c r="B11" s="258">
        <v>1</v>
      </c>
      <c r="C11" s="258">
        <v>0</v>
      </c>
      <c r="D11" s="259">
        <v>0</v>
      </c>
      <c r="E11" s="259">
        <v>0</v>
      </c>
      <c r="F11" s="259">
        <v>0</v>
      </c>
      <c r="G11" s="259">
        <v>0</v>
      </c>
      <c r="H11" s="259">
        <v>0</v>
      </c>
      <c r="I11" s="259">
        <v>0</v>
      </c>
      <c r="J11" s="259">
        <v>0</v>
      </c>
      <c r="K11" s="259">
        <v>0</v>
      </c>
      <c r="L11" s="260">
        <v>1</v>
      </c>
    </row>
    <row r="12" spans="1:12" ht="12.75">
      <c r="A12" s="256" t="s">
        <v>156</v>
      </c>
      <c r="B12" s="258">
        <v>168</v>
      </c>
      <c r="C12" s="258">
        <v>9</v>
      </c>
      <c r="D12" s="259">
        <v>0</v>
      </c>
      <c r="E12" s="259">
        <v>3</v>
      </c>
      <c r="F12" s="259">
        <v>1</v>
      </c>
      <c r="G12" s="259">
        <v>4</v>
      </c>
      <c r="H12" s="259">
        <v>0</v>
      </c>
      <c r="I12" s="259">
        <v>8</v>
      </c>
      <c r="J12" s="259">
        <v>6</v>
      </c>
      <c r="K12" s="259">
        <v>4</v>
      </c>
      <c r="L12" s="260">
        <v>171</v>
      </c>
    </row>
    <row r="13" spans="1:12" ht="12.75">
      <c r="A13" s="256" t="s">
        <v>254</v>
      </c>
      <c r="B13" s="258">
        <v>1</v>
      </c>
      <c r="C13" s="258">
        <v>0</v>
      </c>
      <c r="D13" s="259">
        <v>0</v>
      </c>
      <c r="E13" s="259">
        <v>0</v>
      </c>
      <c r="F13" s="259">
        <v>0</v>
      </c>
      <c r="G13" s="259">
        <v>0</v>
      </c>
      <c r="H13" s="259">
        <v>0</v>
      </c>
      <c r="I13" s="259">
        <v>0</v>
      </c>
      <c r="J13" s="259">
        <v>0</v>
      </c>
      <c r="K13" s="259">
        <v>0</v>
      </c>
      <c r="L13" s="260">
        <v>1</v>
      </c>
    </row>
    <row r="14" spans="1:14" ht="12.75">
      <c r="A14" s="262" t="s">
        <v>157</v>
      </c>
      <c r="B14" s="263">
        <v>327</v>
      </c>
      <c r="C14" s="264">
        <v>14</v>
      </c>
      <c r="D14" s="264">
        <v>0</v>
      </c>
      <c r="E14" s="264">
        <v>5</v>
      </c>
      <c r="F14" s="264">
        <v>1</v>
      </c>
      <c r="G14" s="264">
        <v>8</v>
      </c>
      <c r="H14" s="264">
        <v>0</v>
      </c>
      <c r="I14" s="264">
        <v>14</v>
      </c>
      <c r="J14" s="264">
        <v>10</v>
      </c>
      <c r="K14" s="264">
        <v>8</v>
      </c>
      <c r="L14" s="264">
        <v>331</v>
      </c>
      <c r="N14" s="310"/>
    </row>
    <row r="15" spans="1:12" ht="22.5">
      <c r="A15" s="256" t="s">
        <v>158</v>
      </c>
      <c r="B15" s="258">
        <v>3</v>
      </c>
      <c r="C15" s="258">
        <v>2</v>
      </c>
      <c r="D15" s="259">
        <v>0</v>
      </c>
      <c r="E15" s="259">
        <v>0</v>
      </c>
      <c r="F15" s="259">
        <v>0</v>
      </c>
      <c r="G15" s="259">
        <v>0</v>
      </c>
      <c r="H15" s="259">
        <v>0</v>
      </c>
      <c r="I15" s="259">
        <v>0</v>
      </c>
      <c r="J15" s="259">
        <v>0</v>
      </c>
      <c r="K15" s="259">
        <v>0</v>
      </c>
      <c r="L15" s="260">
        <v>5</v>
      </c>
    </row>
    <row r="16" spans="1:12" ht="12.75">
      <c r="A16" s="256" t="s">
        <v>159</v>
      </c>
      <c r="B16" s="258">
        <v>21</v>
      </c>
      <c r="C16" s="258">
        <v>1</v>
      </c>
      <c r="D16" s="259">
        <v>0</v>
      </c>
      <c r="E16" s="259">
        <v>0</v>
      </c>
      <c r="F16" s="259">
        <v>0</v>
      </c>
      <c r="G16" s="259">
        <v>0</v>
      </c>
      <c r="H16" s="259">
        <v>0</v>
      </c>
      <c r="I16" s="259">
        <v>0</v>
      </c>
      <c r="J16" s="259">
        <v>0</v>
      </c>
      <c r="K16" s="259">
        <v>0</v>
      </c>
      <c r="L16" s="260">
        <v>22</v>
      </c>
    </row>
    <row r="17" spans="1:12" ht="12.75">
      <c r="A17" s="256" t="s">
        <v>160</v>
      </c>
      <c r="B17" s="258">
        <v>3</v>
      </c>
      <c r="C17" s="258">
        <v>0</v>
      </c>
      <c r="D17" s="259">
        <v>0</v>
      </c>
      <c r="E17" s="259">
        <v>0</v>
      </c>
      <c r="F17" s="259">
        <v>0</v>
      </c>
      <c r="G17" s="259">
        <v>0</v>
      </c>
      <c r="H17" s="259">
        <v>0</v>
      </c>
      <c r="I17" s="259">
        <v>0</v>
      </c>
      <c r="J17" s="259">
        <v>0</v>
      </c>
      <c r="K17" s="259">
        <v>0</v>
      </c>
      <c r="L17" s="260">
        <v>3</v>
      </c>
    </row>
    <row r="18" spans="1:12" ht="12.75">
      <c r="A18" s="256" t="s">
        <v>161</v>
      </c>
      <c r="B18" s="258">
        <v>1</v>
      </c>
      <c r="C18" s="258">
        <v>0</v>
      </c>
      <c r="D18" s="259">
        <v>0</v>
      </c>
      <c r="E18" s="259">
        <v>0</v>
      </c>
      <c r="F18" s="259">
        <v>0</v>
      </c>
      <c r="G18" s="259">
        <v>0</v>
      </c>
      <c r="H18" s="259">
        <v>0</v>
      </c>
      <c r="I18" s="259">
        <v>0</v>
      </c>
      <c r="J18" s="259">
        <v>0</v>
      </c>
      <c r="K18" s="259">
        <v>0</v>
      </c>
      <c r="L18" s="260">
        <v>1</v>
      </c>
    </row>
    <row r="19" spans="1:12" ht="12.75">
      <c r="A19" s="256" t="s">
        <v>162</v>
      </c>
      <c r="B19" s="258">
        <v>31</v>
      </c>
      <c r="C19" s="258">
        <v>3</v>
      </c>
      <c r="D19" s="259">
        <v>0</v>
      </c>
      <c r="E19" s="259">
        <v>1</v>
      </c>
      <c r="F19" s="259">
        <v>0</v>
      </c>
      <c r="G19" s="259">
        <v>5</v>
      </c>
      <c r="H19" s="259">
        <v>0</v>
      </c>
      <c r="I19" s="259">
        <v>6</v>
      </c>
      <c r="J19" s="259">
        <v>2</v>
      </c>
      <c r="K19" s="259">
        <v>0</v>
      </c>
      <c r="L19" s="260">
        <v>32</v>
      </c>
    </row>
    <row r="20" spans="1:12" ht="12.75">
      <c r="A20" s="256" t="s">
        <v>163</v>
      </c>
      <c r="B20" s="258">
        <v>14</v>
      </c>
      <c r="C20" s="258">
        <v>0</v>
      </c>
      <c r="D20" s="259">
        <v>0</v>
      </c>
      <c r="E20" s="259">
        <v>1</v>
      </c>
      <c r="F20" s="259">
        <v>0</v>
      </c>
      <c r="G20" s="259">
        <v>0</v>
      </c>
      <c r="H20" s="259">
        <v>0</v>
      </c>
      <c r="I20" s="259">
        <v>1</v>
      </c>
      <c r="J20" s="259">
        <v>1</v>
      </c>
      <c r="K20" s="259">
        <v>1</v>
      </c>
      <c r="L20" s="260">
        <v>13</v>
      </c>
    </row>
    <row r="21" spans="1:12" ht="12.75">
      <c r="A21" s="256" t="s">
        <v>164</v>
      </c>
      <c r="B21" s="258">
        <v>4</v>
      </c>
      <c r="C21" s="258">
        <v>0</v>
      </c>
      <c r="D21" s="259">
        <v>0</v>
      </c>
      <c r="E21" s="259">
        <v>0</v>
      </c>
      <c r="F21" s="259">
        <v>0</v>
      </c>
      <c r="G21" s="259">
        <v>0</v>
      </c>
      <c r="H21" s="259">
        <v>0</v>
      </c>
      <c r="I21" s="259">
        <v>0</v>
      </c>
      <c r="J21" s="259">
        <v>1</v>
      </c>
      <c r="K21" s="259">
        <v>1</v>
      </c>
      <c r="L21" s="260">
        <v>3</v>
      </c>
    </row>
    <row r="22" spans="1:12" ht="12.75">
      <c r="A22" s="256" t="s">
        <v>255</v>
      </c>
      <c r="B22" s="258">
        <v>2</v>
      </c>
      <c r="C22" s="258">
        <v>0</v>
      </c>
      <c r="D22" s="259">
        <v>0</v>
      </c>
      <c r="E22" s="259">
        <v>0</v>
      </c>
      <c r="F22" s="259">
        <v>0</v>
      </c>
      <c r="G22" s="259">
        <v>0</v>
      </c>
      <c r="H22" s="259">
        <v>0</v>
      </c>
      <c r="I22" s="259">
        <v>0</v>
      </c>
      <c r="J22" s="259">
        <v>0</v>
      </c>
      <c r="K22" s="259">
        <v>0</v>
      </c>
      <c r="L22" s="260">
        <v>2</v>
      </c>
    </row>
    <row r="23" spans="1:12" ht="12.75">
      <c r="A23" s="256" t="s">
        <v>165</v>
      </c>
      <c r="B23" s="258">
        <v>2</v>
      </c>
      <c r="C23" s="258">
        <v>0</v>
      </c>
      <c r="D23" s="259">
        <v>0</v>
      </c>
      <c r="E23" s="259">
        <v>0</v>
      </c>
      <c r="F23" s="259">
        <v>0</v>
      </c>
      <c r="G23" s="259">
        <v>0</v>
      </c>
      <c r="H23" s="259">
        <v>0</v>
      </c>
      <c r="I23" s="259">
        <v>0</v>
      </c>
      <c r="J23" s="259">
        <v>0</v>
      </c>
      <c r="K23" s="259">
        <v>0</v>
      </c>
      <c r="L23" s="260">
        <v>2</v>
      </c>
    </row>
    <row r="24" spans="1:12" ht="12.75">
      <c r="A24" s="256" t="s">
        <v>166</v>
      </c>
      <c r="B24" s="258">
        <v>3</v>
      </c>
      <c r="C24" s="258">
        <v>0</v>
      </c>
      <c r="D24" s="259">
        <v>0</v>
      </c>
      <c r="E24" s="259">
        <v>0</v>
      </c>
      <c r="F24" s="259">
        <v>0</v>
      </c>
      <c r="G24" s="259">
        <v>0</v>
      </c>
      <c r="H24" s="259">
        <v>0</v>
      </c>
      <c r="I24" s="259">
        <v>0</v>
      </c>
      <c r="J24" s="259">
        <v>0</v>
      </c>
      <c r="K24" s="259">
        <v>0</v>
      </c>
      <c r="L24" s="260">
        <v>3</v>
      </c>
    </row>
    <row r="25" spans="1:12" ht="12.75">
      <c r="A25" s="256" t="s">
        <v>193</v>
      </c>
      <c r="B25" s="258">
        <v>1</v>
      </c>
      <c r="C25" s="258">
        <v>0</v>
      </c>
      <c r="D25" s="259">
        <v>0</v>
      </c>
      <c r="E25" s="259">
        <v>0</v>
      </c>
      <c r="F25" s="259">
        <v>0</v>
      </c>
      <c r="G25" s="259">
        <v>0</v>
      </c>
      <c r="H25" s="259">
        <v>0</v>
      </c>
      <c r="I25" s="259">
        <v>0</v>
      </c>
      <c r="J25" s="259">
        <v>0</v>
      </c>
      <c r="K25" s="259">
        <v>0</v>
      </c>
      <c r="L25" s="260">
        <v>1</v>
      </c>
    </row>
    <row r="26" spans="1:12" ht="12.75">
      <c r="A26" s="256" t="s">
        <v>256</v>
      </c>
      <c r="B26" s="258">
        <v>1</v>
      </c>
      <c r="C26" s="258">
        <v>0</v>
      </c>
      <c r="D26" s="259">
        <v>0</v>
      </c>
      <c r="E26" s="259">
        <v>0</v>
      </c>
      <c r="F26" s="259">
        <v>0</v>
      </c>
      <c r="G26" s="259">
        <v>0</v>
      </c>
      <c r="H26" s="259">
        <v>0</v>
      </c>
      <c r="I26" s="259">
        <v>0</v>
      </c>
      <c r="J26" s="259">
        <v>0</v>
      </c>
      <c r="K26" s="259">
        <v>0</v>
      </c>
      <c r="L26" s="260">
        <v>1</v>
      </c>
    </row>
    <row r="27" spans="1:12" ht="12.75">
      <c r="A27" s="256" t="s">
        <v>167</v>
      </c>
      <c r="B27" s="258">
        <v>65</v>
      </c>
      <c r="C27" s="258">
        <v>0</v>
      </c>
      <c r="D27" s="259">
        <v>0</v>
      </c>
      <c r="E27" s="259">
        <v>0</v>
      </c>
      <c r="F27" s="259">
        <v>0</v>
      </c>
      <c r="G27" s="259">
        <v>0</v>
      </c>
      <c r="H27" s="259">
        <v>0</v>
      </c>
      <c r="I27" s="259">
        <v>0</v>
      </c>
      <c r="J27" s="259">
        <v>0</v>
      </c>
      <c r="K27" s="259">
        <v>0</v>
      </c>
      <c r="L27" s="260">
        <v>65</v>
      </c>
    </row>
    <row r="28" spans="1:12" ht="12.75">
      <c r="A28" s="256" t="s">
        <v>168</v>
      </c>
      <c r="B28" s="258">
        <v>25</v>
      </c>
      <c r="C28" s="258">
        <v>0</v>
      </c>
      <c r="D28" s="259">
        <v>0</v>
      </c>
      <c r="E28" s="259">
        <v>0</v>
      </c>
      <c r="F28" s="259">
        <v>0</v>
      </c>
      <c r="G28" s="259">
        <v>0</v>
      </c>
      <c r="H28" s="259">
        <v>0</v>
      </c>
      <c r="I28" s="259">
        <v>0</v>
      </c>
      <c r="J28" s="259">
        <v>0</v>
      </c>
      <c r="K28" s="259">
        <v>1</v>
      </c>
      <c r="L28" s="260">
        <v>24</v>
      </c>
    </row>
    <row r="29" spans="1:12" ht="12.75">
      <c r="A29" s="256" t="s">
        <v>169</v>
      </c>
      <c r="B29" s="258">
        <v>108</v>
      </c>
      <c r="C29" s="258">
        <v>3</v>
      </c>
      <c r="D29" s="259">
        <v>1</v>
      </c>
      <c r="E29" s="259">
        <v>4</v>
      </c>
      <c r="F29" s="259">
        <v>0</v>
      </c>
      <c r="G29" s="259">
        <v>1</v>
      </c>
      <c r="H29" s="259">
        <v>0</v>
      </c>
      <c r="I29" s="259">
        <v>5</v>
      </c>
      <c r="J29" s="259">
        <v>0</v>
      </c>
      <c r="K29" s="259">
        <v>3</v>
      </c>
      <c r="L29" s="260">
        <v>112</v>
      </c>
    </row>
    <row r="30" spans="1:12" ht="12.75">
      <c r="A30" s="256" t="s">
        <v>257</v>
      </c>
      <c r="B30" s="258">
        <v>1</v>
      </c>
      <c r="C30" s="258">
        <v>0</v>
      </c>
      <c r="D30" s="259">
        <v>0</v>
      </c>
      <c r="E30" s="259">
        <v>0</v>
      </c>
      <c r="F30" s="259">
        <v>0</v>
      </c>
      <c r="G30" s="259">
        <v>0</v>
      </c>
      <c r="H30" s="259">
        <v>0</v>
      </c>
      <c r="I30" s="259">
        <v>0</v>
      </c>
      <c r="J30" s="259">
        <v>0</v>
      </c>
      <c r="K30" s="259">
        <v>0</v>
      </c>
      <c r="L30" s="260">
        <v>1</v>
      </c>
    </row>
    <row r="31" spans="1:12" ht="12.75">
      <c r="A31" s="256" t="s">
        <v>170</v>
      </c>
      <c r="B31" s="258">
        <v>1</v>
      </c>
      <c r="C31" s="258">
        <v>0</v>
      </c>
      <c r="D31" s="259">
        <v>0</v>
      </c>
      <c r="E31" s="259">
        <v>0</v>
      </c>
      <c r="F31" s="259">
        <v>0</v>
      </c>
      <c r="G31" s="259">
        <v>0</v>
      </c>
      <c r="H31" s="259">
        <v>0</v>
      </c>
      <c r="I31" s="259">
        <v>0</v>
      </c>
      <c r="J31" s="259">
        <v>0</v>
      </c>
      <c r="K31" s="259">
        <v>0</v>
      </c>
      <c r="L31" s="260">
        <v>1</v>
      </c>
    </row>
    <row r="32" spans="1:12" ht="12.75">
      <c r="A32" s="256" t="s">
        <v>171</v>
      </c>
      <c r="B32" s="258">
        <v>7</v>
      </c>
      <c r="C32" s="258">
        <v>0</v>
      </c>
      <c r="D32" s="259">
        <v>0</v>
      </c>
      <c r="E32" s="259">
        <v>0</v>
      </c>
      <c r="F32" s="259">
        <v>0</v>
      </c>
      <c r="G32" s="259">
        <v>0</v>
      </c>
      <c r="H32" s="259">
        <v>0</v>
      </c>
      <c r="I32" s="259">
        <v>0</v>
      </c>
      <c r="J32" s="259">
        <v>0</v>
      </c>
      <c r="K32" s="259">
        <v>0</v>
      </c>
      <c r="L32" s="260">
        <v>7</v>
      </c>
    </row>
    <row r="33" spans="1:12" ht="12.75">
      <c r="A33" s="256" t="s">
        <v>172</v>
      </c>
      <c r="B33" s="258">
        <v>11</v>
      </c>
      <c r="C33" s="258">
        <v>1</v>
      </c>
      <c r="D33" s="259">
        <v>0</v>
      </c>
      <c r="E33" s="259">
        <v>0</v>
      </c>
      <c r="F33" s="259">
        <v>0</v>
      </c>
      <c r="G33" s="259">
        <v>1</v>
      </c>
      <c r="H33" s="259">
        <v>0</v>
      </c>
      <c r="I33" s="259">
        <v>1</v>
      </c>
      <c r="J33" s="259">
        <v>0</v>
      </c>
      <c r="K33" s="259">
        <v>0</v>
      </c>
      <c r="L33" s="260">
        <v>12</v>
      </c>
    </row>
    <row r="34" spans="1:12" ht="12.75">
      <c r="A34" s="256" t="s">
        <v>173</v>
      </c>
      <c r="B34" s="258">
        <v>5</v>
      </c>
      <c r="C34" s="258">
        <v>0</v>
      </c>
      <c r="D34" s="259">
        <v>0</v>
      </c>
      <c r="E34" s="259">
        <v>1</v>
      </c>
      <c r="F34" s="259">
        <v>0</v>
      </c>
      <c r="G34" s="259">
        <v>0</v>
      </c>
      <c r="H34" s="259">
        <v>0</v>
      </c>
      <c r="I34" s="259">
        <v>1</v>
      </c>
      <c r="J34" s="259">
        <v>0</v>
      </c>
      <c r="K34" s="259">
        <v>0</v>
      </c>
      <c r="L34" s="260">
        <v>5</v>
      </c>
    </row>
    <row r="35" spans="1:12" ht="12.75">
      <c r="A35" s="256" t="s">
        <v>174</v>
      </c>
      <c r="B35" s="258">
        <v>63</v>
      </c>
      <c r="C35" s="258">
        <v>0</v>
      </c>
      <c r="D35" s="259">
        <v>2</v>
      </c>
      <c r="E35" s="259">
        <v>0</v>
      </c>
      <c r="F35" s="259">
        <v>0</v>
      </c>
      <c r="G35" s="259">
        <v>4</v>
      </c>
      <c r="H35" s="259">
        <v>0</v>
      </c>
      <c r="I35" s="259">
        <v>4</v>
      </c>
      <c r="J35" s="259">
        <v>0</v>
      </c>
      <c r="K35" s="259">
        <v>0</v>
      </c>
      <c r="L35" s="260">
        <v>65</v>
      </c>
    </row>
    <row r="36" spans="1:12" ht="22.5">
      <c r="A36" s="256" t="s">
        <v>195</v>
      </c>
      <c r="B36" s="258">
        <v>1</v>
      </c>
      <c r="C36" s="258">
        <v>0</v>
      </c>
      <c r="D36" s="259">
        <v>0</v>
      </c>
      <c r="E36" s="259">
        <v>0</v>
      </c>
      <c r="F36" s="259">
        <v>0</v>
      </c>
      <c r="G36" s="259">
        <v>0</v>
      </c>
      <c r="H36" s="259">
        <v>0</v>
      </c>
      <c r="I36" s="259">
        <v>0</v>
      </c>
      <c r="J36" s="259">
        <v>0</v>
      </c>
      <c r="K36" s="259">
        <v>0</v>
      </c>
      <c r="L36" s="260">
        <v>1</v>
      </c>
    </row>
    <row r="37" spans="1:12" ht="12.75">
      <c r="A37" s="256" t="s">
        <v>175</v>
      </c>
      <c r="B37" s="258">
        <v>11</v>
      </c>
      <c r="C37" s="258">
        <v>0</v>
      </c>
      <c r="D37" s="259">
        <v>0</v>
      </c>
      <c r="E37" s="259">
        <v>3</v>
      </c>
      <c r="F37" s="259">
        <v>0</v>
      </c>
      <c r="G37" s="259">
        <v>0</v>
      </c>
      <c r="H37" s="259">
        <v>0</v>
      </c>
      <c r="I37" s="259">
        <v>3</v>
      </c>
      <c r="J37" s="259">
        <v>0</v>
      </c>
      <c r="K37" s="259">
        <v>0</v>
      </c>
      <c r="L37" s="260">
        <v>11</v>
      </c>
    </row>
    <row r="38" spans="1:12" ht="12.75">
      <c r="A38" s="256" t="s">
        <v>176</v>
      </c>
      <c r="B38" s="258">
        <v>39</v>
      </c>
      <c r="C38" s="258">
        <v>4</v>
      </c>
      <c r="D38" s="259">
        <v>0</v>
      </c>
      <c r="E38" s="259">
        <v>3</v>
      </c>
      <c r="F38" s="259">
        <v>2</v>
      </c>
      <c r="G38" s="259">
        <v>0</v>
      </c>
      <c r="H38" s="259">
        <v>0</v>
      </c>
      <c r="I38" s="259">
        <v>5</v>
      </c>
      <c r="J38" s="259">
        <v>1</v>
      </c>
      <c r="K38" s="259">
        <v>1</v>
      </c>
      <c r="L38" s="260">
        <v>42</v>
      </c>
    </row>
    <row r="39" spans="1:12" ht="12.75">
      <c r="A39" s="262" t="s">
        <v>177</v>
      </c>
      <c r="B39" s="263">
        <v>423</v>
      </c>
      <c r="C39" s="264">
        <v>14</v>
      </c>
      <c r="D39" s="264">
        <v>3</v>
      </c>
      <c r="E39" s="264">
        <v>13</v>
      </c>
      <c r="F39" s="264">
        <v>2</v>
      </c>
      <c r="G39" s="264">
        <v>11</v>
      </c>
      <c r="H39" s="264">
        <v>0</v>
      </c>
      <c r="I39" s="264">
        <v>26</v>
      </c>
      <c r="J39" s="264">
        <v>5</v>
      </c>
      <c r="K39" s="264">
        <v>7</v>
      </c>
      <c r="L39" s="264">
        <v>434</v>
      </c>
    </row>
    <row r="40" spans="1:12" ht="12.75">
      <c r="A40" s="256" t="s">
        <v>178</v>
      </c>
      <c r="B40" s="258">
        <v>2</v>
      </c>
      <c r="C40" s="258">
        <v>0</v>
      </c>
      <c r="D40" s="259">
        <v>0</v>
      </c>
      <c r="E40" s="259">
        <v>0</v>
      </c>
      <c r="F40" s="259">
        <v>0</v>
      </c>
      <c r="G40" s="259">
        <v>0</v>
      </c>
      <c r="H40" s="259">
        <v>0</v>
      </c>
      <c r="I40" s="259">
        <v>0</v>
      </c>
      <c r="J40" s="259">
        <v>0</v>
      </c>
      <c r="K40" s="259">
        <v>0</v>
      </c>
      <c r="L40" s="260">
        <v>2</v>
      </c>
    </row>
    <row r="41" spans="1:12" ht="12.75">
      <c r="A41" s="262" t="s">
        <v>179</v>
      </c>
      <c r="B41" s="263">
        <v>2</v>
      </c>
      <c r="C41" s="264">
        <v>0</v>
      </c>
      <c r="D41" s="264">
        <v>0</v>
      </c>
      <c r="E41" s="264">
        <v>0</v>
      </c>
      <c r="F41" s="264">
        <v>0</v>
      </c>
      <c r="G41" s="264">
        <v>0</v>
      </c>
      <c r="H41" s="264">
        <v>0</v>
      </c>
      <c r="I41" s="264">
        <v>0</v>
      </c>
      <c r="J41" s="264">
        <v>0</v>
      </c>
      <c r="K41" s="264">
        <v>0</v>
      </c>
      <c r="L41" s="264">
        <v>2</v>
      </c>
    </row>
    <row r="42" spans="1:12" ht="12.75">
      <c r="A42" s="256" t="s">
        <v>180</v>
      </c>
      <c r="B42" s="258">
        <v>8</v>
      </c>
      <c r="C42" s="258">
        <v>1</v>
      </c>
      <c r="D42" s="259">
        <v>0</v>
      </c>
      <c r="E42" s="259">
        <v>0</v>
      </c>
      <c r="F42" s="259">
        <v>0</v>
      </c>
      <c r="G42" s="259">
        <v>0</v>
      </c>
      <c r="H42" s="259">
        <v>0</v>
      </c>
      <c r="I42" s="259">
        <v>0</v>
      </c>
      <c r="J42" s="259">
        <v>0</v>
      </c>
      <c r="K42" s="259">
        <v>0</v>
      </c>
      <c r="L42" s="260">
        <v>9</v>
      </c>
    </row>
    <row r="43" spans="1:12" ht="12.75">
      <c r="A43" s="256" t="s">
        <v>15</v>
      </c>
      <c r="B43" s="258">
        <v>6</v>
      </c>
      <c r="C43" s="258">
        <v>0</v>
      </c>
      <c r="D43" s="259">
        <v>0</v>
      </c>
      <c r="E43" s="259">
        <v>0</v>
      </c>
      <c r="F43" s="259">
        <v>0</v>
      </c>
      <c r="G43" s="259">
        <v>0</v>
      </c>
      <c r="H43" s="259">
        <v>0</v>
      </c>
      <c r="I43" s="259">
        <v>0</v>
      </c>
      <c r="J43" s="259">
        <v>0</v>
      </c>
      <c r="K43" s="259">
        <v>0</v>
      </c>
      <c r="L43" s="260">
        <v>6</v>
      </c>
    </row>
    <row r="44" spans="1:12" ht="12.75">
      <c r="A44" s="256" t="s">
        <v>182</v>
      </c>
      <c r="B44" s="258">
        <v>4</v>
      </c>
      <c r="C44" s="258">
        <v>0</v>
      </c>
      <c r="D44" s="259">
        <v>0</v>
      </c>
      <c r="E44" s="259">
        <v>0</v>
      </c>
      <c r="F44" s="259">
        <v>0</v>
      </c>
      <c r="G44" s="259">
        <v>0</v>
      </c>
      <c r="H44" s="259">
        <v>0</v>
      </c>
      <c r="I44" s="259">
        <v>0</v>
      </c>
      <c r="J44" s="259">
        <v>0</v>
      </c>
      <c r="K44" s="259">
        <v>0</v>
      </c>
      <c r="L44" s="260">
        <v>4</v>
      </c>
    </row>
    <row r="45" spans="1:12" ht="12.75">
      <c r="A45" s="256" t="s">
        <v>183</v>
      </c>
      <c r="B45" s="258">
        <v>5</v>
      </c>
      <c r="C45" s="258">
        <v>0</v>
      </c>
      <c r="D45" s="259">
        <v>0</v>
      </c>
      <c r="E45" s="259">
        <v>0</v>
      </c>
      <c r="F45" s="259">
        <v>0</v>
      </c>
      <c r="G45" s="259">
        <v>0</v>
      </c>
      <c r="H45" s="259">
        <v>0</v>
      </c>
      <c r="I45" s="259">
        <v>0</v>
      </c>
      <c r="J45" s="259">
        <v>1</v>
      </c>
      <c r="K45" s="259">
        <v>0</v>
      </c>
      <c r="L45" s="260">
        <v>4</v>
      </c>
    </row>
    <row r="46" spans="1:12" ht="22.5">
      <c r="A46" s="256" t="s">
        <v>258</v>
      </c>
      <c r="B46" s="258">
        <v>5</v>
      </c>
      <c r="C46" s="258">
        <v>0</v>
      </c>
      <c r="D46" s="259">
        <v>0</v>
      </c>
      <c r="E46" s="259">
        <v>0</v>
      </c>
      <c r="F46" s="259">
        <v>0</v>
      </c>
      <c r="G46" s="259">
        <v>0</v>
      </c>
      <c r="H46" s="259">
        <v>0</v>
      </c>
      <c r="I46" s="259">
        <v>0</v>
      </c>
      <c r="J46" s="259">
        <v>0</v>
      </c>
      <c r="K46" s="259">
        <v>1</v>
      </c>
      <c r="L46" s="260">
        <v>5</v>
      </c>
    </row>
    <row r="47" spans="1:12" ht="33.75">
      <c r="A47" s="256" t="s">
        <v>184</v>
      </c>
      <c r="B47" s="258">
        <v>12</v>
      </c>
      <c r="C47" s="258">
        <v>0</v>
      </c>
      <c r="D47" s="259">
        <v>0</v>
      </c>
      <c r="E47" s="259">
        <v>1</v>
      </c>
      <c r="F47" s="259">
        <v>1</v>
      </c>
      <c r="G47" s="259">
        <v>0</v>
      </c>
      <c r="H47" s="259">
        <v>0</v>
      </c>
      <c r="I47" s="259">
        <v>2</v>
      </c>
      <c r="J47" s="259">
        <v>2</v>
      </c>
      <c r="K47" s="259">
        <v>1</v>
      </c>
      <c r="L47" s="260">
        <v>11</v>
      </c>
    </row>
    <row r="48" spans="1:12" ht="12.75">
      <c r="A48" s="256" t="s">
        <v>68</v>
      </c>
      <c r="B48" s="258">
        <v>2</v>
      </c>
      <c r="C48" s="258">
        <v>0</v>
      </c>
      <c r="D48" s="259">
        <v>0</v>
      </c>
      <c r="E48" s="259">
        <v>0</v>
      </c>
      <c r="F48" s="259">
        <v>0</v>
      </c>
      <c r="G48" s="259">
        <v>0</v>
      </c>
      <c r="H48" s="259">
        <v>0</v>
      </c>
      <c r="I48" s="259">
        <v>0</v>
      </c>
      <c r="J48" s="259">
        <v>0</v>
      </c>
      <c r="K48" s="259">
        <v>0</v>
      </c>
      <c r="L48" s="260">
        <v>2</v>
      </c>
    </row>
    <row r="49" spans="1:12" ht="12.75">
      <c r="A49" s="256" t="s">
        <v>259</v>
      </c>
      <c r="B49" s="258">
        <v>1</v>
      </c>
      <c r="C49" s="258">
        <v>0</v>
      </c>
      <c r="D49" s="259">
        <v>0</v>
      </c>
      <c r="E49" s="259">
        <v>0</v>
      </c>
      <c r="F49" s="259">
        <v>0</v>
      </c>
      <c r="G49" s="259">
        <v>0</v>
      </c>
      <c r="H49" s="259">
        <v>0</v>
      </c>
      <c r="I49" s="259">
        <v>0</v>
      </c>
      <c r="J49" s="259">
        <v>0</v>
      </c>
      <c r="K49" s="259">
        <v>0</v>
      </c>
      <c r="L49" s="260">
        <v>1</v>
      </c>
    </row>
    <row r="50" spans="1:12" ht="12.75">
      <c r="A50" s="256" t="s">
        <v>185</v>
      </c>
      <c r="B50" s="258">
        <v>1</v>
      </c>
      <c r="C50" s="258">
        <v>0</v>
      </c>
      <c r="D50" s="259">
        <v>0</v>
      </c>
      <c r="E50" s="259">
        <v>0</v>
      </c>
      <c r="F50" s="259">
        <v>0</v>
      </c>
      <c r="G50" s="259">
        <v>0</v>
      </c>
      <c r="H50" s="259">
        <v>0</v>
      </c>
      <c r="I50" s="259">
        <v>0</v>
      </c>
      <c r="J50" s="259">
        <v>0</v>
      </c>
      <c r="K50" s="259">
        <v>0</v>
      </c>
      <c r="L50" s="260">
        <v>1</v>
      </c>
    </row>
    <row r="51" spans="1:12" ht="12.75">
      <c r="A51" s="256" t="s">
        <v>18</v>
      </c>
      <c r="B51" s="258">
        <v>2</v>
      </c>
      <c r="C51" s="258">
        <v>0</v>
      </c>
      <c r="D51" s="259">
        <v>0</v>
      </c>
      <c r="E51" s="259">
        <v>0</v>
      </c>
      <c r="F51" s="259">
        <v>0</v>
      </c>
      <c r="G51" s="259">
        <v>0</v>
      </c>
      <c r="H51" s="259">
        <v>0</v>
      </c>
      <c r="I51" s="259">
        <v>0</v>
      </c>
      <c r="J51" s="259">
        <v>0</v>
      </c>
      <c r="K51" s="259">
        <v>0</v>
      </c>
      <c r="L51" s="260">
        <v>2</v>
      </c>
    </row>
    <row r="52" spans="1:12" ht="12.75">
      <c r="A52" s="256" t="s">
        <v>65</v>
      </c>
      <c r="B52" s="258">
        <v>1</v>
      </c>
      <c r="C52" s="258">
        <v>0</v>
      </c>
      <c r="D52" s="259">
        <v>0</v>
      </c>
      <c r="E52" s="259">
        <v>0</v>
      </c>
      <c r="F52" s="259">
        <v>0</v>
      </c>
      <c r="G52" s="259">
        <v>0</v>
      </c>
      <c r="H52" s="259">
        <v>0</v>
      </c>
      <c r="I52" s="259">
        <v>0</v>
      </c>
      <c r="J52" s="259">
        <v>0</v>
      </c>
      <c r="K52" s="259">
        <v>0</v>
      </c>
      <c r="L52" s="260">
        <v>1</v>
      </c>
    </row>
    <row r="53" spans="1:12" ht="22.5">
      <c r="A53" s="256" t="s">
        <v>260</v>
      </c>
      <c r="B53" s="258">
        <v>1</v>
      </c>
      <c r="C53" s="258">
        <v>0</v>
      </c>
      <c r="D53" s="259">
        <v>0</v>
      </c>
      <c r="E53" s="259">
        <v>0</v>
      </c>
      <c r="F53" s="259">
        <v>0</v>
      </c>
      <c r="G53" s="259">
        <v>0</v>
      </c>
      <c r="H53" s="259">
        <v>0</v>
      </c>
      <c r="I53" s="259">
        <v>0</v>
      </c>
      <c r="J53" s="259">
        <v>1</v>
      </c>
      <c r="K53" s="259">
        <v>0</v>
      </c>
      <c r="L53" s="260">
        <v>0</v>
      </c>
    </row>
    <row r="54" spans="1:12" ht="12.75">
      <c r="A54" s="256" t="s">
        <v>261</v>
      </c>
      <c r="B54" s="258">
        <v>1</v>
      </c>
      <c r="C54" s="258">
        <v>0</v>
      </c>
      <c r="D54" s="259">
        <v>0</v>
      </c>
      <c r="E54" s="259">
        <v>0</v>
      </c>
      <c r="F54" s="259">
        <v>0</v>
      </c>
      <c r="G54" s="259">
        <v>0</v>
      </c>
      <c r="H54" s="259">
        <v>0</v>
      </c>
      <c r="I54" s="259">
        <v>0</v>
      </c>
      <c r="J54" s="259">
        <v>0</v>
      </c>
      <c r="K54" s="259">
        <v>0</v>
      </c>
      <c r="L54" s="260">
        <v>1</v>
      </c>
    </row>
    <row r="55" spans="1:12" ht="12.75">
      <c r="A55" s="256" t="s">
        <v>69</v>
      </c>
      <c r="B55" s="258">
        <v>1</v>
      </c>
      <c r="C55" s="258">
        <v>0</v>
      </c>
      <c r="D55" s="259">
        <v>0</v>
      </c>
      <c r="E55" s="259">
        <v>0</v>
      </c>
      <c r="F55" s="259">
        <v>0</v>
      </c>
      <c r="G55" s="259">
        <v>0</v>
      </c>
      <c r="H55" s="259">
        <v>0</v>
      </c>
      <c r="I55" s="259">
        <v>0</v>
      </c>
      <c r="J55" s="259">
        <v>0</v>
      </c>
      <c r="K55" s="259">
        <v>0</v>
      </c>
      <c r="L55" s="260">
        <v>1</v>
      </c>
    </row>
    <row r="56" spans="1:12" ht="12.75">
      <c r="A56" s="256" t="s">
        <v>262</v>
      </c>
      <c r="B56" s="258">
        <v>2</v>
      </c>
      <c r="C56" s="258">
        <v>0</v>
      </c>
      <c r="D56" s="259">
        <v>0</v>
      </c>
      <c r="E56" s="259">
        <v>0</v>
      </c>
      <c r="F56" s="259">
        <v>0</v>
      </c>
      <c r="G56" s="259">
        <v>0</v>
      </c>
      <c r="H56" s="259">
        <v>0</v>
      </c>
      <c r="I56" s="259">
        <v>0</v>
      </c>
      <c r="J56" s="259">
        <v>0</v>
      </c>
      <c r="K56" s="259">
        <v>0</v>
      </c>
      <c r="L56" s="260">
        <v>2</v>
      </c>
    </row>
    <row r="57" spans="1:12" ht="12.75">
      <c r="A57" s="256" t="s">
        <v>186</v>
      </c>
      <c r="B57" s="258">
        <v>41</v>
      </c>
      <c r="C57" s="258">
        <v>1</v>
      </c>
      <c r="D57" s="259">
        <v>0</v>
      </c>
      <c r="E57" s="259">
        <v>0</v>
      </c>
      <c r="F57" s="259">
        <v>0</v>
      </c>
      <c r="G57" s="259">
        <v>2</v>
      </c>
      <c r="H57" s="259">
        <v>0</v>
      </c>
      <c r="I57" s="259">
        <v>2</v>
      </c>
      <c r="J57" s="259">
        <v>3</v>
      </c>
      <c r="K57" s="259">
        <v>1</v>
      </c>
      <c r="L57" s="260">
        <v>39</v>
      </c>
    </row>
    <row r="58" spans="1:12" ht="12.75">
      <c r="A58" s="256" t="s">
        <v>54</v>
      </c>
      <c r="B58" s="258">
        <v>1</v>
      </c>
      <c r="C58" s="258">
        <v>0</v>
      </c>
      <c r="D58" s="259">
        <v>0</v>
      </c>
      <c r="E58" s="259">
        <v>0</v>
      </c>
      <c r="F58" s="259">
        <v>0</v>
      </c>
      <c r="G58" s="259">
        <v>0</v>
      </c>
      <c r="H58" s="259">
        <v>0</v>
      </c>
      <c r="I58" s="259">
        <v>0</v>
      </c>
      <c r="J58" s="259">
        <v>0</v>
      </c>
      <c r="K58" s="259">
        <v>0</v>
      </c>
      <c r="L58" s="260">
        <v>1</v>
      </c>
    </row>
    <row r="59" spans="1:12" ht="12.75">
      <c r="A59" s="256" t="s">
        <v>187</v>
      </c>
      <c r="B59" s="258">
        <v>8</v>
      </c>
      <c r="C59" s="258">
        <v>0</v>
      </c>
      <c r="D59" s="259">
        <v>0</v>
      </c>
      <c r="E59" s="259">
        <v>0</v>
      </c>
      <c r="F59" s="259">
        <v>0</v>
      </c>
      <c r="G59" s="259">
        <v>0</v>
      </c>
      <c r="H59" s="259">
        <v>0</v>
      </c>
      <c r="I59" s="259">
        <v>0</v>
      </c>
      <c r="J59" s="259">
        <v>0</v>
      </c>
      <c r="K59" s="259">
        <v>0</v>
      </c>
      <c r="L59" s="260">
        <v>8</v>
      </c>
    </row>
    <row r="60" spans="1:12" ht="12.75">
      <c r="A60" s="256" t="s">
        <v>188</v>
      </c>
      <c r="B60" s="258">
        <v>3</v>
      </c>
      <c r="C60" s="258">
        <v>1</v>
      </c>
      <c r="D60" s="259">
        <v>0</v>
      </c>
      <c r="E60" s="259">
        <v>0</v>
      </c>
      <c r="F60" s="259">
        <v>0</v>
      </c>
      <c r="G60" s="259">
        <v>0</v>
      </c>
      <c r="H60" s="259">
        <v>0</v>
      </c>
      <c r="I60" s="259">
        <v>0</v>
      </c>
      <c r="J60" s="259">
        <v>1</v>
      </c>
      <c r="K60" s="259">
        <v>1</v>
      </c>
      <c r="L60" s="260">
        <v>2</v>
      </c>
    </row>
    <row r="61" spans="1:12" ht="12.75">
      <c r="A61" s="256" t="s">
        <v>190</v>
      </c>
      <c r="B61" s="258">
        <v>0</v>
      </c>
      <c r="C61" s="258">
        <v>1</v>
      </c>
      <c r="D61" s="259">
        <v>0</v>
      </c>
      <c r="E61" s="259">
        <v>0</v>
      </c>
      <c r="F61" s="259">
        <v>0</v>
      </c>
      <c r="G61" s="259">
        <v>0</v>
      </c>
      <c r="H61" s="259">
        <v>0</v>
      </c>
      <c r="I61" s="259">
        <v>0</v>
      </c>
      <c r="J61" s="259">
        <v>0</v>
      </c>
      <c r="K61" s="259">
        <v>0</v>
      </c>
      <c r="L61" s="260">
        <v>1</v>
      </c>
    </row>
    <row r="62" spans="1:12" ht="12.75">
      <c r="A62" s="256" t="s">
        <v>263</v>
      </c>
      <c r="B62" s="258">
        <v>1</v>
      </c>
      <c r="C62" s="258">
        <v>0</v>
      </c>
      <c r="D62" s="259">
        <v>0</v>
      </c>
      <c r="E62" s="259">
        <v>0</v>
      </c>
      <c r="F62" s="259">
        <v>0</v>
      </c>
      <c r="G62" s="259">
        <v>0</v>
      </c>
      <c r="H62" s="259">
        <v>0</v>
      </c>
      <c r="I62" s="259">
        <v>0</v>
      </c>
      <c r="J62" s="259">
        <v>0</v>
      </c>
      <c r="K62" s="259">
        <v>0</v>
      </c>
      <c r="L62" s="260">
        <v>1</v>
      </c>
    </row>
    <row r="63" spans="1:12" ht="12.75">
      <c r="A63" s="256" t="s">
        <v>196</v>
      </c>
      <c r="B63" s="258">
        <v>1</v>
      </c>
      <c r="C63" s="258">
        <v>0</v>
      </c>
      <c r="D63" s="259">
        <v>0</v>
      </c>
      <c r="E63" s="259">
        <v>0</v>
      </c>
      <c r="F63" s="259">
        <v>0</v>
      </c>
      <c r="G63" s="259">
        <v>0</v>
      </c>
      <c r="H63" s="259">
        <v>0</v>
      </c>
      <c r="I63" s="259">
        <v>0</v>
      </c>
      <c r="J63" s="259">
        <v>0</v>
      </c>
      <c r="K63" s="259">
        <v>0</v>
      </c>
      <c r="L63" s="260">
        <v>1</v>
      </c>
    </row>
    <row r="64" spans="1:12" ht="12.75">
      <c r="A64" s="262" t="s">
        <v>191</v>
      </c>
      <c r="B64" s="263">
        <v>107</v>
      </c>
      <c r="C64" s="264">
        <v>4</v>
      </c>
      <c r="D64" s="264">
        <v>0</v>
      </c>
      <c r="E64" s="264">
        <v>1</v>
      </c>
      <c r="F64" s="264">
        <v>1</v>
      </c>
      <c r="G64" s="264">
        <v>2</v>
      </c>
      <c r="H64" s="264">
        <v>0</v>
      </c>
      <c r="I64" s="264">
        <v>4</v>
      </c>
      <c r="J64" s="264">
        <v>8</v>
      </c>
      <c r="K64" s="264">
        <v>4</v>
      </c>
      <c r="L64" s="264">
        <v>103</v>
      </c>
    </row>
    <row r="65" spans="1:12" ht="12.75">
      <c r="A65" s="256" t="s">
        <v>192</v>
      </c>
      <c r="B65" s="258">
        <v>20</v>
      </c>
      <c r="C65" s="258">
        <v>0</v>
      </c>
      <c r="D65" s="259">
        <v>0</v>
      </c>
      <c r="E65" s="259">
        <v>0</v>
      </c>
      <c r="F65" s="259">
        <v>0</v>
      </c>
      <c r="G65" s="259">
        <v>0</v>
      </c>
      <c r="H65" s="259">
        <v>0</v>
      </c>
      <c r="I65" s="259">
        <v>0</v>
      </c>
      <c r="J65" s="259">
        <v>0</v>
      </c>
      <c r="K65" s="259">
        <v>0</v>
      </c>
      <c r="L65" s="260">
        <v>20</v>
      </c>
    </row>
    <row r="66" spans="1:12" ht="22.5">
      <c r="A66" s="256" t="s">
        <v>264</v>
      </c>
      <c r="B66" s="258">
        <v>1</v>
      </c>
      <c r="C66" s="258">
        <v>0</v>
      </c>
      <c r="D66" s="259">
        <v>0</v>
      </c>
      <c r="E66" s="259">
        <v>0</v>
      </c>
      <c r="F66" s="259">
        <v>0</v>
      </c>
      <c r="G66" s="259">
        <v>0</v>
      </c>
      <c r="H66" s="259">
        <v>0</v>
      </c>
      <c r="I66" s="259">
        <v>0</v>
      </c>
      <c r="J66" s="259">
        <v>0</v>
      </c>
      <c r="K66" s="259">
        <v>0</v>
      </c>
      <c r="L66" s="260">
        <v>1</v>
      </c>
    </row>
    <row r="67" spans="1:12" ht="12.75">
      <c r="A67" s="265" t="s">
        <v>89</v>
      </c>
      <c r="B67" s="266">
        <v>880</v>
      </c>
      <c r="C67" s="267">
        <v>32</v>
      </c>
      <c r="D67" s="267">
        <v>3</v>
      </c>
      <c r="E67" s="267">
        <v>19</v>
      </c>
      <c r="F67" s="267">
        <v>4</v>
      </c>
      <c r="G67" s="267">
        <v>21</v>
      </c>
      <c r="H67" s="267">
        <v>0</v>
      </c>
      <c r="I67" s="267">
        <v>44</v>
      </c>
      <c r="J67" s="267">
        <v>23</v>
      </c>
      <c r="K67" s="267">
        <v>19</v>
      </c>
      <c r="L67" s="267">
        <v>891</v>
      </c>
    </row>
  </sheetData>
  <mergeCells count="2">
    <mergeCell ref="A1:L1"/>
    <mergeCell ref="A2:L2"/>
  </mergeCells>
  <printOptions/>
  <pageMargins left="0.75" right="0.75" top="1" bottom="1" header="0.4921259845" footer="0.4921259845"/>
  <pageSetup horizontalDpi="600" verticalDpi="600" orientation="portrait" paperSize="9" r:id="rId1"/>
  <headerFooter alignWithMargins="0">
    <oddFooter>&amp;CStránka &amp;P z &amp;N</oddFooter>
  </headerFooter>
</worksheet>
</file>

<file path=xl/worksheets/sheet13.xml><?xml version="1.0" encoding="utf-8"?>
<worksheet xmlns="http://schemas.openxmlformats.org/spreadsheetml/2006/main" xmlns:r="http://schemas.openxmlformats.org/officeDocument/2006/relationships">
  <dimension ref="A1:K54"/>
  <sheetViews>
    <sheetView view="pageBreakPreview" zoomScaleSheetLayoutView="100" workbookViewId="0" topLeftCell="A1">
      <selection activeCell="O70" sqref="O70"/>
    </sheetView>
  </sheetViews>
  <sheetFormatPr defaultColWidth="9.140625" defaultRowHeight="12.75"/>
  <cols>
    <col min="1" max="1" width="16.28125" style="305" bestFit="1" customWidth="1"/>
    <col min="2" max="10" width="7.8515625" style="305" customWidth="1"/>
    <col min="11" max="16384" width="9.140625" style="305" customWidth="1"/>
  </cols>
  <sheetData>
    <row r="1" spans="1:10" s="301" customFormat="1" ht="15">
      <c r="A1" s="455" t="s">
        <v>272</v>
      </c>
      <c r="B1" s="456"/>
      <c r="C1" s="456"/>
      <c r="D1" s="456"/>
      <c r="E1" s="456"/>
      <c r="F1" s="456"/>
      <c r="G1" s="456"/>
      <c r="H1" s="456"/>
      <c r="I1" s="456"/>
      <c r="J1" s="457"/>
    </row>
    <row r="2" spans="1:10" s="269" customFormat="1" ht="15">
      <c r="A2" s="461" t="str">
        <f>PROPER('[3]Settings'!$B$1)</f>
        <v>January 2009</v>
      </c>
      <c r="B2" s="462"/>
      <c r="C2" s="462"/>
      <c r="D2" s="462"/>
      <c r="E2" s="462"/>
      <c r="F2" s="462"/>
      <c r="G2" s="462"/>
      <c r="H2" s="462"/>
      <c r="I2" s="462"/>
      <c r="J2" s="463"/>
    </row>
    <row r="3" spans="1:11" s="273" customFormat="1" ht="78.75">
      <c r="A3" s="270" t="s">
        <v>87</v>
      </c>
      <c r="B3" s="271" t="str">
        <f>CONCATENATE("Number of participants in the proceedings as of ",DAY(Settings!B2),".",MONTH(Settings!B2),".",YEAR(Settings!B2))</f>
        <v>Number of participants in the proceedings as of 1.1.2009</v>
      </c>
      <c r="C3" s="272" t="s">
        <v>273</v>
      </c>
      <c r="D3" s="272" t="s">
        <v>274</v>
      </c>
      <c r="E3" s="272" t="s">
        <v>275</v>
      </c>
      <c r="F3" s="272" t="s">
        <v>138</v>
      </c>
      <c r="G3" s="272" t="s">
        <v>271</v>
      </c>
      <c r="H3" s="272" t="s">
        <v>144</v>
      </c>
      <c r="I3" s="272" t="s">
        <v>266</v>
      </c>
      <c r="J3" s="272" t="str">
        <f>CONCATENATE("Number of participants in the proceedings as of ",DAY(Settings!B3),".",MONTH(Settings!B3),".",YEAR(Settings!B3))</f>
        <v>Number of participants in the proceedings as of 31.1.2009</v>
      </c>
      <c r="K3" s="302"/>
    </row>
    <row r="4" spans="1:11" ht="12.75">
      <c r="A4" s="303" t="s">
        <v>151</v>
      </c>
      <c r="B4" s="304">
        <v>2</v>
      </c>
      <c r="C4" s="298">
        <v>0</v>
      </c>
      <c r="D4" s="297">
        <v>0</v>
      </c>
      <c r="E4" s="297">
        <v>0</v>
      </c>
      <c r="F4" s="297">
        <v>0</v>
      </c>
      <c r="G4" s="297">
        <v>0</v>
      </c>
      <c r="H4" s="297">
        <v>0</v>
      </c>
      <c r="I4" s="299">
        <v>0</v>
      </c>
      <c r="J4" s="300">
        <v>2</v>
      </c>
      <c r="K4" s="279">
        <f aca="true" t="shared" si="0" ref="K4:K14">B4+C4-I4-J4</f>
        <v>0</v>
      </c>
    </row>
    <row r="5" spans="1:11" ht="12.75">
      <c r="A5" s="303" t="s">
        <v>194</v>
      </c>
      <c r="B5" s="304">
        <v>1</v>
      </c>
      <c r="C5" s="298">
        <v>0</v>
      </c>
      <c r="D5" s="297">
        <v>0</v>
      </c>
      <c r="E5" s="297">
        <v>0</v>
      </c>
      <c r="F5" s="297">
        <v>0</v>
      </c>
      <c r="G5" s="297">
        <v>0</v>
      </c>
      <c r="H5" s="297">
        <v>0</v>
      </c>
      <c r="I5" s="299">
        <v>0</v>
      </c>
      <c r="J5" s="300">
        <v>1</v>
      </c>
      <c r="K5" s="279"/>
    </row>
    <row r="6" spans="1:11" ht="12.75">
      <c r="A6" s="303" t="s">
        <v>156</v>
      </c>
      <c r="B6" s="304">
        <v>0</v>
      </c>
      <c r="C6" s="298">
        <v>1</v>
      </c>
      <c r="D6" s="297">
        <v>0</v>
      </c>
      <c r="E6" s="297">
        <v>0</v>
      </c>
      <c r="F6" s="297">
        <v>0</v>
      </c>
      <c r="G6" s="297">
        <v>0</v>
      </c>
      <c r="H6" s="297">
        <v>1</v>
      </c>
      <c r="I6" s="299">
        <v>0</v>
      </c>
      <c r="J6" s="300">
        <v>1</v>
      </c>
      <c r="K6" s="279">
        <f t="shared" si="0"/>
        <v>0</v>
      </c>
    </row>
    <row r="7" spans="1:11" ht="12.75">
      <c r="A7" s="306" t="s">
        <v>157</v>
      </c>
      <c r="B7" s="307">
        <v>3</v>
      </c>
      <c r="C7" s="308">
        <v>1</v>
      </c>
      <c r="D7" s="308">
        <v>0</v>
      </c>
      <c r="E7" s="308">
        <v>0</v>
      </c>
      <c r="F7" s="308">
        <v>0</v>
      </c>
      <c r="G7" s="308">
        <v>0</v>
      </c>
      <c r="H7" s="308">
        <v>1</v>
      </c>
      <c r="I7" s="309">
        <v>0</v>
      </c>
      <c r="J7" s="308">
        <v>5</v>
      </c>
      <c r="K7" s="279"/>
    </row>
    <row r="8" spans="1:11" ht="12.75">
      <c r="A8" s="303" t="s">
        <v>174</v>
      </c>
      <c r="B8" s="304">
        <v>9</v>
      </c>
      <c r="C8" s="298">
        <v>0</v>
      </c>
      <c r="D8" s="297">
        <v>0</v>
      </c>
      <c r="E8" s="297">
        <v>0</v>
      </c>
      <c r="F8" s="297">
        <v>0</v>
      </c>
      <c r="G8" s="297">
        <v>2</v>
      </c>
      <c r="H8" s="297">
        <v>2</v>
      </c>
      <c r="I8" s="299">
        <v>0</v>
      </c>
      <c r="J8" s="300">
        <v>9</v>
      </c>
      <c r="K8" s="279">
        <f t="shared" si="0"/>
        <v>0</v>
      </c>
    </row>
    <row r="9" spans="1:11" ht="12.75">
      <c r="A9" s="306" t="s">
        <v>177</v>
      </c>
      <c r="B9" s="307">
        <v>9</v>
      </c>
      <c r="C9" s="308">
        <v>0</v>
      </c>
      <c r="D9" s="308">
        <v>0</v>
      </c>
      <c r="E9" s="308">
        <v>0</v>
      </c>
      <c r="F9" s="308">
        <v>0</v>
      </c>
      <c r="G9" s="308">
        <v>2</v>
      </c>
      <c r="H9" s="308">
        <v>2</v>
      </c>
      <c r="I9" s="309">
        <v>0</v>
      </c>
      <c r="J9" s="308">
        <v>9</v>
      </c>
      <c r="K9" s="279">
        <f t="shared" si="0"/>
        <v>0</v>
      </c>
    </row>
    <row r="10" spans="1:11" ht="12.75">
      <c r="A10" s="303" t="s">
        <v>183</v>
      </c>
      <c r="B10" s="304">
        <v>1</v>
      </c>
      <c r="C10" s="298">
        <v>0</v>
      </c>
      <c r="D10" s="297">
        <v>0</v>
      </c>
      <c r="E10" s="297">
        <v>0</v>
      </c>
      <c r="F10" s="297">
        <v>0</v>
      </c>
      <c r="G10" s="297">
        <v>0</v>
      </c>
      <c r="H10" s="297">
        <v>0</v>
      </c>
      <c r="I10" s="299">
        <v>0</v>
      </c>
      <c r="J10" s="300">
        <v>0</v>
      </c>
      <c r="K10" s="279"/>
    </row>
    <row r="11" spans="1:11" ht="12.75">
      <c r="A11" s="303" t="s">
        <v>60</v>
      </c>
      <c r="B11" s="304">
        <v>1</v>
      </c>
      <c r="C11" s="298">
        <v>0</v>
      </c>
      <c r="D11" s="297">
        <v>0</v>
      </c>
      <c r="E11" s="297">
        <v>0</v>
      </c>
      <c r="F11" s="297">
        <v>0</v>
      </c>
      <c r="G11" s="297">
        <v>0</v>
      </c>
      <c r="H11" s="297">
        <v>0</v>
      </c>
      <c r="I11" s="299">
        <v>0</v>
      </c>
      <c r="J11" s="300">
        <v>1</v>
      </c>
      <c r="K11" s="279"/>
    </row>
    <row r="12" spans="1:11" ht="12.75">
      <c r="A12" s="303" t="s">
        <v>189</v>
      </c>
      <c r="B12" s="304">
        <v>1</v>
      </c>
      <c r="C12" s="298">
        <v>0</v>
      </c>
      <c r="D12" s="297">
        <v>0</v>
      </c>
      <c r="E12" s="297">
        <v>0</v>
      </c>
      <c r="F12" s="297">
        <v>0</v>
      </c>
      <c r="G12" s="297">
        <v>0</v>
      </c>
      <c r="H12" s="297">
        <v>0</v>
      </c>
      <c r="I12" s="299">
        <v>0</v>
      </c>
      <c r="J12" s="300">
        <v>1</v>
      </c>
      <c r="K12" s="279">
        <f t="shared" si="0"/>
        <v>0</v>
      </c>
    </row>
    <row r="13" spans="1:11" ht="12.75">
      <c r="A13" s="306" t="s">
        <v>191</v>
      </c>
      <c r="B13" s="307">
        <v>3</v>
      </c>
      <c r="C13" s="308">
        <v>0</v>
      </c>
      <c r="D13" s="308">
        <v>0</v>
      </c>
      <c r="E13" s="308">
        <v>0</v>
      </c>
      <c r="F13" s="308">
        <v>0</v>
      </c>
      <c r="G13" s="308">
        <v>0</v>
      </c>
      <c r="H13" s="308">
        <v>1</v>
      </c>
      <c r="I13" s="309">
        <v>0</v>
      </c>
      <c r="J13" s="308">
        <v>3</v>
      </c>
      <c r="K13" s="279">
        <f t="shared" si="0"/>
        <v>0</v>
      </c>
    </row>
    <row r="14" spans="1:11" ht="12.75">
      <c r="A14" s="294" t="s">
        <v>89</v>
      </c>
      <c r="B14" s="295">
        <v>15</v>
      </c>
      <c r="C14" s="296">
        <v>2</v>
      </c>
      <c r="D14" s="296">
        <v>0</v>
      </c>
      <c r="E14" s="296">
        <v>0</v>
      </c>
      <c r="F14" s="296">
        <v>0</v>
      </c>
      <c r="G14" s="296">
        <v>2</v>
      </c>
      <c r="H14" s="296">
        <v>4</v>
      </c>
      <c r="I14" s="296">
        <v>0</v>
      </c>
      <c r="J14" s="296">
        <v>17</v>
      </c>
      <c r="K14" s="279">
        <f t="shared" si="0"/>
        <v>0</v>
      </c>
    </row>
    <row r="15" ht="1.5" customHeight="1"/>
    <row r="16" spans="1:10" s="268" customFormat="1" ht="15">
      <c r="A16" s="458" t="s">
        <v>265</v>
      </c>
      <c r="B16" s="459"/>
      <c r="C16" s="459"/>
      <c r="D16" s="459"/>
      <c r="E16" s="459"/>
      <c r="F16" s="459"/>
      <c r="G16" s="459"/>
      <c r="H16" s="459"/>
      <c r="I16" s="459"/>
      <c r="J16" s="460"/>
    </row>
    <row r="17" spans="1:10" s="269" customFormat="1" ht="12.75" customHeight="1">
      <c r="A17" s="461" t="str">
        <f>PROPER('[3]Settings'!$B$1)</f>
        <v>January 2009</v>
      </c>
      <c r="B17" s="462"/>
      <c r="C17" s="462"/>
      <c r="D17" s="462"/>
      <c r="E17" s="462"/>
      <c r="F17" s="462"/>
      <c r="G17" s="462"/>
      <c r="H17" s="462"/>
      <c r="I17" s="462"/>
      <c r="J17" s="463"/>
    </row>
    <row r="18" spans="1:10" s="273" customFormat="1" ht="81.75" customHeight="1">
      <c r="A18" s="270" t="s">
        <v>87</v>
      </c>
      <c r="B18" s="271" t="str">
        <f>CONCATENATE("Number of aliens with an action without susp.effect as of ",DAY('[3]Settings'!B2),".",MONTH('[3]Settings'!B2),".",YEAR('[3]Settings'!B2),"*")</f>
        <v>Number of aliens with an action without susp.effect as of 1.1.2009*</v>
      </c>
      <c r="C18" s="272" t="s">
        <v>141</v>
      </c>
      <c r="D18" s="272" t="s">
        <v>247</v>
      </c>
      <c r="E18" s="272" t="s">
        <v>248</v>
      </c>
      <c r="F18" s="272" t="s">
        <v>138</v>
      </c>
      <c r="G18" s="272" t="s">
        <v>249</v>
      </c>
      <c r="H18" s="272" t="s">
        <v>144</v>
      </c>
      <c r="I18" s="272" t="s">
        <v>266</v>
      </c>
      <c r="J18" s="271" t="str">
        <f>CONCATENATE("Number of aliens with an action without susp.effect as of ",DAY('[3]Settings'!B3),".",MONTH('[3]Settings'!B3),".",YEAR('[3]Settings'!B3),"*")</f>
        <v>Number of aliens with an action without susp.effect as of 31.12.2009*</v>
      </c>
    </row>
    <row r="19" spans="1:11" ht="12.75">
      <c r="A19" s="274" t="s">
        <v>151</v>
      </c>
      <c r="B19" s="275">
        <v>4</v>
      </c>
      <c r="C19" s="276">
        <v>0</v>
      </c>
      <c r="D19" s="276">
        <v>0</v>
      </c>
      <c r="E19" s="276">
        <v>0</v>
      </c>
      <c r="F19" s="276">
        <v>0</v>
      </c>
      <c r="G19" s="276">
        <v>0</v>
      </c>
      <c r="H19" s="276">
        <v>0</v>
      </c>
      <c r="I19" s="277">
        <v>0</v>
      </c>
      <c r="J19" s="278">
        <v>4</v>
      </c>
      <c r="K19" s="279">
        <f>B19+C19-I19-J19</f>
        <v>0</v>
      </c>
    </row>
    <row r="20" spans="1:11" ht="12.75">
      <c r="A20" s="280" t="s">
        <v>267</v>
      </c>
      <c r="B20" s="281">
        <v>1</v>
      </c>
      <c r="C20" s="282">
        <v>0</v>
      </c>
      <c r="D20" s="282">
        <v>0</v>
      </c>
      <c r="E20" s="282">
        <v>0</v>
      </c>
      <c r="F20" s="282">
        <v>0</v>
      </c>
      <c r="G20" s="282">
        <v>0</v>
      </c>
      <c r="H20" s="282">
        <v>0</v>
      </c>
      <c r="I20" s="283">
        <v>0</v>
      </c>
      <c r="J20" s="284">
        <v>1</v>
      </c>
      <c r="K20" s="279">
        <f aca="true" t="shared" si="1" ref="K20:K51">B20+C20-I20-J20</f>
        <v>0</v>
      </c>
    </row>
    <row r="21" spans="1:11" ht="12.75">
      <c r="A21" s="285" t="s">
        <v>219</v>
      </c>
      <c r="B21" s="286">
        <v>2</v>
      </c>
      <c r="C21" s="287">
        <v>0</v>
      </c>
      <c r="D21" s="287">
        <v>0</v>
      </c>
      <c r="E21" s="287">
        <v>0</v>
      </c>
      <c r="F21" s="287">
        <v>2</v>
      </c>
      <c r="G21" s="287">
        <v>0</v>
      </c>
      <c r="H21" s="287">
        <v>2</v>
      </c>
      <c r="I21" s="288">
        <v>0</v>
      </c>
      <c r="J21" s="289">
        <v>2</v>
      </c>
      <c r="K21" s="279">
        <f t="shared" si="1"/>
        <v>0</v>
      </c>
    </row>
    <row r="22" spans="1:11" ht="12.75">
      <c r="A22" s="285" t="s">
        <v>154</v>
      </c>
      <c r="B22" s="286">
        <v>10</v>
      </c>
      <c r="C22" s="287">
        <v>0</v>
      </c>
      <c r="D22" s="287">
        <v>0</v>
      </c>
      <c r="E22" s="287">
        <v>0</v>
      </c>
      <c r="F22" s="287">
        <v>1</v>
      </c>
      <c r="G22" s="287">
        <v>0</v>
      </c>
      <c r="H22" s="287">
        <v>1</v>
      </c>
      <c r="I22" s="288">
        <v>0</v>
      </c>
      <c r="J22" s="289">
        <v>10</v>
      </c>
      <c r="K22" s="279">
        <f t="shared" si="1"/>
        <v>0</v>
      </c>
    </row>
    <row r="23" spans="1:11" ht="12.75">
      <c r="A23" s="285" t="s">
        <v>253</v>
      </c>
      <c r="B23" s="286">
        <v>1</v>
      </c>
      <c r="C23" s="287">
        <v>0</v>
      </c>
      <c r="D23" s="287">
        <v>0</v>
      </c>
      <c r="E23" s="287">
        <v>0</v>
      </c>
      <c r="F23" s="287">
        <v>0</v>
      </c>
      <c r="G23" s="287">
        <v>0</v>
      </c>
      <c r="H23" s="287">
        <v>0</v>
      </c>
      <c r="I23" s="288">
        <v>0</v>
      </c>
      <c r="J23" s="289">
        <v>1</v>
      </c>
      <c r="K23" s="279">
        <f t="shared" si="1"/>
        <v>0</v>
      </c>
    </row>
    <row r="24" spans="1:11" ht="12.75">
      <c r="A24" s="285" t="s">
        <v>156</v>
      </c>
      <c r="B24" s="286">
        <v>33</v>
      </c>
      <c r="C24" s="287">
        <v>4</v>
      </c>
      <c r="D24" s="287">
        <v>1</v>
      </c>
      <c r="E24" s="287">
        <v>0</v>
      </c>
      <c r="F24" s="287">
        <v>6</v>
      </c>
      <c r="G24" s="287">
        <v>0</v>
      </c>
      <c r="H24" s="287">
        <v>7</v>
      </c>
      <c r="I24" s="288">
        <v>5</v>
      </c>
      <c r="J24" s="289">
        <v>32</v>
      </c>
      <c r="K24" s="279">
        <f t="shared" si="1"/>
        <v>0</v>
      </c>
    </row>
    <row r="25" spans="1:11" ht="12.75">
      <c r="A25" s="285" t="s">
        <v>254</v>
      </c>
      <c r="B25" s="286">
        <v>1</v>
      </c>
      <c r="C25" s="287">
        <v>0</v>
      </c>
      <c r="D25" s="287">
        <v>0</v>
      </c>
      <c r="E25" s="287">
        <v>0</v>
      </c>
      <c r="F25" s="287">
        <v>0</v>
      </c>
      <c r="G25" s="287">
        <v>0</v>
      </c>
      <c r="H25" s="287">
        <v>0</v>
      </c>
      <c r="I25" s="288">
        <v>0</v>
      </c>
      <c r="J25" s="289">
        <v>1</v>
      </c>
      <c r="K25" s="279">
        <f t="shared" si="1"/>
        <v>0</v>
      </c>
    </row>
    <row r="26" spans="1:11" ht="12.75">
      <c r="A26" s="290" t="s">
        <v>157</v>
      </c>
      <c r="B26" s="291">
        <v>52</v>
      </c>
      <c r="C26" s="292">
        <v>4</v>
      </c>
      <c r="D26" s="292">
        <v>1</v>
      </c>
      <c r="E26" s="292">
        <v>0</v>
      </c>
      <c r="F26" s="292">
        <v>9</v>
      </c>
      <c r="G26" s="292">
        <v>0</v>
      </c>
      <c r="H26" s="292">
        <v>10</v>
      </c>
      <c r="I26" s="293">
        <v>5</v>
      </c>
      <c r="J26" s="292">
        <v>51</v>
      </c>
      <c r="K26" s="279">
        <f t="shared" si="1"/>
        <v>0</v>
      </c>
    </row>
    <row r="27" spans="1:11" ht="12.75">
      <c r="A27" s="280" t="s">
        <v>159</v>
      </c>
      <c r="B27" s="281">
        <v>4</v>
      </c>
      <c r="C27" s="282">
        <v>0</v>
      </c>
      <c r="D27" s="282">
        <v>0</v>
      </c>
      <c r="E27" s="282">
        <v>0</v>
      </c>
      <c r="F27" s="282">
        <v>0</v>
      </c>
      <c r="G27" s="282">
        <v>0</v>
      </c>
      <c r="H27" s="282">
        <v>0</v>
      </c>
      <c r="I27" s="283">
        <v>0</v>
      </c>
      <c r="J27" s="284">
        <v>4</v>
      </c>
      <c r="K27" s="279">
        <f t="shared" si="1"/>
        <v>0</v>
      </c>
    </row>
    <row r="28" spans="1:11" ht="12.75">
      <c r="A28" s="285" t="s">
        <v>162</v>
      </c>
      <c r="B28" s="286">
        <v>1</v>
      </c>
      <c r="C28" s="287">
        <v>0</v>
      </c>
      <c r="D28" s="287">
        <v>0</v>
      </c>
      <c r="E28" s="287">
        <v>0</v>
      </c>
      <c r="F28" s="287">
        <v>0</v>
      </c>
      <c r="G28" s="287">
        <v>0</v>
      </c>
      <c r="H28" s="287">
        <v>0</v>
      </c>
      <c r="I28" s="288">
        <v>0</v>
      </c>
      <c r="J28" s="289">
        <v>1</v>
      </c>
      <c r="K28" s="279">
        <f t="shared" si="1"/>
        <v>0</v>
      </c>
    </row>
    <row r="29" spans="1:11" ht="12.75">
      <c r="A29" s="285" t="s">
        <v>163</v>
      </c>
      <c r="B29" s="286">
        <v>2</v>
      </c>
      <c r="C29" s="287">
        <v>1</v>
      </c>
      <c r="D29" s="287">
        <v>0</v>
      </c>
      <c r="E29" s="287">
        <v>0</v>
      </c>
      <c r="F29" s="287">
        <v>0</v>
      </c>
      <c r="G29" s="287">
        <v>0</v>
      </c>
      <c r="H29" s="287">
        <v>0</v>
      </c>
      <c r="I29" s="288">
        <v>0</v>
      </c>
      <c r="J29" s="289">
        <v>3</v>
      </c>
      <c r="K29" s="279">
        <f t="shared" si="1"/>
        <v>0</v>
      </c>
    </row>
    <row r="30" spans="1:11" ht="12.75">
      <c r="A30" s="285" t="s">
        <v>164</v>
      </c>
      <c r="B30" s="286">
        <v>1</v>
      </c>
      <c r="C30" s="287">
        <v>0</v>
      </c>
      <c r="D30" s="287">
        <v>0</v>
      </c>
      <c r="E30" s="287">
        <v>0</v>
      </c>
      <c r="F30" s="287">
        <v>0</v>
      </c>
      <c r="G30" s="287">
        <v>0</v>
      </c>
      <c r="H30" s="287">
        <v>0</v>
      </c>
      <c r="I30" s="288">
        <v>0</v>
      </c>
      <c r="J30" s="289">
        <v>1</v>
      </c>
      <c r="K30" s="279">
        <f t="shared" si="1"/>
        <v>0</v>
      </c>
    </row>
    <row r="31" spans="1:11" ht="12.75">
      <c r="A31" s="285" t="s">
        <v>167</v>
      </c>
      <c r="B31" s="286">
        <v>5</v>
      </c>
      <c r="C31" s="287">
        <v>0</v>
      </c>
      <c r="D31" s="287">
        <v>0</v>
      </c>
      <c r="E31" s="287">
        <v>0</v>
      </c>
      <c r="F31" s="287">
        <v>0</v>
      </c>
      <c r="G31" s="287">
        <v>0</v>
      </c>
      <c r="H31" s="287">
        <v>0</v>
      </c>
      <c r="I31" s="288">
        <v>0</v>
      </c>
      <c r="J31" s="289">
        <v>5</v>
      </c>
      <c r="K31" s="279">
        <f t="shared" si="1"/>
        <v>0</v>
      </c>
    </row>
    <row r="32" spans="1:11" ht="12.75">
      <c r="A32" s="285" t="s">
        <v>168</v>
      </c>
      <c r="B32" s="286">
        <v>5</v>
      </c>
      <c r="C32" s="287">
        <v>0</v>
      </c>
      <c r="D32" s="287">
        <v>0</v>
      </c>
      <c r="E32" s="287">
        <v>0</v>
      </c>
      <c r="F32" s="287">
        <v>0</v>
      </c>
      <c r="G32" s="287">
        <v>0</v>
      </c>
      <c r="H32" s="287">
        <v>0</v>
      </c>
      <c r="I32" s="288">
        <v>0</v>
      </c>
      <c r="J32" s="289">
        <v>5</v>
      </c>
      <c r="K32" s="279">
        <f t="shared" si="1"/>
        <v>0</v>
      </c>
    </row>
    <row r="33" spans="1:11" ht="12.75">
      <c r="A33" s="285" t="s">
        <v>169</v>
      </c>
      <c r="B33" s="286">
        <v>6</v>
      </c>
      <c r="C33" s="287">
        <v>0</v>
      </c>
      <c r="D33" s="287">
        <v>0</v>
      </c>
      <c r="E33" s="287">
        <v>0</v>
      </c>
      <c r="F33" s="287">
        <v>0</v>
      </c>
      <c r="G33" s="287">
        <v>0</v>
      </c>
      <c r="H33" s="287">
        <v>0</v>
      </c>
      <c r="I33" s="288">
        <v>0</v>
      </c>
      <c r="J33" s="289">
        <v>6</v>
      </c>
      <c r="K33" s="279">
        <f t="shared" si="1"/>
        <v>0</v>
      </c>
    </row>
    <row r="34" spans="1:11" ht="12.75">
      <c r="A34" s="285" t="s">
        <v>170</v>
      </c>
      <c r="B34" s="286">
        <v>1</v>
      </c>
      <c r="C34" s="287">
        <v>0</v>
      </c>
      <c r="D34" s="287">
        <v>0</v>
      </c>
      <c r="E34" s="287">
        <v>0</v>
      </c>
      <c r="F34" s="287">
        <v>0</v>
      </c>
      <c r="G34" s="287">
        <v>0</v>
      </c>
      <c r="H34" s="287">
        <v>0</v>
      </c>
      <c r="I34" s="288">
        <v>0</v>
      </c>
      <c r="J34" s="289">
        <v>1</v>
      </c>
      <c r="K34" s="279">
        <f t="shared" si="1"/>
        <v>0</v>
      </c>
    </row>
    <row r="35" spans="1:11" ht="12.75">
      <c r="A35" s="285" t="s">
        <v>171</v>
      </c>
      <c r="B35" s="286">
        <v>1</v>
      </c>
      <c r="C35" s="287">
        <v>0</v>
      </c>
      <c r="D35" s="287">
        <v>0</v>
      </c>
      <c r="E35" s="287">
        <v>0</v>
      </c>
      <c r="F35" s="287">
        <v>0</v>
      </c>
      <c r="G35" s="287">
        <v>0</v>
      </c>
      <c r="H35" s="287">
        <v>0</v>
      </c>
      <c r="I35" s="288">
        <v>0</v>
      </c>
      <c r="J35" s="289">
        <v>1</v>
      </c>
      <c r="K35" s="279">
        <f t="shared" si="1"/>
        <v>0</v>
      </c>
    </row>
    <row r="36" spans="1:11" ht="12.75">
      <c r="A36" s="285" t="s">
        <v>173</v>
      </c>
      <c r="B36" s="286">
        <v>3</v>
      </c>
      <c r="C36" s="287">
        <v>0</v>
      </c>
      <c r="D36" s="287">
        <v>0</v>
      </c>
      <c r="E36" s="287">
        <v>0</v>
      </c>
      <c r="F36" s="287">
        <v>0</v>
      </c>
      <c r="G36" s="287">
        <v>0</v>
      </c>
      <c r="H36" s="287">
        <v>0</v>
      </c>
      <c r="I36" s="288">
        <v>1</v>
      </c>
      <c r="J36" s="289">
        <v>2</v>
      </c>
      <c r="K36" s="279">
        <f t="shared" si="1"/>
        <v>0</v>
      </c>
    </row>
    <row r="37" spans="1:11" ht="12.75">
      <c r="A37" s="285" t="s">
        <v>174</v>
      </c>
      <c r="B37" s="286">
        <v>3</v>
      </c>
      <c r="C37" s="287">
        <v>0</v>
      </c>
      <c r="D37" s="287">
        <v>0</v>
      </c>
      <c r="E37" s="287">
        <v>0</v>
      </c>
      <c r="F37" s="287">
        <v>0</v>
      </c>
      <c r="G37" s="287">
        <v>0</v>
      </c>
      <c r="H37" s="287">
        <v>0</v>
      </c>
      <c r="I37" s="288">
        <v>0</v>
      </c>
      <c r="J37" s="289">
        <v>3</v>
      </c>
      <c r="K37" s="279">
        <f t="shared" si="1"/>
        <v>0</v>
      </c>
    </row>
    <row r="38" spans="1:11" ht="12.75">
      <c r="A38" s="285" t="s">
        <v>176</v>
      </c>
      <c r="B38" s="286">
        <v>6</v>
      </c>
      <c r="C38" s="287">
        <v>0</v>
      </c>
      <c r="D38" s="287">
        <v>0</v>
      </c>
      <c r="E38" s="287">
        <v>0</v>
      </c>
      <c r="F38" s="287">
        <v>0</v>
      </c>
      <c r="G38" s="287">
        <v>0</v>
      </c>
      <c r="H38" s="287">
        <v>0</v>
      </c>
      <c r="I38" s="288">
        <v>1</v>
      </c>
      <c r="J38" s="289">
        <v>5</v>
      </c>
      <c r="K38" s="279">
        <f t="shared" si="1"/>
        <v>0</v>
      </c>
    </row>
    <row r="39" spans="1:11" ht="12.75">
      <c r="A39" s="290" t="s">
        <v>177</v>
      </c>
      <c r="B39" s="291">
        <v>38</v>
      </c>
      <c r="C39" s="292">
        <v>1</v>
      </c>
      <c r="D39" s="292">
        <v>0</v>
      </c>
      <c r="E39" s="292">
        <v>0</v>
      </c>
      <c r="F39" s="292">
        <v>0</v>
      </c>
      <c r="G39" s="292">
        <v>0</v>
      </c>
      <c r="H39" s="292">
        <v>0</v>
      </c>
      <c r="I39" s="293">
        <v>2</v>
      </c>
      <c r="J39" s="292">
        <v>37</v>
      </c>
      <c r="K39" s="279">
        <f t="shared" si="1"/>
        <v>0</v>
      </c>
    </row>
    <row r="40" spans="1:11" ht="12.75">
      <c r="A40" s="285" t="s">
        <v>180</v>
      </c>
      <c r="B40" s="286">
        <v>3</v>
      </c>
      <c r="C40" s="287">
        <v>0</v>
      </c>
      <c r="D40" s="287">
        <v>0</v>
      </c>
      <c r="E40" s="287">
        <v>0</v>
      </c>
      <c r="F40" s="287">
        <v>0</v>
      </c>
      <c r="G40" s="287">
        <v>0</v>
      </c>
      <c r="H40" s="287">
        <v>0</v>
      </c>
      <c r="I40" s="288">
        <v>0</v>
      </c>
      <c r="J40" s="289">
        <v>3</v>
      </c>
      <c r="K40" s="279">
        <f t="shared" si="1"/>
        <v>0</v>
      </c>
    </row>
    <row r="41" spans="1:11" ht="12.75">
      <c r="A41" s="285" t="s">
        <v>182</v>
      </c>
      <c r="B41" s="286">
        <v>1</v>
      </c>
      <c r="C41" s="287">
        <v>0</v>
      </c>
      <c r="D41" s="287">
        <v>0</v>
      </c>
      <c r="E41" s="287">
        <v>0</v>
      </c>
      <c r="F41" s="287">
        <v>0</v>
      </c>
      <c r="G41" s="287">
        <v>0</v>
      </c>
      <c r="H41" s="287">
        <v>0</v>
      </c>
      <c r="I41" s="288">
        <v>0</v>
      </c>
      <c r="J41" s="289">
        <v>1</v>
      </c>
      <c r="K41" s="279">
        <f t="shared" si="1"/>
        <v>0</v>
      </c>
    </row>
    <row r="42" spans="1:11" ht="12.75">
      <c r="A42" s="280" t="s">
        <v>258</v>
      </c>
      <c r="B42" s="281">
        <v>2</v>
      </c>
      <c r="C42" s="282">
        <v>0</v>
      </c>
      <c r="D42" s="282">
        <v>0</v>
      </c>
      <c r="E42" s="282">
        <v>0</v>
      </c>
      <c r="F42" s="282">
        <v>1</v>
      </c>
      <c r="G42" s="282">
        <v>0</v>
      </c>
      <c r="H42" s="282">
        <v>1</v>
      </c>
      <c r="I42" s="283">
        <v>0</v>
      </c>
      <c r="J42" s="284">
        <v>2</v>
      </c>
      <c r="K42" s="279">
        <f t="shared" si="1"/>
        <v>0</v>
      </c>
    </row>
    <row r="43" spans="1:11" ht="22.5">
      <c r="A43" s="280" t="s">
        <v>184</v>
      </c>
      <c r="B43" s="281">
        <v>1</v>
      </c>
      <c r="C43" s="282">
        <v>0</v>
      </c>
      <c r="D43" s="282">
        <v>0</v>
      </c>
      <c r="E43" s="282">
        <v>0</v>
      </c>
      <c r="F43" s="282">
        <v>0</v>
      </c>
      <c r="G43" s="282">
        <v>0</v>
      </c>
      <c r="H43" s="282">
        <v>0</v>
      </c>
      <c r="I43" s="283">
        <v>0</v>
      </c>
      <c r="J43" s="284">
        <v>1</v>
      </c>
      <c r="K43" s="279">
        <f t="shared" si="1"/>
        <v>0</v>
      </c>
    </row>
    <row r="44" spans="1:11" ht="12.75">
      <c r="A44" s="285" t="s">
        <v>18</v>
      </c>
      <c r="B44" s="286">
        <v>1</v>
      </c>
      <c r="C44" s="287">
        <v>0</v>
      </c>
      <c r="D44" s="287">
        <v>0</v>
      </c>
      <c r="E44" s="287">
        <v>0</v>
      </c>
      <c r="F44" s="287">
        <v>0</v>
      </c>
      <c r="G44" s="287">
        <v>0</v>
      </c>
      <c r="H44" s="287">
        <v>0</v>
      </c>
      <c r="I44" s="288">
        <v>0</v>
      </c>
      <c r="J44" s="289">
        <v>1</v>
      </c>
      <c r="K44" s="279">
        <f t="shared" si="1"/>
        <v>0</v>
      </c>
    </row>
    <row r="45" spans="1:11" ht="12.75">
      <c r="A45" s="280" t="s">
        <v>65</v>
      </c>
      <c r="B45" s="281">
        <v>1</v>
      </c>
      <c r="C45" s="282">
        <v>0</v>
      </c>
      <c r="D45" s="282">
        <v>0</v>
      </c>
      <c r="E45" s="282">
        <v>0</v>
      </c>
      <c r="F45" s="282">
        <v>0</v>
      </c>
      <c r="G45" s="282">
        <v>0</v>
      </c>
      <c r="H45" s="282">
        <v>0</v>
      </c>
      <c r="I45" s="283">
        <v>0</v>
      </c>
      <c r="J45" s="284">
        <v>1</v>
      </c>
      <c r="K45" s="279">
        <f t="shared" si="1"/>
        <v>0</v>
      </c>
    </row>
    <row r="46" spans="1:11" ht="12.75">
      <c r="A46" s="285" t="s">
        <v>262</v>
      </c>
      <c r="B46" s="286">
        <v>1</v>
      </c>
      <c r="C46" s="287">
        <v>0</v>
      </c>
      <c r="D46" s="287">
        <v>0</v>
      </c>
      <c r="E46" s="287">
        <v>0</v>
      </c>
      <c r="F46" s="287">
        <v>0</v>
      </c>
      <c r="G46" s="287">
        <v>0</v>
      </c>
      <c r="H46" s="287">
        <v>0</v>
      </c>
      <c r="I46" s="288">
        <v>0</v>
      </c>
      <c r="J46" s="289">
        <v>1</v>
      </c>
      <c r="K46" s="279">
        <f t="shared" si="1"/>
        <v>0</v>
      </c>
    </row>
    <row r="47" spans="1:11" ht="12.75">
      <c r="A47" s="280" t="s">
        <v>186</v>
      </c>
      <c r="B47" s="281">
        <v>2</v>
      </c>
      <c r="C47" s="282">
        <v>1</v>
      </c>
      <c r="D47" s="282">
        <v>0</v>
      </c>
      <c r="E47" s="282">
        <v>0</v>
      </c>
      <c r="F47" s="282">
        <v>0</v>
      </c>
      <c r="G47" s="282">
        <v>0</v>
      </c>
      <c r="H47" s="282">
        <v>0</v>
      </c>
      <c r="I47" s="283">
        <v>0</v>
      </c>
      <c r="J47" s="284">
        <v>3</v>
      </c>
      <c r="K47" s="279">
        <f t="shared" si="1"/>
        <v>0</v>
      </c>
    </row>
    <row r="48" spans="1:11" ht="12.75">
      <c r="A48" s="285" t="s">
        <v>54</v>
      </c>
      <c r="B48" s="286">
        <v>0</v>
      </c>
      <c r="C48" s="287">
        <v>1</v>
      </c>
      <c r="D48" s="287">
        <v>0</v>
      </c>
      <c r="E48" s="287">
        <v>0</v>
      </c>
      <c r="F48" s="287">
        <v>0</v>
      </c>
      <c r="G48" s="287">
        <v>0</v>
      </c>
      <c r="H48" s="287">
        <v>0</v>
      </c>
      <c r="I48" s="288">
        <v>0</v>
      </c>
      <c r="J48" s="289">
        <v>1</v>
      </c>
      <c r="K48" s="279">
        <f t="shared" si="1"/>
        <v>0</v>
      </c>
    </row>
    <row r="49" spans="1:11" ht="12.75">
      <c r="A49" s="290" t="s">
        <v>191</v>
      </c>
      <c r="B49" s="291">
        <v>12</v>
      </c>
      <c r="C49" s="292">
        <v>2</v>
      </c>
      <c r="D49" s="292">
        <v>0</v>
      </c>
      <c r="E49" s="292">
        <v>0</v>
      </c>
      <c r="F49" s="292">
        <v>1</v>
      </c>
      <c r="G49" s="292">
        <v>0</v>
      </c>
      <c r="H49" s="292">
        <v>1</v>
      </c>
      <c r="I49" s="293">
        <v>0</v>
      </c>
      <c r="J49" s="292">
        <v>14</v>
      </c>
      <c r="K49" s="279">
        <f t="shared" si="1"/>
        <v>0</v>
      </c>
    </row>
    <row r="50" spans="1:11" ht="12.75">
      <c r="A50" s="280" t="s">
        <v>192</v>
      </c>
      <c r="B50" s="281">
        <v>2</v>
      </c>
      <c r="C50" s="282">
        <v>0</v>
      </c>
      <c r="D50" s="282">
        <v>0</v>
      </c>
      <c r="E50" s="282">
        <v>0</v>
      </c>
      <c r="F50" s="282">
        <v>0</v>
      </c>
      <c r="G50" s="282">
        <v>0</v>
      </c>
      <c r="H50" s="282">
        <v>0</v>
      </c>
      <c r="I50" s="283">
        <v>0</v>
      </c>
      <c r="J50" s="284">
        <v>2</v>
      </c>
      <c r="K50" s="279">
        <f t="shared" si="1"/>
        <v>0</v>
      </c>
    </row>
    <row r="51" spans="1:11" ht="12.75">
      <c r="A51" s="294" t="s">
        <v>89</v>
      </c>
      <c r="B51" s="295">
        <v>104</v>
      </c>
      <c r="C51" s="296">
        <v>7</v>
      </c>
      <c r="D51" s="296">
        <v>1</v>
      </c>
      <c r="E51" s="296">
        <v>0</v>
      </c>
      <c r="F51" s="296">
        <v>10</v>
      </c>
      <c r="G51" s="296">
        <v>0</v>
      </c>
      <c r="H51" s="296">
        <v>11</v>
      </c>
      <c r="I51" s="296">
        <v>7</v>
      </c>
      <c r="J51" s="296">
        <v>104</v>
      </c>
      <c r="K51" s="279">
        <f t="shared" si="1"/>
        <v>0</v>
      </c>
    </row>
    <row r="52" spans="1:10" s="273" customFormat="1" ht="23.25" customHeight="1">
      <c r="A52" s="450" t="s">
        <v>268</v>
      </c>
      <c r="B52" s="453"/>
      <c r="C52" s="453"/>
      <c r="D52" s="453"/>
      <c r="E52" s="453"/>
      <c r="F52" s="453"/>
      <c r="G52" s="453"/>
      <c r="H52" s="453"/>
      <c r="I52" s="453"/>
      <c r="J52" s="454"/>
    </row>
    <row r="53" spans="1:10" s="273" customFormat="1" ht="23.25" customHeight="1">
      <c r="A53" s="450" t="s">
        <v>269</v>
      </c>
      <c r="B53" s="453"/>
      <c r="C53" s="453"/>
      <c r="D53" s="453"/>
      <c r="E53" s="453"/>
      <c r="F53" s="453"/>
      <c r="G53" s="453"/>
      <c r="H53" s="453"/>
      <c r="I53" s="453"/>
      <c r="J53" s="454"/>
    </row>
    <row r="54" spans="1:10" s="273" customFormat="1" ht="21" customHeight="1">
      <c r="A54" s="450" t="s">
        <v>270</v>
      </c>
      <c r="B54" s="451"/>
      <c r="C54" s="451"/>
      <c r="D54" s="451"/>
      <c r="E54" s="451"/>
      <c r="F54" s="451"/>
      <c r="G54" s="451"/>
      <c r="H54" s="451"/>
      <c r="I54" s="451"/>
      <c r="J54" s="452"/>
    </row>
  </sheetData>
  <sheetProtection/>
  <mergeCells count="7">
    <mergeCell ref="A54:J54"/>
    <mergeCell ref="A53:J53"/>
    <mergeCell ref="A52:J52"/>
    <mergeCell ref="A1:J1"/>
    <mergeCell ref="A16:J16"/>
    <mergeCell ref="A2:J2"/>
    <mergeCell ref="A17:J17"/>
  </mergeCells>
  <printOptions/>
  <pageMargins left="0.75" right="0.75" top="1" bottom="1" header="0.4921259845" footer="0.4921259845"/>
  <pageSetup fitToHeight="2" horizontalDpi="600" verticalDpi="600" orientation="portrait" paperSize="9" r:id="rId1"/>
  <headerFooter alignWithMargins="0">
    <oddFooter>&amp;CStránka &amp;P z &amp;N</oddFooter>
  </headerFooter>
  <rowBreaks count="1" manualBreakCount="1">
    <brk id="45" max="9" man="1"/>
  </rowBreaks>
</worksheet>
</file>

<file path=xl/worksheets/sheet14.xml><?xml version="1.0" encoding="utf-8"?>
<worksheet xmlns="http://schemas.openxmlformats.org/spreadsheetml/2006/main" xmlns:r="http://schemas.openxmlformats.org/officeDocument/2006/relationships">
  <dimension ref="A1:J58"/>
  <sheetViews>
    <sheetView view="pageBreakPreview" zoomScaleSheetLayoutView="100" workbookViewId="0" topLeftCell="A1">
      <selection activeCell="O70" sqref="O70"/>
    </sheetView>
  </sheetViews>
  <sheetFormatPr defaultColWidth="9.140625" defaultRowHeight="12.75"/>
  <cols>
    <col min="1" max="1" width="18.140625" style="0" bestFit="1" customWidth="1"/>
    <col min="2" max="3" width="7.7109375" style="0" bestFit="1" customWidth="1"/>
    <col min="4" max="4" width="5.421875" style="0" bestFit="1" customWidth="1"/>
    <col min="5" max="5" width="7.7109375" style="0" bestFit="1" customWidth="1"/>
    <col min="6" max="8" width="5.421875" style="0" bestFit="1" customWidth="1"/>
    <col min="9" max="9" width="3.140625" style="0" bestFit="1" customWidth="1"/>
    <col min="10" max="10" width="10.00390625" style="0" bestFit="1" customWidth="1"/>
  </cols>
  <sheetData>
    <row r="1" spans="1:10" ht="12.75">
      <c r="A1" s="468" t="s">
        <v>276</v>
      </c>
      <c r="B1" s="469"/>
      <c r="C1" s="469"/>
      <c r="D1" s="469"/>
      <c r="E1" s="469"/>
      <c r="F1" s="469"/>
      <c r="G1" s="469"/>
      <c r="H1" s="469"/>
      <c r="I1" s="469"/>
      <c r="J1" s="470"/>
    </row>
    <row r="2" spans="1:10" ht="12.75">
      <c r="A2" s="471" t="str">
        <f>PROPER('[5]Settings'!$B$1)</f>
        <v>November 2008</v>
      </c>
      <c r="B2" s="472"/>
      <c r="C2" s="472"/>
      <c r="D2" s="472"/>
      <c r="E2" s="472"/>
      <c r="F2" s="472"/>
      <c r="G2" s="472"/>
      <c r="H2" s="472"/>
      <c r="I2" s="472"/>
      <c r="J2" s="473"/>
    </row>
    <row r="3" spans="1:10" ht="84">
      <c r="A3" s="311" t="s">
        <v>87</v>
      </c>
      <c r="B3" s="272" t="str">
        <f>CONCATENATE("Number of foreigners filed a cassation complaint as of ",,DAY(Settings!B2),".",MONTH(Settings!B2),".",YEAR(Settings!B2))</f>
        <v>Number of foreigners filed a cassation complaint as of 1.1.2009</v>
      </c>
      <c r="C3" s="272" t="s">
        <v>277</v>
      </c>
      <c r="D3" s="272" t="s">
        <v>278</v>
      </c>
      <c r="E3" s="272" t="s">
        <v>279</v>
      </c>
      <c r="F3" s="272" t="s">
        <v>138</v>
      </c>
      <c r="G3" s="272" t="s">
        <v>271</v>
      </c>
      <c r="H3" s="272" t="s">
        <v>144</v>
      </c>
      <c r="I3" s="272" t="s">
        <v>250</v>
      </c>
      <c r="J3" s="272" t="str">
        <f>CONCATENATE("Number of foreigners filed a cassation complaint as of ",DAY(Settings!B3),".",MONTH(Settings!B3),".",YEAR(Settings!B3))</f>
        <v>Number of foreigners filed a cassation complaint as of 31.1.2009</v>
      </c>
    </row>
    <row r="4" spans="1:10" ht="12.75">
      <c r="A4" s="312" t="s">
        <v>151</v>
      </c>
      <c r="B4" s="313">
        <v>25</v>
      </c>
      <c r="C4" s="314">
        <v>4</v>
      </c>
      <c r="D4" s="315">
        <v>0</v>
      </c>
      <c r="E4" s="315">
        <v>5</v>
      </c>
      <c r="F4" s="315">
        <v>0</v>
      </c>
      <c r="G4" s="315">
        <v>0</v>
      </c>
      <c r="H4" s="315">
        <v>5</v>
      </c>
      <c r="I4" s="316">
        <v>1</v>
      </c>
      <c r="J4" s="317">
        <v>28</v>
      </c>
    </row>
    <row r="5" spans="1:10" ht="12.75">
      <c r="A5" s="312" t="s">
        <v>252</v>
      </c>
      <c r="B5" s="315">
        <v>1</v>
      </c>
      <c r="C5" s="314">
        <v>0</v>
      </c>
      <c r="D5" s="315">
        <v>0</v>
      </c>
      <c r="E5" s="315">
        <v>0</v>
      </c>
      <c r="F5" s="315">
        <v>0</v>
      </c>
      <c r="G5" s="315">
        <v>0</v>
      </c>
      <c r="H5" s="315">
        <v>0</v>
      </c>
      <c r="I5" s="316">
        <v>0</v>
      </c>
      <c r="J5" s="317">
        <v>1</v>
      </c>
    </row>
    <row r="6" spans="1:10" ht="12.75">
      <c r="A6" s="318" t="s">
        <v>219</v>
      </c>
      <c r="B6" s="319">
        <v>1</v>
      </c>
      <c r="C6" s="320">
        <v>0</v>
      </c>
      <c r="D6" s="319">
        <v>0</v>
      </c>
      <c r="E6" s="319">
        <v>0</v>
      </c>
      <c r="F6" s="319">
        <v>0</v>
      </c>
      <c r="G6" s="319">
        <v>0</v>
      </c>
      <c r="H6" s="319">
        <v>0</v>
      </c>
      <c r="I6" s="321">
        <v>0</v>
      </c>
      <c r="J6" s="322">
        <v>1</v>
      </c>
    </row>
    <row r="7" spans="1:10" ht="12.75">
      <c r="A7" s="318" t="s">
        <v>152</v>
      </c>
      <c r="B7" s="319">
        <v>2</v>
      </c>
      <c r="C7" s="320">
        <v>0</v>
      </c>
      <c r="D7" s="319">
        <v>0</v>
      </c>
      <c r="E7" s="319">
        <v>1</v>
      </c>
      <c r="F7" s="319">
        <v>0</v>
      </c>
      <c r="G7" s="319">
        <v>0</v>
      </c>
      <c r="H7" s="319">
        <v>1</v>
      </c>
      <c r="I7" s="321">
        <v>0</v>
      </c>
      <c r="J7" s="322">
        <v>2</v>
      </c>
    </row>
    <row r="8" spans="1:10" ht="12.75">
      <c r="A8" s="318" t="s">
        <v>153</v>
      </c>
      <c r="B8" s="319">
        <v>8</v>
      </c>
      <c r="C8" s="320">
        <v>0</v>
      </c>
      <c r="D8" s="319">
        <v>0</v>
      </c>
      <c r="E8" s="319">
        <v>1</v>
      </c>
      <c r="F8" s="319">
        <v>0</v>
      </c>
      <c r="G8" s="319">
        <v>0</v>
      </c>
      <c r="H8" s="319">
        <v>1</v>
      </c>
      <c r="I8" s="321">
        <v>0</v>
      </c>
      <c r="J8" s="322">
        <v>8</v>
      </c>
    </row>
    <row r="9" spans="1:10" ht="12.75">
      <c r="A9" s="318" t="s">
        <v>154</v>
      </c>
      <c r="B9" s="319">
        <v>23</v>
      </c>
      <c r="C9" s="320">
        <v>0</v>
      </c>
      <c r="D9" s="319">
        <v>0</v>
      </c>
      <c r="E9" s="319">
        <v>2</v>
      </c>
      <c r="F9" s="319">
        <v>0</v>
      </c>
      <c r="G9" s="319">
        <v>0</v>
      </c>
      <c r="H9" s="319">
        <v>2</v>
      </c>
      <c r="I9" s="321">
        <v>0</v>
      </c>
      <c r="J9" s="322">
        <v>23</v>
      </c>
    </row>
    <row r="10" spans="1:10" ht="12.75">
      <c r="A10" s="323" t="s">
        <v>155</v>
      </c>
      <c r="B10" s="297">
        <v>5</v>
      </c>
      <c r="C10" s="298">
        <v>0</v>
      </c>
      <c r="D10" s="297">
        <v>0</v>
      </c>
      <c r="E10" s="297">
        <v>0</v>
      </c>
      <c r="F10" s="297">
        <v>0</v>
      </c>
      <c r="G10" s="297">
        <v>0</v>
      </c>
      <c r="H10" s="297">
        <v>0</v>
      </c>
      <c r="I10" s="299">
        <v>1</v>
      </c>
      <c r="J10" s="300">
        <v>4</v>
      </c>
    </row>
    <row r="11" spans="1:10" ht="12.75">
      <c r="A11" s="318" t="s">
        <v>156</v>
      </c>
      <c r="B11" s="319">
        <v>131</v>
      </c>
      <c r="C11" s="320">
        <v>4</v>
      </c>
      <c r="D11" s="319">
        <v>0</v>
      </c>
      <c r="E11" s="319">
        <v>7</v>
      </c>
      <c r="F11" s="319">
        <v>2</v>
      </c>
      <c r="G11" s="319">
        <v>0</v>
      </c>
      <c r="H11" s="319">
        <v>9</v>
      </c>
      <c r="I11" s="321">
        <v>21</v>
      </c>
      <c r="J11" s="322">
        <v>116</v>
      </c>
    </row>
    <row r="12" spans="1:10" ht="12.75">
      <c r="A12" s="324" t="s">
        <v>157</v>
      </c>
      <c r="B12" s="325">
        <v>196</v>
      </c>
      <c r="C12" s="325">
        <v>8</v>
      </c>
      <c r="D12" s="325">
        <v>0</v>
      </c>
      <c r="E12" s="325">
        <v>16</v>
      </c>
      <c r="F12" s="325">
        <v>2</v>
      </c>
      <c r="G12" s="325">
        <v>0</v>
      </c>
      <c r="H12" s="325">
        <v>18</v>
      </c>
      <c r="I12" s="325">
        <v>23</v>
      </c>
      <c r="J12" s="325">
        <v>183</v>
      </c>
    </row>
    <row r="13" spans="1:10" ht="12.75">
      <c r="A13" s="312" t="s">
        <v>158</v>
      </c>
      <c r="B13" s="315">
        <v>1</v>
      </c>
      <c r="C13" s="314">
        <v>0</v>
      </c>
      <c r="D13" s="315">
        <v>0</v>
      </c>
      <c r="E13" s="315">
        <v>0</v>
      </c>
      <c r="F13" s="315">
        <v>0</v>
      </c>
      <c r="G13" s="315">
        <v>0</v>
      </c>
      <c r="H13" s="315">
        <v>0</v>
      </c>
      <c r="I13" s="316">
        <v>0</v>
      </c>
      <c r="J13" s="317">
        <v>1</v>
      </c>
    </row>
    <row r="14" spans="1:10" ht="12.75">
      <c r="A14" s="312" t="s">
        <v>159</v>
      </c>
      <c r="B14" s="315">
        <v>9</v>
      </c>
      <c r="C14" s="314">
        <v>0</v>
      </c>
      <c r="D14" s="315">
        <v>0</v>
      </c>
      <c r="E14" s="315">
        <v>0</v>
      </c>
      <c r="F14" s="315">
        <v>0</v>
      </c>
      <c r="G14" s="315">
        <v>0</v>
      </c>
      <c r="H14" s="315">
        <v>0</v>
      </c>
      <c r="I14" s="316">
        <v>1</v>
      </c>
      <c r="J14" s="317">
        <v>8</v>
      </c>
    </row>
    <row r="15" spans="1:10" ht="12.75">
      <c r="A15" s="312" t="s">
        <v>160</v>
      </c>
      <c r="B15" s="315">
        <v>3</v>
      </c>
      <c r="C15" s="314">
        <v>0</v>
      </c>
      <c r="D15" s="315">
        <v>0</v>
      </c>
      <c r="E15" s="315">
        <v>0</v>
      </c>
      <c r="F15" s="315">
        <v>0</v>
      </c>
      <c r="G15" s="315">
        <v>0</v>
      </c>
      <c r="H15" s="315">
        <v>0</v>
      </c>
      <c r="I15" s="316">
        <v>0</v>
      </c>
      <c r="J15" s="317">
        <v>3</v>
      </c>
    </row>
    <row r="16" spans="1:10" ht="12.75">
      <c r="A16" s="312" t="s">
        <v>161</v>
      </c>
      <c r="B16" s="315">
        <v>7</v>
      </c>
      <c r="C16" s="314">
        <v>0</v>
      </c>
      <c r="D16" s="315">
        <v>0</v>
      </c>
      <c r="E16" s="315">
        <v>0</v>
      </c>
      <c r="F16" s="315">
        <v>0</v>
      </c>
      <c r="G16" s="315">
        <v>0</v>
      </c>
      <c r="H16" s="315">
        <v>0</v>
      </c>
      <c r="I16" s="316">
        <v>2</v>
      </c>
      <c r="J16" s="317">
        <v>5</v>
      </c>
    </row>
    <row r="17" spans="1:10" ht="12.75">
      <c r="A17" s="312" t="s">
        <v>162</v>
      </c>
      <c r="B17" s="315">
        <v>6</v>
      </c>
      <c r="C17" s="314">
        <v>0</v>
      </c>
      <c r="D17" s="315">
        <v>0</v>
      </c>
      <c r="E17" s="315">
        <v>0</v>
      </c>
      <c r="F17" s="315">
        <v>0</v>
      </c>
      <c r="G17" s="315">
        <v>0</v>
      </c>
      <c r="H17" s="315">
        <v>0</v>
      </c>
      <c r="I17" s="316">
        <v>0</v>
      </c>
      <c r="J17" s="317">
        <v>6</v>
      </c>
    </row>
    <row r="18" spans="1:10" ht="12.75">
      <c r="A18" s="312" t="s">
        <v>163</v>
      </c>
      <c r="B18" s="315">
        <v>14</v>
      </c>
      <c r="C18" s="314">
        <v>1</v>
      </c>
      <c r="D18" s="315">
        <v>0</v>
      </c>
      <c r="E18" s="315">
        <v>2</v>
      </c>
      <c r="F18" s="315">
        <v>1</v>
      </c>
      <c r="G18" s="315">
        <v>0</v>
      </c>
      <c r="H18" s="315">
        <v>3</v>
      </c>
      <c r="I18" s="316">
        <v>3</v>
      </c>
      <c r="J18" s="317">
        <v>12</v>
      </c>
    </row>
    <row r="19" spans="1:10" ht="12.75">
      <c r="A19" s="312" t="s">
        <v>164</v>
      </c>
      <c r="B19" s="315">
        <v>0</v>
      </c>
      <c r="C19" s="314">
        <v>1</v>
      </c>
      <c r="D19" s="315">
        <v>0</v>
      </c>
      <c r="E19" s="315">
        <v>0</v>
      </c>
      <c r="F19" s="315">
        <v>0</v>
      </c>
      <c r="G19" s="315">
        <v>0</v>
      </c>
      <c r="H19" s="315">
        <v>0</v>
      </c>
      <c r="I19" s="316">
        <v>0</v>
      </c>
      <c r="J19" s="317">
        <v>1</v>
      </c>
    </row>
    <row r="20" spans="1:10" ht="12.75">
      <c r="A20" s="312" t="s">
        <v>165</v>
      </c>
      <c r="B20" s="315">
        <v>1</v>
      </c>
      <c r="C20" s="314">
        <v>0</v>
      </c>
      <c r="D20" s="315">
        <v>0</v>
      </c>
      <c r="E20" s="315">
        <v>0</v>
      </c>
      <c r="F20" s="315">
        <v>0</v>
      </c>
      <c r="G20" s="315">
        <v>0</v>
      </c>
      <c r="H20" s="315">
        <v>0</v>
      </c>
      <c r="I20" s="316">
        <v>0</v>
      </c>
      <c r="J20" s="317">
        <v>1</v>
      </c>
    </row>
    <row r="21" spans="1:10" ht="12.75">
      <c r="A21" s="318" t="s">
        <v>166</v>
      </c>
      <c r="B21" s="319">
        <v>1</v>
      </c>
      <c r="C21" s="320">
        <v>0</v>
      </c>
      <c r="D21" s="319">
        <v>0</v>
      </c>
      <c r="E21" s="319">
        <v>0</v>
      </c>
      <c r="F21" s="319">
        <v>0</v>
      </c>
      <c r="G21" s="319">
        <v>0</v>
      </c>
      <c r="H21" s="319">
        <v>0</v>
      </c>
      <c r="I21" s="321">
        <v>0</v>
      </c>
      <c r="J21" s="322">
        <v>1</v>
      </c>
    </row>
    <row r="22" spans="1:10" ht="12.75">
      <c r="A22" s="318" t="s">
        <v>167</v>
      </c>
      <c r="B22" s="319">
        <v>73</v>
      </c>
      <c r="C22" s="320">
        <v>0</v>
      </c>
      <c r="D22" s="319">
        <v>0</v>
      </c>
      <c r="E22" s="319">
        <v>3</v>
      </c>
      <c r="F22" s="319">
        <v>0</v>
      </c>
      <c r="G22" s="319">
        <v>0</v>
      </c>
      <c r="H22" s="319">
        <v>3</v>
      </c>
      <c r="I22" s="321">
        <v>11</v>
      </c>
      <c r="J22" s="322">
        <v>62</v>
      </c>
    </row>
    <row r="23" spans="1:10" ht="12.75">
      <c r="A23" s="318" t="s">
        <v>168</v>
      </c>
      <c r="B23" s="319">
        <v>14</v>
      </c>
      <c r="C23" s="320">
        <v>1</v>
      </c>
      <c r="D23" s="319">
        <v>0</v>
      </c>
      <c r="E23" s="319">
        <v>1</v>
      </c>
      <c r="F23" s="319">
        <v>0</v>
      </c>
      <c r="G23" s="319">
        <v>0</v>
      </c>
      <c r="H23" s="319">
        <v>1</v>
      </c>
      <c r="I23" s="321">
        <v>1</v>
      </c>
      <c r="J23" s="322">
        <v>14</v>
      </c>
    </row>
    <row r="24" spans="1:10" ht="12.75">
      <c r="A24" s="318" t="s">
        <v>169</v>
      </c>
      <c r="B24" s="319">
        <v>49</v>
      </c>
      <c r="C24" s="320">
        <v>3</v>
      </c>
      <c r="D24" s="319">
        <v>0</v>
      </c>
      <c r="E24" s="319">
        <v>5</v>
      </c>
      <c r="F24" s="319">
        <v>1</v>
      </c>
      <c r="G24" s="319">
        <v>1</v>
      </c>
      <c r="H24" s="319">
        <v>7</v>
      </c>
      <c r="I24" s="321">
        <v>11</v>
      </c>
      <c r="J24" s="322">
        <v>40</v>
      </c>
    </row>
    <row r="25" spans="1:10" ht="12.75">
      <c r="A25" s="318" t="s">
        <v>170</v>
      </c>
      <c r="B25" s="319">
        <v>2</v>
      </c>
      <c r="C25" s="320">
        <v>0</v>
      </c>
      <c r="D25" s="319">
        <v>0</v>
      </c>
      <c r="E25" s="319">
        <v>0</v>
      </c>
      <c r="F25" s="319">
        <v>0</v>
      </c>
      <c r="G25" s="319">
        <v>0</v>
      </c>
      <c r="H25" s="319">
        <v>0</v>
      </c>
      <c r="I25" s="321">
        <v>0</v>
      </c>
      <c r="J25" s="322">
        <v>2</v>
      </c>
    </row>
    <row r="26" spans="1:10" ht="12.75">
      <c r="A26" s="318" t="s">
        <v>171</v>
      </c>
      <c r="B26" s="319">
        <v>1</v>
      </c>
      <c r="C26" s="320">
        <v>0</v>
      </c>
      <c r="D26" s="319">
        <v>0</v>
      </c>
      <c r="E26" s="319">
        <v>0</v>
      </c>
      <c r="F26" s="319">
        <v>0</v>
      </c>
      <c r="G26" s="319">
        <v>0</v>
      </c>
      <c r="H26" s="319">
        <v>0</v>
      </c>
      <c r="I26" s="321">
        <v>0</v>
      </c>
      <c r="J26" s="322">
        <v>1</v>
      </c>
    </row>
    <row r="27" spans="1:10" ht="12.75">
      <c r="A27" s="318" t="s">
        <v>172</v>
      </c>
      <c r="B27" s="319">
        <v>3</v>
      </c>
      <c r="C27" s="320">
        <v>0</v>
      </c>
      <c r="D27" s="319">
        <v>0</v>
      </c>
      <c r="E27" s="319">
        <v>0</v>
      </c>
      <c r="F27" s="319">
        <v>0</v>
      </c>
      <c r="G27" s="319">
        <v>0</v>
      </c>
      <c r="H27" s="319">
        <v>0</v>
      </c>
      <c r="I27" s="321">
        <v>0</v>
      </c>
      <c r="J27" s="322">
        <v>3</v>
      </c>
    </row>
    <row r="28" spans="1:10" ht="12.75">
      <c r="A28" s="318" t="s">
        <v>173</v>
      </c>
      <c r="B28" s="319">
        <v>1</v>
      </c>
      <c r="C28" s="320">
        <v>0</v>
      </c>
      <c r="D28" s="319">
        <v>0</v>
      </c>
      <c r="E28" s="319">
        <v>0</v>
      </c>
      <c r="F28" s="319">
        <v>0</v>
      </c>
      <c r="G28" s="319">
        <v>0</v>
      </c>
      <c r="H28" s="319">
        <v>0</v>
      </c>
      <c r="I28" s="321">
        <v>0</v>
      </c>
      <c r="J28" s="322">
        <v>1</v>
      </c>
    </row>
    <row r="29" spans="1:10" ht="12.75">
      <c r="A29" s="318" t="s">
        <v>174</v>
      </c>
      <c r="B29" s="319">
        <v>23</v>
      </c>
      <c r="C29" s="320">
        <v>0</v>
      </c>
      <c r="D29" s="319">
        <v>0</v>
      </c>
      <c r="E29" s="319">
        <v>1</v>
      </c>
      <c r="F29" s="319">
        <v>0</v>
      </c>
      <c r="G29" s="319">
        <v>0</v>
      </c>
      <c r="H29" s="319">
        <v>1</v>
      </c>
      <c r="I29" s="321">
        <v>1</v>
      </c>
      <c r="J29" s="322">
        <v>22</v>
      </c>
    </row>
    <row r="30" spans="1:10" ht="12.75">
      <c r="A30" s="318" t="s">
        <v>175</v>
      </c>
      <c r="B30" s="319">
        <v>9</v>
      </c>
      <c r="C30" s="320">
        <v>0</v>
      </c>
      <c r="D30" s="319">
        <v>0</v>
      </c>
      <c r="E30" s="319">
        <v>0</v>
      </c>
      <c r="F30" s="319">
        <v>0</v>
      </c>
      <c r="G30" s="319">
        <v>0</v>
      </c>
      <c r="H30" s="319">
        <v>0</v>
      </c>
      <c r="I30" s="321">
        <v>1</v>
      </c>
      <c r="J30" s="322">
        <v>9</v>
      </c>
    </row>
    <row r="31" spans="1:10" ht="12.75">
      <c r="A31" s="318" t="s">
        <v>176</v>
      </c>
      <c r="B31" s="319">
        <v>25</v>
      </c>
      <c r="C31" s="320">
        <v>1</v>
      </c>
      <c r="D31" s="319">
        <v>0</v>
      </c>
      <c r="E31" s="319">
        <v>2</v>
      </c>
      <c r="F31" s="319">
        <v>0</v>
      </c>
      <c r="G31" s="319">
        <v>0</v>
      </c>
      <c r="H31" s="319">
        <v>2</v>
      </c>
      <c r="I31" s="321">
        <v>1</v>
      </c>
      <c r="J31" s="322">
        <v>25</v>
      </c>
    </row>
    <row r="32" spans="1:10" ht="12.75">
      <c r="A32" s="324" t="s">
        <v>177</v>
      </c>
      <c r="B32" s="325">
        <v>242</v>
      </c>
      <c r="C32" s="325">
        <v>7</v>
      </c>
      <c r="D32" s="325">
        <v>0</v>
      </c>
      <c r="E32" s="325">
        <v>14</v>
      </c>
      <c r="F32" s="325">
        <v>2</v>
      </c>
      <c r="G32" s="325">
        <v>1</v>
      </c>
      <c r="H32" s="325">
        <v>17</v>
      </c>
      <c r="I32" s="325">
        <v>32</v>
      </c>
      <c r="J32" s="325">
        <v>217</v>
      </c>
    </row>
    <row r="33" spans="1:10" ht="12.75">
      <c r="A33" s="318" t="s">
        <v>280</v>
      </c>
      <c r="B33" s="319">
        <v>1</v>
      </c>
      <c r="C33" s="320">
        <v>0</v>
      </c>
      <c r="D33" s="319">
        <v>0</v>
      </c>
      <c r="E33" s="319">
        <v>0</v>
      </c>
      <c r="F33" s="319">
        <v>0</v>
      </c>
      <c r="G33" s="319">
        <v>0</v>
      </c>
      <c r="H33" s="319">
        <v>0</v>
      </c>
      <c r="I33" s="321">
        <v>0</v>
      </c>
      <c r="J33" s="322">
        <v>1</v>
      </c>
    </row>
    <row r="34" spans="1:10" ht="12.75">
      <c r="A34" s="318" t="s">
        <v>179</v>
      </c>
      <c r="B34" s="319">
        <v>1</v>
      </c>
      <c r="C34" s="320">
        <v>0</v>
      </c>
      <c r="D34" s="319">
        <v>0</v>
      </c>
      <c r="E34" s="319">
        <v>0</v>
      </c>
      <c r="F34" s="319">
        <v>0</v>
      </c>
      <c r="G34" s="319">
        <v>0</v>
      </c>
      <c r="H34" s="319">
        <v>0</v>
      </c>
      <c r="I34" s="321">
        <v>0</v>
      </c>
      <c r="J34" s="322">
        <v>1</v>
      </c>
    </row>
    <row r="35" spans="1:10" ht="12.75">
      <c r="A35" s="318" t="s">
        <v>180</v>
      </c>
      <c r="B35" s="319">
        <v>1</v>
      </c>
      <c r="C35" s="320">
        <v>0</v>
      </c>
      <c r="D35" s="319">
        <v>0</v>
      </c>
      <c r="E35" s="319">
        <v>0</v>
      </c>
      <c r="F35" s="319">
        <v>0</v>
      </c>
      <c r="G35" s="319">
        <v>0</v>
      </c>
      <c r="H35" s="319">
        <v>0</v>
      </c>
      <c r="I35" s="321">
        <v>0</v>
      </c>
      <c r="J35" s="322">
        <v>1</v>
      </c>
    </row>
    <row r="36" spans="1:10" ht="12.75">
      <c r="A36" s="318" t="s">
        <v>15</v>
      </c>
      <c r="B36" s="319">
        <v>1</v>
      </c>
      <c r="C36" s="320">
        <v>0</v>
      </c>
      <c r="D36" s="319">
        <v>0</v>
      </c>
      <c r="E36" s="319">
        <v>0</v>
      </c>
      <c r="F36" s="319">
        <v>0</v>
      </c>
      <c r="G36" s="319">
        <v>0</v>
      </c>
      <c r="H36" s="319">
        <v>0</v>
      </c>
      <c r="I36" s="321">
        <v>0</v>
      </c>
      <c r="J36" s="322">
        <v>1</v>
      </c>
    </row>
    <row r="37" spans="1:10" ht="12.75">
      <c r="A37" s="318" t="s">
        <v>181</v>
      </c>
      <c r="B37" s="319">
        <v>2</v>
      </c>
      <c r="C37" s="320">
        <v>0</v>
      </c>
      <c r="D37" s="319">
        <v>0</v>
      </c>
      <c r="E37" s="319">
        <v>0</v>
      </c>
      <c r="F37" s="319">
        <v>0</v>
      </c>
      <c r="G37" s="319">
        <v>0</v>
      </c>
      <c r="H37" s="319">
        <v>0</v>
      </c>
      <c r="I37" s="321">
        <v>0</v>
      </c>
      <c r="J37" s="322">
        <v>2</v>
      </c>
    </row>
    <row r="38" spans="1:10" ht="12.75">
      <c r="A38" s="318" t="s">
        <v>182</v>
      </c>
      <c r="B38" s="319">
        <v>4</v>
      </c>
      <c r="C38" s="320">
        <v>0</v>
      </c>
      <c r="D38" s="319">
        <v>0</v>
      </c>
      <c r="E38" s="319">
        <v>0</v>
      </c>
      <c r="F38" s="319">
        <v>0</v>
      </c>
      <c r="G38" s="319">
        <v>0</v>
      </c>
      <c r="H38" s="319">
        <v>0</v>
      </c>
      <c r="I38" s="321">
        <v>1</v>
      </c>
      <c r="J38" s="322">
        <v>3</v>
      </c>
    </row>
    <row r="39" spans="1:10" ht="12.75">
      <c r="A39" s="318" t="s">
        <v>258</v>
      </c>
      <c r="B39" s="319">
        <v>1</v>
      </c>
      <c r="C39" s="320">
        <v>1</v>
      </c>
      <c r="D39" s="319">
        <v>0</v>
      </c>
      <c r="E39" s="319">
        <v>0</v>
      </c>
      <c r="F39" s="319">
        <v>0</v>
      </c>
      <c r="G39" s="319">
        <v>0</v>
      </c>
      <c r="H39" s="319">
        <v>0</v>
      </c>
      <c r="I39" s="321">
        <v>0</v>
      </c>
      <c r="J39" s="322">
        <v>2</v>
      </c>
    </row>
    <row r="40" spans="1:10" ht="12.75">
      <c r="A40" s="318" t="s">
        <v>184</v>
      </c>
      <c r="B40" s="319">
        <v>0</v>
      </c>
      <c r="C40" s="320">
        <v>1</v>
      </c>
      <c r="D40" s="319">
        <v>0</v>
      </c>
      <c r="E40" s="319">
        <v>0</v>
      </c>
      <c r="F40" s="319">
        <v>0</v>
      </c>
      <c r="G40" s="319">
        <v>0</v>
      </c>
      <c r="H40" s="319">
        <v>0</v>
      </c>
      <c r="I40" s="321">
        <v>0</v>
      </c>
      <c r="J40" s="322">
        <v>1</v>
      </c>
    </row>
    <row r="41" spans="1:10" ht="12.75">
      <c r="A41" s="318" t="s">
        <v>68</v>
      </c>
      <c r="B41" s="319">
        <v>1</v>
      </c>
      <c r="C41" s="320">
        <v>0</v>
      </c>
      <c r="D41" s="319">
        <v>0</v>
      </c>
      <c r="E41" s="319">
        <v>0</v>
      </c>
      <c r="F41" s="319">
        <v>0</v>
      </c>
      <c r="G41" s="319">
        <v>0</v>
      </c>
      <c r="H41" s="319">
        <v>0</v>
      </c>
      <c r="I41" s="321">
        <v>0</v>
      </c>
      <c r="J41" s="322">
        <v>1</v>
      </c>
    </row>
    <row r="42" spans="1:10" ht="12.75">
      <c r="A42" s="318" t="s">
        <v>281</v>
      </c>
      <c r="B42" s="319">
        <v>1</v>
      </c>
      <c r="C42" s="320">
        <v>0</v>
      </c>
      <c r="D42" s="319">
        <v>0</v>
      </c>
      <c r="E42" s="319">
        <v>0</v>
      </c>
      <c r="F42" s="319">
        <v>0</v>
      </c>
      <c r="G42" s="319">
        <v>0</v>
      </c>
      <c r="H42" s="319">
        <v>0</v>
      </c>
      <c r="I42" s="321">
        <v>0</v>
      </c>
      <c r="J42" s="322">
        <v>1</v>
      </c>
    </row>
    <row r="43" spans="1:10" ht="12.75">
      <c r="A43" s="318" t="s">
        <v>18</v>
      </c>
      <c r="B43" s="319">
        <v>2</v>
      </c>
      <c r="C43" s="320">
        <v>0</v>
      </c>
      <c r="D43" s="319">
        <v>0</v>
      </c>
      <c r="E43" s="319">
        <v>0</v>
      </c>
      <c r="F43" s="319">
        <v>0</v>
      </c>
      <c r="G43" s="319">
        <v>0</v>
      </c>
      <c r="H43" s="319">
        <v>0</v>
      </c>
      <c r="I43" s="321">
        <v>0</v>
      </c>
      <c r="J43" s="322">
        <v>2</v>
      </c>
    </row>
    <row r="44" spans="1:10" ht="12.75">
      <c r="A44" s="318" t="s">
        <v>65</v>
      </c>
      <c r="B44" s="319">
        <v>2</v>
      </c>
      <c r="C44" s="320">
        <v>0</v>
      </c>
      <c r="D44" s="319">
        <v>0</v>
      </c>
      <c r="E44" s="319">
        <v>0</v>
      </c>
      <c r="F44" s="319">
        <v>0</v>
      </c>
      <c r="G44" s="319">
        <v>0</v>
      </c>
      <c r="H44" s="319">
        <v>0</v>
      </c>
      <c r="I44" s="321">
        <v>0</v>
      </c>
      <c r="J44" s="322">
        <v>2</v>
      </c>
    </row>
    <row r="45" spans="1:10" ht="12.75">
      <c r="A45" s="318" t="s">
        <v>186</v>
      </c>
      <c r="B45" s="319">
        <v>12</v>
      </c>
      <c r="C45" s="320">
        <v>1</v>
      </c>
      <c r="D45" s="319">
        <v>0</v>
      </c>
      <c r="E45" s="319">
        <v>0</v>
      </c>
      <c r="F45" s="319">
        <v>0</v>
      </c>
      <c r="G45" s="319">
        <v>0</v>
      </c>
      <c r="H45" s="319">
        <v>0</v>
      </c>
      <c r="I45" s="321">
        <v>1</v>
      </c>
      <c r="J45" s="322">
        <v>12</v>
      </c>
    </row>
    <row r="46" spans="1:10" ht="12.75">
      <c r="A46" s="318" t="s">
        <v>54</v>
      </c>
      <c r="B46" s="319">
        <v>1</v>
      </c>
      <c r="C46" s="320">
        <v>0</v>
      </c>
      <c r="D46" s="319">
        <v>0</v>
      </c>
      <c r="E46" s="319">
        <v>0</v>
      </c>
      <c r="F46" s="319">
        <v>0</v>
      </c>
      <c r="G46" s="319">
        <v>0</v>
      </c>
      <c r="H46" s="319">
        <v>0</v>
      </c>
      <c r="I46" s="321">
        <v>0</v>
      </c>
      <c r="J46" s="322">
        <v>1</v>
      </c>
    </row>
    <row r="47" spans="1:10" ht="12.75">
      <c r="A47" s="318" t="s">
        <v>23</v>
      </c>
      <c r="B47" s="319">
        <v>3</v>
      </c>
      <c r="C47" s="320">
        <v>0</v>
      </c>
      <c r="D47" s="319">
        <v>0</v>
      </c>
      <c r="E47" s="319">
        <v>0</v>
      </c>
      <c r="F47" s="319">
        <v>0</v>
      </c>
      <c r="G47" s="319">
        <v>0</v>
      </c>
      <c r="H47" s="319">
        <v>0</v>
      </c>
      <c r="I47" s="321">
        <v>0</v>
      </c>
      <c r="J47" s="322">
        <v>3</v>
      </c>
    </row>
    <row r="48" spans="1:10" ht="12.75">
      <c r="A48" s="318" t="s">
        <v>187</v>
      </c>
      <c r="B48" s="319">
        <v>1</v>
      </c>
      <c r="C48" s="320">
        <v>0</v>
      </c>
      <c r="D48" s="319">
        <v>0</v>
      </c>
      <c r="E48" s="319">
        <v>0</v>
      </c>
      <c r="F48" s="319">
        <v>0</v>
      </c>
      <c r="G48" s="319">
        <v>0</v>
      </c>
      <c r="H48" s="319">
        <v>0</v>
      </c>
      <c r="I48" s="321">
        <v>0</v>
      </c>
      <c r="J48" s="322">
        <v>1</v>
      </c>
    </row>
    <row r="49" spans="1:10" ht="12.75">
      <c r="A49" s="318" t="s">
        <v>188</v>
      </c>
      <c r="B49" s="319">
        <v>1</v>
      </c>
      <c r="C49" s="320">
        <v>1</v>
      </c>
      <c r="D49" s="319">
        <v>0</v>
      </c>
      <c r="E49" s="319">
        <v>0</v>
      </c>
      <c r="F49" s="319">
        <v>0</v>
      </c>
      <c r="G49" s="319">
        <v>0</v>
      </c>
      <c r="H49" s="319">
        <v>0</v>
      </c>
      <c r="I49" s="321">
        <v>0</v>
      </c>
      <c r="J49" s="322">
        <v>2</v>
      </c>
    </row>
    <row r="50" spans="1:10" ht="12.75">
      <c r="A50" s="318" t="s">
        <v>190</v>
      </c>
      <c r="B50" s="319">
        <v>1</v>
      </c>
      <c r="C50" s="320">
        <v>0</v>
      </c>
      <c r="D50" s="319">
        <v>0</v>
      </c>
      <c r="E50" s="319">
        <v>0</v>
      </c>
      <c r="F50" s="319">
        <v>0</v>
      </c>
      <c r="G50" s="319">
        <v>0</v>
      </c>
      <c r="H50" s="319">
        <v>0</v>
      </c>
      <c r="I50" s="321">
        <v>0</v>
      </c>
      <c r="J50" s="322">
        <v>1</v>
      </c>
    </row>
    <row r="51" spans="1:10" ht="12.75">
      <c r="A51" s="324" t="s">
        <v>191</v>
      </c>
      <c r="B51" s="325">
        <v>34</v>
      </c>
      <c r="C51" s="325">
        <v>4</v>
      </c>
      <c r="D51" s="325">
        <v>0</v>
      </c>
      <c r="E51" s="325">
        <v>0</v>
      </c>
      <c r="F51" s="325">
        <v>0</v>
      </c>
      <c r="G51" s="325">
        <v>0</v>
      </c>
      <c r="H51" s="325">
        <v>0</v>
      </c>
      <c r="I51" s="325">
        <v>2</v>
      </c>
      <c r="J51" s="325">
        <v>36</v>
      </c>
    </row>
    <row r="52" spans="1:10" ht="12.75">
      <c r="A52" s="318" t="s">
        <v>192</v>
      </c>
      <c r="B52" s="319">
        <v>6</v>
      </c>
      <c r="C52" s="320">
        <v>0</v>
      </c>
      <c r="D52" s="319">
        <v>0</v>
      </c>
      <c r="E52" s="319">
        <v>0</v>
      </c>
      <c r="F52" s="319">
        <v>0</v>
      </c>
      <c r="G52" s="319">
        <v>0</v>
      </c>
      <c r="H52" s="319">
        <v>0</v>
      </c>
      <c r="I52" s="321">
        <v>0</v>
      </c>
      <c r="J52" s="322">
        <v>6</v>
      </c>
    </row>
    <row r="53" spans="1:10" ht="12.75">
      <c r="A53" s="326" t="s">
        <v>89</v>
      </c>
      <c r="B53" s="296">
        <v>479</v>
      </c>
      <c r="C53" s="296">
        <v>19</v>
      </c>
      <c r="D53" s="296">
        <v>0</v>
      </c>
      <c r="E53" s="296">
        <v>30</v>
      </c>
      <c r="F53" s="296">
        <v>4</v>
      </c>
      <c r="G53" s="296">
        <v>1</v>
      </c>
      <c r="H53" s="296">
        <v>35</v>
      </c>
      <c r="I53" s="296">
        <v>57</v>
      </c>
      <c r="J53" s="296">
        <v>443</v>
      </c>
    </row>
    <row r="54" spans="1:10" ht="12.75">
      <c r="A54" s="474" t="s">
        <v>282</v>
      </c>
      <c r="B54" s="474"/>
      <c r="C54" s="474"/>
      <c r="D54" s="474"/>
      <c r="E54" s="475" t="s">
        <v>283</v>
      </c>
      <c r="F54" s="475"/>
      <c r="G54" s="475"/>
      <c r="H54" s="475"/>
      <c r="I54" s="475"/>
      <c r="J54" s="475"/>
    </row>
    <row r="55" spans="1:10" ht="12.75">
      <c r="A55" s="464" t="s">
        <v>284</v>
      </c>
      <c r="B55" s="465"/>
      <c r="C55" s="465"/>
      <c r="D55" s="465"/>
      <c r="E55" s="465"/>
      <c r="F55" s="465"/>
      <c r="G55" s="465"/>
      <c r="H55" s="465"/>
      <c r="I55" s="465"/>
      <c r="J55" s="465"/>
    </row>
    <row r="56" spans="1:10" ht="12.75">
      <c r="A56" s="464" t="s">
        <v>285</v>
      </c>
      <c r="B56" s="466"/>
      <c r="C56" s="466"/>
      <c r="D56" s="466"/>
      <c r="E56" s="466"/>
      <c r="F56" s="466"/>
      <c r="G56" s="466"/>
      <c r="H56" s="466"/>
      <c r="I56" s="466"/>
      <c r="J56" s="466"/>
    </row>
    <row r="57" spans="1:10" ht="12.75">
      <c r="A57" s="467" t="s">
        <v>286</v>
      </c>
      <c r="B57" s="467"/>
      <c r="C57" s="467"/>
      <c r="D57" s="467"/>
      <c r="E57" s="467"/>
      <c r="F57" s="467"/>
      <c r="G57" s="467"/>
      <c r="H57" s="467"/>
      <c r="I57" s="467"/>
      <c r="J57" s="467"/>
    </row>
    <row r="58" spans="1:10" ht="12.75">
      <c r="A58" s="464" t="s">
        <v>287</v>
      </c>
      <c r="B58" s="464"/>
      <c r="C58" s="464"/>
      <c r="D58" s="464"/>
      <c r="E58" s="464"/>
      <c r="F58" s="464"/>
      <c r="G58" s="464"/>
      <c r="H58" s="464"/>
      <c r="I58" s="464"/>
      <c r="J58" s="464"/>
    </row>
  </sheetData>
  <mergeCells count="8">
    <mergeCell ref="A1:J1"/>
    <mergeCell ref="A2:J2"/>
    <mergeCell ref="A54:D54"/>
    <mergeCell ref="E54:J54"/>
    <mergeCell ref="A55:J55"/>
    <mergeCell ref="A56:J56"/>
    <mergeCell ref="A57:J57"/>
    <mergeCell ref="A58:J58"/>
  </mergeCells>
  <printOptions/>
  <pageMargins left="0.75" right="0.75" top="1" bottom="1" header="0.4921259845" footer="0.4921259845"/>
  <pageSetup horizontalDpi="600" verticalDpi="600" orientation="portrait" paperSize="9" r:id="rId1"/>
  <headerFooter alignWithMargins="0">
    <oddFooter>&amp;CStránka &amp;P z &amp;N</oddFooter>
  </headerFooter>
  <rowBreaks count="1" manualBreakCount="1">
    <brk id="49" max="255" man="1"/>
  </rowBreaks>
</worksheet>
</file>

<file path=xl/worksheets/sheet15.xml><?xml version="1.0" encoding="utf-8"?>
<worksheet xmlns="http://schemas.openxmlformats.org/spreadsheetml/2006/main" xmlns:r="http://schemas.openxmlformats.org/officeDocument/2006/relationships">
  <dimension ref="A1:A13"/>
  <sheetViews>
    <sheetView showGridLines="0" zoomScaleSheetLayoutView="100" workbookViewId="0" topLeftCell="A1">
      <selection activeCell="G7" sqref="G7"/>
    </sheetView>
  </sheetViews>
  <sheetFormatPr defaultColWidth="9.140625" defaultRowHeight="12.75"/>
  <cols>
    <col min="1" max="1" width="90.421875" style="153" bestFit="1" customWidth="1"/>
  </cols>
  <sheetData>
    <row r="1" ht="23.25">
      <c r="A1" s="149" t="s">
        <v>84</v>
      </c>
    </row>
    <row r="2" ht="20.25">
      <c r="A2" s="150" t="s">
        <v>201</v>
      </c>
    </row>
    <row r="3" ht="12.75">
      <c r="A3" s="151" t="s">
        <v>145</v>
      </c>
    </row>
    <row r="4" ht="12.75">
      <c r="A4" s="151" t="s">
        <v>146</v>
      </c>
    </row>
    <row r="5" ht="12.75">
      <c r="A5" s="151" t="s">
        <v>147</v>
      </c>
    </row>
    <row r="6" ht="12.75">
      <c r="A6" s="151" t="s">
        <v>148</v>
      </c>
    </row>
    <row r="7" ht="12.75">
      <c r="A7" s="151" t="s">
        <v>149</v>
      </c>
    </row>
    <row r="8" ht="12.75">
      <c r="A8" s="152"/>
    </row>
    <row r="9" ht="12.75">
      <c r="A9" s="151" t="str">
        <f>CONCATENATE("Data valid as of ",DAY(Settings!B5),".",MONTH(Settings!B5),".",YEAR(Settings!B5))</f>
        <v>Data valid as of 6.2.2009</v>
      </c>
    </row>
    <row r="10" ht="12.75">
      <c r="A10" s="152"/>
    </row>
    <row r="11" ht="12.75">
      <c r="A11" s="152"/>
    </row>
    <row r="12" ht="12.75">
      <c r="A12" s="152"/>
    </row>
    <row r="13" ht="12.75">
      <c r="A13" s="152"/>
    </row>
  </sheetData>
  <sheetProtection sheet="1" objects="1" scenarios="1"/>
  <printOptions horizontalCentered="1"/>
  <pageMargins left="0.3937007874015748" right="0.3937007874015748" top="0.5905511811023623" bottom="0.5905511811023623" header="0.31496062992125984" footer="0.31496062992125984"/>
  <pageSetup horizontalDpi="300" verticalDpi="300" orientation="portrait" paperSize="9" scale="9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B7">
      <selection activeCell="G7" sqref="G7"/>
    </sheetView>
  </sheetViews>
  <sheetFormatPr defaultColWidth="9.140625" defaultRowHeight="12.75"/>
  <cols>
    <col min="1" max="1" width="19.7109375" style="217" customWidth="1"/>
    <col min="2" max="2" width="63.28125" style="220" customWidth="1"/>
    <col min="3" max="3" width="19.7109375" style="220" customWidth="1"/>
    <col min="4" max="16384" width="9.140625" style="220" customWidth="1"/>
  </cols>
  <sheetData>
    <row r="1" spans="2:6" ht="39.75" customHeight="1">
      <c r="B1" s="218"/>
      <c r="C1" s="219"/>
      <c r="D1" s="219"/>
      <c r="E1" s="219"/>
      <c r="F1" s="219"/>
    </row>
    <row r="2" spans="1:6" ht="19.5" customHeight="1">
      <c r="A2" s="221"/>
      <c r="B2" s="222"/>
      <c r="C2" s="219"/>
      <c r="D2" s="219"/>
      <c r="E2" s="219"/>
      <c r="F2" s="219"/>
    </row>
    <row r="3" ht="12.75" customHeight="1">
      <c r="B3" s="223"/>
    </row>
    <row r="4" ht="57" customHeight="1">
      <c r="B4" s="224"/>
    </row>
    <row r="5" ht="22.5" customHeight="1"/>
    <row r="6" spans="1:3" ht="57.75" customHeight="1">
      <c r="A6" s="366" t="s">
        <v>201</v>
      </c>
      <c r="B6" s="367"/>
      <c r="C6" s="368"/>
    </row>
    <row r="7" spans="1:3" s="225" customFormat="1" ht="63" customHeight="1">
      <c r="A7" s="369" t="s">
        <v>85</v>
      </c>
      <c r="B7" s="370"/>
      <c r="C7" s="371"/>
    </row>
    <row r="8" spans="2:3" ht="51.75" customHeight="1">
      <c r="B8" s="217"/>
      <c r="C8" s="217"/>
    </row>
    <row r="9" spans="2:3" ht="63.75" customHeight="1">
      <c r="B9" s="226" t="s">
        <v>232</v>
      </c>
      <c r="C9" s="227"/>
    </row>
    <row r="10" spans="2:3" ht="14.25" customHeight="1">
      <c r="B10" s="226"/>
      <c r="C10" s="227"/>
    </row>
    <row r="11" spans="2:3" ht="72" customHeight="1">
      <c r="B11" s="228"/>
      <c r="C11" s="227"/>
    </row>
    <row r="12" spans="2:3" ht="24.75" customHeight="1">
      <c r="B12" s="227"/>
      <c r="C12" s="227"/>
    </row>
    <row r="13" spans="1:3" ht="51.75" customHeight="1">
      <c r="A13" s="369" t="s">
        <v>86</v>
      </c>
      <c r="B13" s="370"/>
      <c r="C13" s="371"/>
    </row>
    <row r="14" ht="31.5" customHeight="1">
      <c r="B14" s="216" t="str">
        <f>UPPER(Settings!$B$1)</f>
        <v>JANUARY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300" verticalDpi="300" orientation="portrait" paperSize="9" scale="92" r:id="rId4"/>
  <drawing r:id="rId3"/>
  <legacyDrawing r:id="rId2"/>
  <oleObjects>
    <oleObject progId="Word.Document.8" shapeId="1194573" r:id="rId1"/>
  </oleObjects>
</worksheet>
</file>

<file path=xl/worksheets/sheet3.xml><?xml version="1.0" encoding="utf-8"?>
<worksheet xmlns="http://schemas.openxmlformats.org/spreadsheetml/2006/main" xmlns:r="http://schemas.openxmlformats.org/officeDocument/2006/relationships">
  <sheetPr codeName="List1"/>
  <dimension ref="A1:X92"/>
  <sheetViews>
    <sheetView showGridLines="0" zoomScaleSheetLayoutView="100" workbookViewId="0" topLeftCell="A91">
      <selection activeCell="G7" sqref="G7"/>
    </sheetView>
  </sheetViews>
  <sheetFormatPr defaultColWidth="9.140625" defaultRowHeight="12.75"/>
  <cols>
    <col min="1" max="1" width="17.57421875" style="1" bestFit="1" customWidth="1"/>
    <col min="2" max="13" width="6.57421875" style="1" customWidth="1"/>
    <col min="14" max="14" width="9.140625" style="1" customWidth="1"/>
    <col min="15" max="15" width="14.28125" style="1" bestFit="1" customWidth="1"/>
    <col min="16" max="16" width="5.7109375" style="1" bestFit="1" customWidth="1"/>
    <col min="17" max="18" width="4.00390625" style="1" bestFit="1" customWidth="1"/>
    <col min="19" max="19" width="5.7109375" style="1" bestFit="1" customWidth="1"/>
    <col min="20" max="20" width="3.28125" style="1" bestFit="1" customWidth="1"/>
    <col min="21" max="21" width="4.00390625" style="1" bestFit="1" customWidth="1"/>
    <col min="22" max="22" width="3.28125" style="1" bestFit="1" customWidth="1"/>
    <col min="23" max="24" width="5.7109375" style="1" bestFit="1" customWidth="1"/>
    <col min="25" max="16384" width="9.140625" style="1" customWidth="1"/>
  </cols>
  <sheetData>
    <row r="1" spans="1:13" s="7" customFormat="1" ht="32.25" customHeight="1">
      <c r="A1" s="372" t="s">
        <v>126</v>
      </c>
      <c r="B1" s="373"/>
      <c r="C1" s="373"/>
      <c r="D1" s="373"/>
      <c r="E1" s="373"/>
      <c r="F1" s="373"/>
      <c r="G1" s="373"/>
      <c r="H1" s="373"/>
      <c r="I1" s="373"/>
      <c r="J1" s="373"/>
      <c r="K1" s="373"/>
      <c r="L1" s="373"/>
      <c r="M1" s="373"/>
    </row>
    <row r="2" spans="1:13" s="7" customFormat="1" ht="17.25" customHeight="1">
      <c r="A2" s="374" t="str">
        <f>PROPER(Settings!$B$1)</f>
        <v>January 2009</v>
      </c>
      <c r="B2" s="374"/>
      <c r="C2" s="374"/>
      <c r="D2" s="374"/>
      <c r="E2" s="374"/>
      <c r="F2" s="374"/>
      <c r="G2" s="374"/>
      <c r="H2" s="374"/>
      <c r="I2" s="374"/>
      <c r="J2" s="374"/>
      <c r="K2" s="374"/>
      <c r="L2" s="374"/>
      <c r="M2" s="374"/>
    </row>
    <row r="3" spans="1:13" s="233" customFormat="1" ht="97.5" customHeight="1">
      <c r="A3" s="229" t="s">
        <v>87</v>
      </c>
      <c r="B3" s="230" t="str">
        <f>CONCATENATE("Number of participants in the proceedings as of ",DAY(Settings!B2),".",MONTH(Settings!B2),".",YEAR(Settings!B2),"*")</f>
        <v>Number of participants in the proceedings as of 1.1.2009*</v>
      </c>
      <c r="C3" s="231" t="s">
        <v>95</v>
      </c>
      <c r="D3" s="232" t="s">
        <v>134</v>
      </c>
      <c r="E3" s="232" t="s">
        <v>88</v>
      </c>
      <c r="F3" s="231" t="s">
        <v>135</v>
      </c>
      <c r="G3" s="231" t="s">
        <v>136</v>
      </c>
      <c r="H3" s="231" t="s">
        <v>137</v>
      </c>
      <c r="I3" s="231" t="s">
        <v>138</v>
      </c>
      <c r="J3" s="231" t="s">
        <v>139</v>
      </c>
      <c r="K3" s="231" t="s">
        <v>140</v>
      </c>
      <c r="L3" s="230" t="s">
        <v>141</v>
      </c>
      <c r="M3" s="231" t="str">
        <f>CONCATENATE("Number of participants in the proceedings as of ",DAY(Settings!B3),".",MONTH(Settings!B3),".",YEAR(Settings!B3),"*")</f>
        <v>Number of participants in the proceedings as of 31.1.2009*</v>
      </c>
    </row>
    <row r="4" spans="1:14" s="233" customFormat="1" ht="11.25">
      <c r="A4" s="89" t="s">
        <v>151</v>
      </c>
      <c r="B4" s="90">
        <v>53</v>
      </c>
      <c r="C4" s="90">
        <v>6</v>
      </c>
      <c r="D4" s="90">
        <v>0</v>
      </c>
      <c r="E4" s="90">
        <v>0</v>
      </c>
      <c r="F4" s="90">
        <v>6</v>
      </c>
      <c r="G4" s="90">
        <v>0</v>
      </c>
      <c r="H4" s="90">
        <v>2</v>
      </c>
      <c r="I4" s="90">
        <v>0</v>
      </c>
      <c r="J4" s="90">
        <v>8</v>
      </c>
      <c r="K4" s="90">
        <v>9</v>
      </c>
      <c r="L4" s="90">
        <v>5</v>
      </c>
      <c r="M4" s="91">
        <v>50</v>
      </c>
      <c r="N4" s="234">
        <f>B4+C4+D4-K4-M4</f>
        <v>0</v>
      </c>
    </row>
    <row r="5" spans="1:14" s="233" customFormat="1" ht="11.25">
      <c r="A5" s="92" t="s">
        <v>244</v>
      </c>
      <c r="B5" s="93">
        <v>0</v>
      </c>
      <c r="C5" s="93">
        <v>1</v>
      </c>
      <c r="D5" s="93">
        <v>0</v>
      </c>
      <c r="E5" s="93">
        <v>0</v>
      </c>
      <c r="F5" s="93">
        <v>0</v>
      </c>
      <c r="G5" s="93">
        <v>0</v>
      </c>
      <c r="H5" s="93">
        <v>0</v>
      </c>
      <c r="I5" s="93">
        <v>0</v>
      </c>
      <c r="J5" s="93">
        <v>0</v>
      </c>
      <c r="K5" s="93">
        <v>0</v>
      </c>
      <c r="L5" s="93">
        <v>0</v>
      </c>
      <c r="M5" s="94">
        <v>1</v>
      </c>
      <c r="N5" s="234">
        <f aca="true" t="shared" si="0" ref="N5:N51">B5+C5+D5-K5-M5</f>
        <v>0</v>
      </c>
    </row>
    <row r="6" spans="1:14" s="233" customFormat="1" ht="11.25">
      <c r="A6" s="92" t="s">
        <v>219</v>
      </c>
      <c r="B6" s="93">
        <v>8</v>
      </c>
      <c r="C6" s="93">
        <v>2</v>
      </c>
      <c r="D6" s="93">
        <v>0</v>
      </c>
      <c r="E6" s="93">
        <v>0</v>
      </c>
      <c r="F6" s="93">
        <v>0</v>
      </c>
      <c r="G6" s="93">
        <v>0</v>
      </c>
      <c r="H6" s="93">
        <v>1</v>
      </c>
      <c r="I6" s="93">
        <v>0</v>
      </c>
      <c r="J6" s="93">
        <v>1</v>
      </c>
      <c r="K6" s="93">
        <v>1</v>
      </c>
      <c r="L6" s="93">
        <v>0</v>
      </c>
      <c r="M6" s="94">
        <v>9</v>
      </c>
      <c r="N6" s="234">
        <f t="shared" si="0"/>
        <v>0</v>
      </c>
    </row>
    <row r="7" spans="1:14" s="233" customFormat="1" ht="11.25">
      <c r="A7" s="92" t="s">
        <v>152</v>
      </c>
      <c r="B7" s="93">
        <v>1</v>
      </c>
      <c r="C7" s="93">
        <v>1</v>
      </c>
      <c r="D7" s="93">
        <v>0</v>
      </c>
      <c r="E7" s="93">
        <v>0</v>
      </c>
      <c r="F7" s="93">
        <v>1</v>
      </c>
      <c r="G7" s="93">
        <v>0</v>
      </c>
      <c r="H7" s="93">
        <v>0</v>
      </c>
      <c r="I7" s="93">
        <v>0</v>
      </c>
      <c r="J7" s="93">
        <v>1</v>
      </c>
      <c r="K7" s="93">
        <v>0</v>
      </c>
      <c r="L7" s="93">
        <v>0</v>
      </c>
      <c r="M7" s="94">
        <v>2</v>
      </c>
      <c r="N7" s="234">
        <f t="shared" si="0"/>
        <v>0</v>
      </c>
    </row>
    <row r="8" spans="1:14" s="233" customFormat="1" ht="11.25">
      <c r="A8" s="92" t="s">
        <v>153</v>
      </c>
      <c r="B8" s="93">
        <v>2</v>
      </c>
      <c r="C8" s="93">
        <v>1</v>
      </c>
      <c r="D8" s="93">
        <v>0</v>
      </c>
      <c r="E8" s="93">
        <v>0</v>
      </c>
      <c r="F8" s="93">
        <v>0</v>
      </c>
      <c r="G8" s="93">
        <v>0</v>
      </c>
      <c r="H8" s="93">
        <v>0</v>
      </c>
      <c r="I8" s="93">
        <v>0</v>
      </c>
      <c r="J8" s="93">
        <v>0</v>
      </c>
      <c r="K8" s="93">
        <v>0</v>
      </c>
      <c r="L8" s="93">
        <v>1</v>
      </c>
      <c r="M8" s="94">
        <v>3</v>
      </c>
      <c r="N8" s="234">
        <f t="shared" si="0"/>
        <v>0</v>
      </c>
    </row>
    <row r="9" spans="1:14" s="233" customFormat="1" ht="11.25">
      <c r="A9" s="92" t="s">
        <v>194</v>
      </c>
      <c r="B9" s="93">
        <v>1</v>
      </c>
      <c r="C9" s="93">
        <v>0</v>
      </c>
      <c r="D9" s="93">
        <v>0</v>
      </c>
      <c r="E9" s="93">
        <v>0</v>
      </c>
      <c r="F9" s="93">
        <v>0</v>
      </c>
      <c r="G9" s="93">
        <v>0</v>
      </c>
      <c r="H9" s="93">
        <v>0</v>
      </c>
      <c r="I9" s="93">
        <v>0</v>
      </c>
      <c r="J9" s="93">
        <v>0</v>
      </c>
      <c r="K9" s="93">
        <v>0</v>
      </c>
      <c r="L9" s="93">
        <v>0</v>
      </c>
      <c r="M9" s="94">
        <v>1</v>
      </c>
      <c r="N9" s="234">
        <f t="shared" si="0"/>
        <v>0</v>
      </c>
    </row>
    <row r="10" spans="1:14" s="233" customFormat="1" ht="11.25">
      <c r="A10" s="92" t="s">
        <v>154</v>
      </c>
      <c r="B10" s="93">
        <v>33</v>
      </c>
      <c r="C10" s="93">
        <v>3</v>
      </c>
      <c r="D10" s="93">
        <v>0</v>
      </c>
      <c r="E10" s="93">
        <v>0</v>
      </c>
      <c r="F10" s="93">
        <v>0</v>
      </c>
      <c r="G10" s="93">
        <v>0</v>
      </c>
      <c r="H10" s="93">
        <v>0</v>
      </c>
      <c r="I10" s="93">
        <v>0</v>
      </c>
      <c r="J10" s="93">
        <v>0</v>
      </c>
      <c r="K10" s="93">
        <v>1</v>
      </c>
      <c r="L10" s="93">
        <v>0</v>
      </c>
      <c r="M10" s="94">
        <v>35</v>
      </c>
      <c r="N10" s="234">
        <f t="shared" si="0"/>
        <v>0</v>
      </c>
    </row>
    <row r="11" spans="1:14" s="233" customFormat="1" ht="11.25">
      <c r="A11" s="92" t="s">
        <v>155</v>
      </c>
      <c r="B11" s="93">
        <v>5</v>
      </c>
      <c r="C11" s="93">
        <v>0</v>
      </c>
      <c r="D11" s="93">
        <v>0</v>
      </c>
      <c r="E11" s="93">
        <v>0</v>
      </c>
      <c r="F11" s="93">
        <v>1</v>
      </c>
      <c r="G11" s="93">
        <v>0</v>
      </c>
      <c r="H11" s="93">
        <v>0</v>
      </c>
      <c r="I11" s="93">
        <v>0</v>
      </c>
      <c r="J11" s="93">
        <v>1</v>
      </c>
      <c r="K11" s="93">
        <v>0</v>
      </c>
      <c r="L11" s="93">
        <v>0</v>
      </c>
      <c r="M11" s="94">
        <v>5</v>
      </c>
      <c r="N11" s="234">
        <f t="shared" si="0"/>
        <v>0</v>
      </c>
    </row>
    <row r="12" spans="1:14" s="233" customFormat="1" ht="11.25">
      <c r="A12" s="92" t="s">
        <v>156</v>
      </c>
      <c r="B12" s="93">
        <v>35</v>
      </c>
      <c r="C12" s="93">
        <v>22</v>
      </c>
      <c r="D12" s="93">
        <v>0</v>
      </c>
      <c r="E12" s="93">
        <v>0</v>
      </c>
      <c r="F12" s="93">
        <v>6</v>
      </c>
      <c r="G12" s="93">
        <v>0</v>
      </c>
      <c r="H12" s="93">
        <v>8</v>
      </c>
      <c r="I12" s="93">
        <v>1</v>
      </c>
      <c r="J12" s="93">
        <v>15</v>
      </c>
      <c r="K12" s="93">
        <v>16</v>
      </c>
      <c r="L12" s="93">
        <v>14</v>
      </c>
      <c r="M12" s="94">
        <v>41</v>
      </c>
      <c r="N12" s="234">
        <f t="shared" si="0"/>
        <v>0</v>
      </c>
    </row>
    <row r="13" spans="1:14" s="233" customFormat="1" ht="11.25">
      <c r="A13" s="235" t="s">
        <v>157</v>
      </c>
      <c r="B13" s="236">
        <v>138</v>
      </c>
      <c r="C13" s="236">
        <v>36</v>
      </c>
      <c r="D13" s="236">
        <v>0</v>
      </c>
      <c r="E13" s="236">
        <v>0</v>
      </c>
      <c r="F13" s="236">
        <v>14</v>
      </c>
      <c r="G13" s="236">
        <v>0</v>
      </c>
      <c r="H13" s="236">
        <v>11</v>
      </c>
      <c r="I13" s="236">
        <v>1</v>
      </c>
      <c r="J13" s="236">
        <v>26</v>
      </c>
      <c r="K13" s="236">
        <v>27</v>
      </c>
      <c r="L13" s="236">
        <v>20</v>
      </c>
      <c r="M13" s="236">
        <v>147</v>
      </c>
      <c r="N13" s="234">
        <f t="shared" si="0"/>
        <v>0</v>
      </c>
    </row>
    <row r="14" spans="1:14" s="233" customFormat="1" ht="11.25">
      <c r="A14" s="98" t="s">
        <v>158</v>
      </c>
      <c r="B14" s="99">
        <v>15</v>
      </c>
      <c r="C14" s="99">
        <v>0</v>
      </c>
      <c r="D14" s="99">
        <v>0</v>
      </c>
      <c r="E14" s="99">
        <v>7</v>
      </c>
      <c r="F14" s="99">
        <v>0</v>
      </c>
      <c r="G14" s="99">
        <v>1</v>
      </c>
      <c r="H14" s="99">
        <v>0</v>
      </c>
      <c r="I14" s="99">
        <v>1</v>
      </c>
      <c r="J14" s="141">
        <v>9</v>
      </c>
      <c r="K14" s="99">
        <v>10</v>
      </c>
      <c r="L14" s="141">
        <v>2</v>
      </c>
      <c r="M14" s="100">
        <v>5</v>
      </c>
      <c r="N14" s="234">
        <f t="shared" si="0"/>
        <v>0</v>
      </c>
    </row>
    <row r="15" spans="1:14" s="233" customFormat="1" ht="11.25">
      <c r="A15" s="92" t="s">
        <v>159</v>
      </c>
      <c r="B15" s="93">
        <v>22</v>
      </c>
      <c r="C15" s="93">
        <v>0</v>
      </c>
      <c r="D15" s="93">
        <v>0</v>
      </c>
      <c r="E15" s="93">
        <v>0</v>
      </c>
      <c r="F15" s="93">
        <v>0</v>
      </c>
      <c r="G15" s="93">
        <v>0</v>
      </c>
      <c r="H15" s="93">
        <v>0</v>
      </c>
      <c r="I15" s="93">
        <v>0</v>
      </c>
      <c r="J15" s="93">
        <v>0</v>
      </c>
      <c r="K15" s="93">
        <v>1</v>
      </c>
      <c r="L15" s="93">
        <v>1</v>
      </c>
      <c r="M15" s="94">
        <v>21</v>
      </c>
      <c r="N15" s="234">
        <f t="shared" si="0"/>
        <v>0</v>
      </c>
    </row>
    <row r="16" spans="1:14" s="233" customFormat="1" ht="11.25">
      <c r="A16" s="92" t="s">
        <v>160</v>
      </c>
      <c r="B16" s="93">
        <v>3</v>
      </c>
      <c r="C16" s="93">
        <v>0</v>
      </c>
      <c r="D16" s="93">
        <v>0</v>
      </c>
      <c r="E16" s="93">
        <v>0</v>
      </c>
      <c r="F16" s="93">
        <v>0</v>
      </c>
      <c r="G16" s="93">
        <v>0</v>
      </c>
      <c r="H16" s="93">
        <v>0</v>
      </c>
      <c r="I16" s="93">
        <v>0</v>
      </c>
      <c r="J16" s="93">
        <v>0</v>
      </c>
      <c r="K16" s="93">
        <v>0</v>
      </c>
      <c r="L16" s="93">
        <v>0</v>
      </c>
      <c r="M16" s="94">
        <v>3</v>
      </c>
      <c r="N16" s="234">
        <f t="shared" si="0"/>
        <v>0</v>
      </c>
    </row>
    <row r="17" spans="1:14" s="233" customFormat="1" ht="11.25">
      <c r="A17" s="98" t="s">
        <v>161</v>
      </c>
      <c r="B17" s="99">
        <v>1</v>
      </c>
      <c r="C17" s="99">
        <v>0</v>
      </c>
      <c r="D17" s="99">
        <v>0</v>
      </c>
      <c r="E17" s="99">
        <v>0</v>
      </c>
      <c r="F17" s="99">
        <v>0</v>
      </c>
      <c r="G17" s="99">
        <v>0</v>
      </c>
      <c r="H17" s="99">
        <v>0</v>
      </c>
      <c r="I17" s="99">
        <v>0</v>
      </c>
      <c r="J17" s="141">
        <v>0</v>
      </c>
      <c r="K17" s="99">
        <v>0</v>
      </c>
      <c r="L17" s="141">
        <v>0</v>
      </c>
      <c r="M17" s="100">
        <v>1</v>
      </c>
      <c r="N17" s="234">
        <f t="shared" si="0"/>
        <v>0</v>
      </c>
    </row>
    <row r="18" spans="1:14" s="233" customFormat="1" ht="11.25">
      <c r="A18" s="98" t="s">
        <v>162</v>
      </c>
      <c r="B18" s="99">
        <v>12</v>
      </c>
      <c r="C18" s="99">
        <v>3</v>
      </c>
      <c r="D18" s="99">
        <v>0</v>
      </c>
      <c r="E18" s="99">
        <v>0</v>
      </c>
      <c r="F18" s="99">
        <v>0</v>
      </c>
      <c r="G18" s="99">
        <v>0</v>
      </c>
      <c r="H18" s="99">
        <v>1</v>
      </c>
      <c r="I18" s="99">
        <v>0</v>
      </c>
      <c r="J18" s="141">
        <v>1</v>
      </c>
      <c r="K18" s="99">
        <v>2</v>
      </c>
      <c r="L18" s="141">
        <v>3</v>
      </c>
      <c r="M18" s="100">
        <v>13</v>
      </c>
      <c r="N18" s="234">
        <f t="shared" si="0"/>
        <v>0</v>
      </c>
    </row>
    <row r="19" spans="1:14" s="233" customFormat="1" ht="11.25">
      <c r="A19" s="92" t="s">
        <v>163</v>
      </c>
      <c r="B19" s="93">
        <v>1</v>
      </c>
      <c r="C19" s="93">
        <v>1</v>
      </c>
      <c r="D19" s="93">
        <v>0</v>
      </c>
      <c r="E19" s="93">
        <v>0</v>
      </c>
      <c r="F19" s="93">
        <v>0</v>
      </c>
      <c r="G19" s="93">
        <v>0</v>
      </c>
      <c r="H19" s="93">
        <v>0</v>
      </c>
      <c r="I19" s="93">
        <v>1</v>
      </c>
      <c r="J19" s="139">
        <v>1</v>
      </c>
      <c r="K19" s="93">
        <v>1</v>
      </c>
      <c r="L19" s="139">
        <v>0</v>
      </c>
      <c r="M19" s="94">
        <v>1</v>
      </c>
      <c r="N19" s="234">
        <f t="shared" si="0"/>
        <v>0</v>
      </c>
    </row>
    <row r="20" spans="1:14" s="233" customFormat="1" ht="11.25">
      <c r="A20" s="92" t="s">
        <v>164</v>
      </c>
      <c r="B20" s="93">
        <v>2</v>
      </c>
      <c r="C20" s="93">
        <v>1</v>
      </c>
      <c r="D20" s="93">
        <v>0</v>
      </c>
      <c r="E20" s="93">
        <v>0</v>
      </c>
      <c r="F20" s="93">
        <v>0</v>
      </c>
      <c r="G20" s="93">
        <v>0</v>
      </c>
      <c r="H20" s="93">
        <v>0</v>
      </c>
      <c r="I20" s="93">
        <v>0</v>
      </c>
      <c r="J20" s="139">
        <v>0</v>
      </c>
      <c r="K20" s="93">
        <v>0</v>
      </c>
      <c r="L20" s="139">
        <v>0</v>
      </c>
      <c r="M20" s="94">
        <v>3</v>
      </c>
      <c r="N20" s="234">
        <f t="shared" si="0"/>
        <v>0</v>
      </c>
    </row>
    <row r="21" spans="1:14" s="237" customFormat="1" ht="11.25">
      <c r="A21" s="92" t="s">
        <v>165</v>
      </c>
      <c r="B21" s="93">
        <v>4</v>
      </c>
      <c r="C21" s="93">
        <v>0</v>
      </c>
      <c r="D21" s="93">
        <v>0</v>
      </c>
      <c r="E21" s="93">
        <v>0</v>
      </c>
      <c r="F21" s="93">
        <v>0</v>
      </c>
      <c r="G21" s="93">
        <v>0</v>
      </c>
      <c r="H21" s="93">
        <v>0</v>
      </c>
      <c r="I21" s="140">
        <v>0</v>
      </c>
      <c r="J21" s="139">
        <v>0</v>
      </c>
      <c r="K21" s="93">
        <v>0</v>
      </c>
      <c r="L21" s="139">
        <v>0</v>
      </c>
      <c r="M21" s="94">
        <v>4</v>
      </c>
      <c r="N21" s="234">
        <f t="shared" si="0"/>
        <v>0</v>
      </c>
    </row>
    <row r="22" spans="1:14" s="237" customFormat="1" ht="11.25">
      <c r="A22" s="92" t="s">
        <v>166</v>
      </c>
      <c r="B22" s="93">
        <v>34</v>
      </c>
      <c r="C22" s="93">
        <v>1</v>
      </c>
      <c r="D22" s="93">
        <v>0</v>
      </c>
      <c r="E22" s="93">
        <v>0</v>
      </c>
      <c r="F22" s="93">
        <v>0</v>
      </c>
      <c r="G22" s="93">
        <v>5</v>
      </c>
      <c r="H22" s="93">
        <v>0</v>
      </c>
      <c r="I22" s="93">
        <v>0</v>
      </c>
      <c r="J22" s="139">
        <v>5</v>
      </c>
      <c r="K22" s="93">
        <v>6</v>
      </c>
      <c r="L22" s="139">
        <v>0</v>
      </c>
      <c r="M22" s="94">
        <v>29</v>
      </c>
      <c r="N22" s="234">
        <f t="shared" si="0"/>
        <v>0</v>
      </c>
    </row>
    <row r="23" spans="1:14" s="237" customFormat="1" ht="11.25">
      <c r="A23" s="92" t="s">
        <v>193</v>
      </c>
      <c r="B23" s="93">
        <v>1</v>
      </c>
      <c r="C23" s="93">
        <v>0</v>
      </c>
      <c r="D23" s="93">
        <v>0</v>
      </c>
      <c r="E23" s="93">
        <v>0</v>
      </c>
      <c r="F23" s="93">
        <v>0</v>
      </c>
      <c r="G23" s="93">
        <v>0</v>
      </c>
      <c r="H23" s="93">
        <v>0</v>
      </c>
      <c r="I23" s="93">
        <v>0</v>
      </c>
      <c r="J23" s="139">
        <v>0</v>
      </c>
      <c r="K23" s="93">
        <v>0</v>
      </c>
      <c r="L23" s="139">
        <v>0</v>
      </c>
      <c r="M23" s="94">
        <v>1</v>
      </c>
      <c r="N23" s="234">
        <f t="shared" si="0"/>
        <v>0</v>
      </c>
    </row>
    <row r="24" spans="1:14" s="237" customFormat="1" ht="11.25">
      <c r="A24" s="92" t="s">
        <v>167</v>
      </c>
      <c r="B24" s="93">
        <v>29</v>
      </c>
      <c r="C24" s="93">
        <v>5</v>
      </c>
      <c r="D24" s="93">
        <v>0</v>
      </c>
      <c r="E24" s="93">
        <v>1</v>
      </c>
      <c r="F24" s="93">
        <v>0</v>
      </c>
      <c r="G24" s="93">
        <v>0</v>
      </c>
      <c r="H24" s="93">
        <v>1</v>
      </c>
      <c r="I24" s="93">
        <v>0</v>
      </c>
      <c r="J24" s="139">
        <v>2</v>
      </c>
      <c r="K24" s="93">
        <v>11</v>
      </c>
      <c r="L24" s="139">
        <v>0</v>
      </c>
      <c r="M24" s="94">
        <v>23</v>
      </c>
      <c r="N24" s="234">
        <f t="shared" si="0"/>
        <v>0</v>
      </c>
    </row>
    <row r="25" spans="1:14" s="237" customFormat="1" ht="11.25">
      <c r="A25" s="92" t="s">
        <v>168</v>
      </c>
      <c r="B25" s="93">
        <v>15</v>
      </c>
      <c r="C25" s="93">
        <v>1</v>
      </c>
      <c r="D25" s="93">
        <v>0</v>
      </c>
      <c r="E25" s="93">
        <v>0</v>
      </c>
      <c r="F25" s="93">
        <v>1</v>
      </c>
      <c r="G25" s="93">
        <v>0</v>
      </c>
      <c r="H25" s="93">
        <v>1</v>
      </c>
      <c r="I25" s="93">
        <v>0</v>
      </c>
      <c r="J25" s="139">
        <v>2</v>
      </c>
      <c r="K25" s="93">
        <v>1</v>
      </c>
      <c r="L25" s="139">
        <v>0</v>
      </c>
      <c r="M25" s="94">
        <v>15</v>
      </c>
      <c r="N25" s="234">
        <f t="shared" si="0"/>
        <v>0</v>
      </c>
    </row>
    <row r="26" spans="1:14" s="237" customFormat="1" ht="11.25">
      <c r="A26" s="92" t="s">
        <v>169</v>
      </c>
      <c r="B26" s="93">
        <v>20</v>
      </c>
      <c r="C26" s="93">
        <v>26</v>
      </c>
      <c r="D26" s="93">
        <v>0</v>
      </c>
      <c r="E26" s="93">
        <v>0</v>
      </c>
      <c r="F26" s="93">
        <v>9</v>
      </c>
      <c r="G26" s="93">
        <v>0</v>
      </c>
      <c r="H26" s="93">
        <v>7</v>
      </c>
      <c r="I26" s="93">
        <v>4</v>
      </c>
      <c r="J26" s="139">
        <v>20</v>
      </c>
      <c r="K26" s="93">
        <v>13</v>
      </c>
      <c r="L26" s="139">
        <v>4</v>
      </c>
      <c r="M26" s="94">
        <v>33</v>
      </c>
      <c r="N26" s="234">
        <f t="shared" si="0"/>
        <v>0</v>
      </c>
    </row>
    <row r="27" spans="1:14" s="237" customFormat="1" ht="11.25">
      <c r="A27" s="92" t="s">
        <v>170</v>
      </c>
      <c r="B27" s="93">
        <v>1</v>
      </c>
      <c r="C27" s="93">
        <v>0</v>
      </c>
      <c r="D27" s="93">
        <v>0</v>
      </c>
      <c r="E27" s="93">
        <v>0</v>
      </c>
      <c r="F27" s="93">
        <v>0</v>
      </c>
      <c r="G27" s="93">
        <v>0</v>
      </c>
      <c r="H27" s="93">
        <v>0</v>
      </c>
      <c r="I27" s="93">
        <v>0</v>
      </c>
      <c r="J27" s="139">
        <v>0</v>
      </c>
      <c r="K27" s="93">
        <v>0</v>
      </c>
      <c r="L27" s="139">
        <v>0</v>
      </c>
      <c r="M27" s="94">
        <v>1</v>
      </c>
      <c r="N27" s="234">
        <f t="shared" si="0"/>
        <v>0</v>
      </c>
    </row>
    <row r="28" spans="1:14" s="237" customFormat="1" ht="11.25">
      <c r="A28" s="92" t="s">
        <v>171</v>
      </c>
      <c r="B28" s="93">
        <v>1</v>
      </c>
      <c r="C28" s="93">
        <v>0</v>
      </c>
      <c r="D28" s="93">
        <v>0</v>
      </c>
      <c r="E28" s="93">
        <v>0</v>
      </c>
      <c r="F28" s="93">
        <v>0</v>
      </c>
      <c r="G28" s="93">
        <v>0</v>
      </c>
      <c r="H28" s="93">
        <v>0</v>
      </c>
      <c r="I28" s="93">
        <v>0</v>
      </c>
      <c r="J28" s="139">
        <v>0</v>
      </c>
      <c r="K28" s="93">
        <v>0</v>
      </c>
      <c r="L28" s="139">
        <v>0</v>
      </c>
      <c r="M28" s="94">
        <v>1</v>
      </c>
      <c r="N28" s="234">
        <f t="shared" si="0"/>
        <v>0</v>
      </c>
    </row>
    <row r="29" spans="1:14" s="237" customFormat="1" ht="11.25">
      <c r="A29" s="92" t="s">
        <v>172</v>
      </c>
      <c r="B29" s="93">
        <v>2</v>
      </c>
      <c r="C29" s="93">
        <v>0</v>
      </c>
      <c r="D29" s="93">
        <v>0</v>
      </c>
      <c r="E29" s="93">
        <v>0</v>
      </c>
      <c r="F29" s="93">
        <v>1</v>
      </c>
      <c r="G29" s="93">
        <v>0</v>
      </c>
      <c r="H29" s="93">
        <v>0</v>
      </c>
      <c r="I29" s="93">
        <v>0</v>
      </c>
      <c r="J29" s="139">
        <v>1</v>
      </c>
      <c r="K29" s="93">
        <v>1</v>
      </c>
      <c r="L29" s="139">
        <v>1</v>
      </c>
      <c r="M29" s="94">
        <v>1</v>
      </c>
      <c r="N29" s="234">
        <f t="shared" si="0"/>
        <v>0</v>
      </c>
    </row>
    <row r="30" spans="1:14" s="233" customFormat="1" ht="11.25">
      <c r="A30" s="92" t="s">
        <v>173</v>
      </c>
      <c r="B30" s="93">
        <v>33</v>
      </c>
      <c r="C30" s="93">
        <v>22</v>
      </c>
      <c r="D30" s="93">
        <v>0</v>
      </c>
      <c r="E30" s="93">
        <v>0</v>
      </c>
      <c r="F30" s="93">
        <v>1</v>
      </c>
      <c r="G30" s="93">
        <v>0</v>
      </c>
      <c r="H30" s="93">
        <v>0</v>
      </c>
      <c r="I30" s="93">
        <v>12</v>
      </c>
      <c r="J30" s="139">
        <v>13</v>
      </c>
      <c r="K30" s="93">
        <v>1</v>
      </c>
      <c r="L30" s="139">
        <v>0</v>
      </c>
      <c r="M30" s="94">
        <v>54</v>
      </c>
      <c r="N30" s="234">
        <f t="shared" si="0"/>
        <v>0</v>
      </c>
    </row>
    <row r="31" spans="1:14" s="233" customFormat="1" ht="11.25">
      <c r="A31" s="92" t="s">
        <v>174</v>
      </c>
      <c r="B31" s="93">
        <v>4</v>
      </c>
      <c r="C31" s="93">
        <v>3</v>
      </c>
      <c r="D31" s="93">
        <v>0</v>
      </c>
      <c r="E31" s="93">
        <v>0</v>
      </c>
      <c r="F31" s="93">
        <v>1</v>
      </c>
      <c r="G31" s="93">
        <v>0</v>
      </c>
      <c r="H31" s="93">
        <v>2</v>
      </c>
      <c r="I31" s="93">
        <v>0</v>
      </c>
      <c r="J31" s="139">
        <v>3</v>
      </c>
      <c r="K31" s="93">
        <v>3</v>
      </c>
      <c r="L31" s="139">
        <v>0</v>
      </c>
      <c r="M31" s="94">
        <v>4</v>
      </c>
      <c r="N31" s="234">
        <f t="shared" si="0"/>
        <v>0</v>
      </c>
    </row>
    <row r="32" spans="1:14" s="233" customFormat="1" ht="11.25">
      <c r="A32" s="95" t="s">
        <v>195</v>
      </c>
      <c r="B32" s="96">
        <v>1</v>
      </c>
      <c r="C32" s="96">
        <v>0</v>
      </c>
      <c r="D32" s="96">
        <v>0</v>
      </c>
      <c r="E32" s="96">
        <v>0</v>
      </c>
      <c r="F32" s="96">
        <v>0</v>
      </c>
      <c r="G32" s="96">
        <v>0</v>
      </c>
      <c r="H32" s="96">
        <v>0</v>
      </c>
      <c r="I32" s="96">
        <v>0</v>
      </c>
      <c r="J32" s="96">
        <v>0</v>
      </c>
      <c r="K32" s="96">
        <v>0</v>
      </c>
      <c r="L32" s="96">
        <v>0</v>
      </c>
      <c r="M32" s="97">
        <v>1</v>
      </c>
      <c r="N32" s="234">
        <f t="shared" si="0"/>
        <v>0</v>
      </c>
    </row>
    <row r="33" spans="1:14" s="233" customFormat="1" ht="11.25">
      <c r="A33" s="95" t="s">
        <v>175</v>
      </c>
      <c r="B33" s="96">
        <v>2</v>
      </c>
      <c r="C33" s="96">
        <v>0</v>
      </c>
      <c r="D33" s="96">
        <v>0</v>
      </c>
      <c r="E33" s="96">
        <v>0</v>
      </c>
      <c r="F33" s="96">
        <v>0</v>
      </c>
      <c r="G33" s="96">
        <v>0</v>
      </c>
      <c r="H33" s="96">
        <v>0</v>
      </c>
      <c r="I33" s="96">
        <v>0</v>
      </c>
      <c r="J33" s="96">
        <v>0</v>
      </c>
      <c r="K33" s="96">
        <v>0</v>
      </c>
      <c r="L33" s="96">
        <v>0</v>
      </c>
      <c r="M33" s="97">
        <v>2</v>
      </c>
      <c r="N33" s="234">
        <f t="shared" si="0"/>
        <v>0</v>
      </c>
    </row>
    <row r="34" spans="1:14" s="233" customFormat="1" ht="11.25">
      <c r="A34" s="92" t="s">
        <v>176</v>
      </c>
      <c r="B34" s="93">
        <v>17</v>
      </c>
      <c r="C34" s="93">
        <v>7</v>
      </c>
      <c r="D34" s="93">
        <v>0</v>
      </c>
      <c r="E34" s="93">
        <v>0</v>
      </c>
      <c r="F34" s="93">
        <v>4</v>
      </c>
      <c r="G34" s="93">
        <v>0</v>
      </c>
      <c r="H34" s="93">
        <v>1</v>
      </c>
      <c r="I34" s="93">
        <v>0</v>
      </c>
      <c r="J34" s="139">
        <v>5</v>
      </c>
      <c r="K34" s="93">
        <v>7</v>
      </c>
      <c r="L34" s="139">
        <v>4</v>
      </c>
      <c r="M34" s="94">
        <v>17</v>
      </c>
      <c r="N34" s="234">
        <f t="shared" si="0"/>
        <v>0</v>
      </c>
    </row>
    <row r="35" spans="1:14" s="233" customFormat="1" ht="11.25">
      <c r="A35" s="235" t="s">
        <v>177</v>
      </c>
      <c r="B35" s="236">
        <v>220</v>
      </c>
      <c r="C35" s="236">
        <v>70</v>
      </c>
      <c r="D35" s="236">
        <v>0</v>
      </c>
      <c r="E35" s="236">
        <v>8</v>
      </c>
      <c r="F35" s="236">
        <v>17</v>
      </c>
      <c r="G35" s="236">
        <v>6</v>
      </c>
      <c r="H35" s="236">
        <v>13</v>
      </c>
      <c r="I35" s="236">
        <v>18</v>
      </c>
      <c r="J35" s="236">
        <v>62</v>
      </c>
      <c r="K35" s="236">
        <v>57</v>
      </c>
      <c r="L35" s="236">
        <v>15</v>
      </c>
      <c r="M35" s="236">
        <v>233</v>
      </c>
      <c r="N35" s="234">
        <f t="shared" si="0"/>
        <v>0</v>
      </c>
    </row>
    <row r="36" spans="1:14" s="233" customFormat="1" ht="11.25">
      <c r="A36" s="92" t="s">
        <v>178</v>
      </c>
      <c r="B36" s="93">
        <v>2</v>
      </c>
      <c r="C36" s="93">
        <v>0</v>
      </c>
      <c r="D36" s="93">
        <v>0</v>
      </c>
      <c r="E36" s="93">
        <v>0</v>
      </c>
      <c r="F36" s="93">
        <v>0</v>
      </c>
      <c r="G36" s="93">
        <v>0</v>
      </c>
      <c r="H36" s="93">
        <v>0</v>
      </c>
      <c r="I36" s="93">
        <v>0</v>
      </c>
      <c r="J36" s="139">
        <v>0</v>
      </c>
      <c r="K36" s="93">
        <v>1</v>
      </c>
      <c r="L36" s="139">
        <v>0</v>
      </c>
      <c r="M36" s="94">
        <v>1</v>
      </c>
      <c r="N36" s="234">
        <f t="shared" si="0"/>
        <v>0</v>
      </c>
    </row>
    <row r="37" spans="1:14" s="233" customFormat="1" ht="11.25">
      <c r="A37" s="235" t="s">
        <v>179</v>
      </c>
      <c r="B37" s="236">
        <v>2</v>
      </c>
      <c r="C37" s="236">
        <v>0</v>
      </c>
      <c r="D37" s="236">
        <v>0</v>
      </c>
      <c r="E37" s="236">
        <v>0</v>
      </c>
      <c r="F37" s="236">
        <v>0</v>
      </c>
      <c r="G37" s="236">
        <v>0</v>
      </c>
      <c r="H37" s="236">
        <v>0</v>
      </c>
      <c r="I37" s="236">
        <v>0</v>
      </c>
      <c r="J37" s="236">
        <v>0</v>
      </c>
      <c r="K37" s="236">
        <v>1</v>
      </c>
      <c r="L37" s="236">
        <v>0</v>
      </c>
      <c r="M37" s="236">
        <v>1</v>
      </c>
      <c r="N37" s="234">
        <f t="shared" si="0"/>
        <v>0</v>
      </c>
    </row>
    <row r="38" spans="1:14" s="233" customFormat="1" ht="11.25">
      <c r="A38" s="92" t="s">
        <v>180</v>
      </c>
      <c r="B38" s="93">
        <v>4</v>
      </c>
      <c r="C38" s="93">
        <v>0</v>
      </c>
      <c r="D38" s="93">
        <v>0</v>
      </c>
      <c r="E38" s="93">
        <v>0</v>
      </c>
      <c r="F38" s="93">
        <v>0</v>
      </c>
      <c r="G38" s="93">
        <v>0</v>
      </c>
      <c r="H38" s="93">
        <v>0</v>
      </c>
      <c r="I38" s="93">
        <v>0</v>
      </c>
      <c r="J38" s="93">
        <v>0</v>
      </c>
      <c r="K38" s="93">
        <v>1</v>
      </c>
      <c r="L38" s="93">
        <v>1</v>
      </c>
      <c r="M38" s="94">
        <v>3</v>
      </c>
      <c r="N38" s="234">
        <f t="shared" si="0"/>
        <v>0</v>
      </c>
    </row>
    <row r="39" spans="1:14" s="233" customFormat="1" ht="11.25">
      <c r="A39" s="92" t="s">
        <v>15</v>
      </c>
      <c r="B39" s="93">
        <v>2</v>
      </c>
      <c r="C39" s="93">
        <v>0</v>
      </c>
      <c r="D39" s="93">
        <v>0</v>
      </c>
      <c r="E39" s="93">
        <v>0</v>
      </c>
      <c r="F39" s="93">
        <v>0</v>
      </c>
      <c r="G39" s="93">
        <v>0</v>
      </c>
      <c r="H39" s="93">
        <v>0</v>
      </c>
      <c r="I39" s="93">
        <v>0</v>
      </c>
      <c r="J39" s="93">
        <v>0</v>
      </c>
      <c r="K39" s="93">
        <v>0</v>
      </c>
      <c r="L39" s="93">
        <v>0</v>
      </c>
      <c r="M39" s="94">
        <v>2</v>
      </c>
      <c r="N39" s="234"/>
    </row>
    <row r="40" spans="1:14" s="233" customFormat="1" ht="11.25">
      <c r="A40" s="92" t="s">
        <v>181</v>
      </c>
      <c r="B40" s="93">
        <v>0</v>
      </c>
      <c r="C40" s="93">
        <v>1</v>
      </c>
      <c r="D40" s="93">
        <v>0</v>
      </c>
      <c r="E40" s="93">
        <v>0</v>
      </c>
      <c r="F40" s="93">
        <v>0</v>
      </c>
      <c r="G40" s="93">
        <v>0</v>
      </c>
      <c r="H40" s="93">
        <v>0</v>
      </c>
      <c r="I40" s="93">
        <v>0</v>
      </c>
      <c r="J40" s="93">
        <v>0</v>
      </c>
      <c r="K40" s="93">
        <v>0</v>
      </c>
      <c r="L40" s="93">
        <v>0</v>
      </c>
      <c r="M40" s="94">
        <v>1</v>
      </c>
      <c r="N40" s="234"/>
    </row>
    <row r="41" spans="1:14" s="233" customFormat="1" ht="11.25">
      <c r="A41" s="92" t="s">
        <v>182</v>
      </c>
      <c r="B41" s="93">
        <v>5</v>
      </c>
      <c r="C41" s="93">
        <v>0</v>
      </c>
      <c r="D41" s="93">
        <v>0</v>
      </c>
      <c r="E41" s="93">
        <v>0</v>
      </c>
      <c r="F41" s="93">
        <v>1</v>
      </c>
      <c r="G41" s="93">
        <v>0</v>
      </c>
      <c r="H41" s="93">
        <v>0</v>
      </c>
      <c r="I41" s="93">
        <v>0</v>
      </c>
      <c r="J41" s="93">
        <v>1</v>
      </c>
      <c r="K41" s="93">
        <v>0</v>
      </c>
      <c r="L41" s="93">
        <v>0</v>
      </c>
      <c r="M41" s="94">
        <v>5</v>
      </c>
      <c r="N41" s="234"/>
    </row>
    <row r="42" spans="1:14" s="233" customFormat="1" ht="11.25">
      <c r="A42" s="92" t="s">
        <v>183</v>
      </c>
      <c r="B42" s="93">
        <v>3</v>
      </c>
      <c r="C42" s="93">
        <v>0</v>
      </c>
      <c r="D42" s="93">
        <v>0</v>
      </c>
      <c r="E42" s="93">
        <v>0</v>
      </c>
      <c r="F42" s="93">
        <v>0</v>
      </c>
      <c r="G42" s="93">
        <v>0</v>
      </c>
      <c r="H42" s="93">
        <v>0</v>
      </c>
      <c r="I42" s="93">
        <v>0</v>
      </c>
      <c r="J42" s="93">
        <v>0</v>
      </c>
      <c r="K42" s="93">
        <v>0</v>
      </c>
      <c r="L42" s="93">
        <v>0</v>
      </c>
      <c r="M42" s="94">
        <v>3</v>
      </c>
      <c r="N42" s="234">
        <f t="shared" si="0"/>
        <v>0</v>
      </c>
    </row>
    <row r="43" spans="1:14" s="233" customFormat="1" ht="11.25">
      <c r="A43" s="92" t="s">
        <v>184</v>
      </c>
      <c r="B43" s="93">
        <v>23</v>
      </c>
      <c r="C43" s="93">
        <v>0</v>
      </c>
      <c r="D43" s="93">
        <v>1</v>
      </c>
      <c r="E43" s="93">
        <v>0</v>
      </c>
      <c r="F43" s="93">
        <v>0</v>
      </c>
      <c r="G43" s="93">
        <v>0</v>
      </c>
      <c r="H43" s="93">
        <v>0</v>
      </c>
      <c r="I43" s="93">
        <v>0</v>
      </c>
      <c r="J43" s="93">
        <v>0</v>
      </c>
      <c r="K43" s="93">
        <v>0</v>
      </c>
      <c r="L43" s="93">
        <v>0</v>
      </c>
      <c r="M43" s="94">
        <v>24</v>
      </c>
      <c r="N43" s="234">
        <f t="shared" si="0"/>
        <v>0</v>
      </c>
    </row>
    <row r="44" spans="1:14" s="233" customFormat="1" ht="11.25">
      <c r="A44" s="92" t="s">
        <v>185</v>
      </c>
      <c r="B44" s="93">
        <v>1</v>
      </c>
      <c r="C44" s="93">
        <v>0</v>
      </c>
      <c r="D44" s="93">
        <v>0</v>
      </c>
      <c r="E44" s="93">
        <v>0</v>
      </c>
      <c r="F44" s="93">
        <v>0</v>
      </c>
      <c r="G44" s="93">
        <v>0</v>
      </c>
      <c r="H44" s="93">
        <v>0</v>
      </c>
      <c r="I44" s="93">
        <v>0</v>
      </c>
      <c r="J44" s="93">
        <v>0</v>
      </c>
      <c r="K44" s="93">
        <v>0</v>
      </c>
      <c r="L44" s="93">
        <v>0</v>
      </c>
      <c r="M44" s="94">
        <v>1</v>
      </c>
      <c r="N44" s="234">
        <f t="shared" si="0"/>
        <v>0</v>
      </c>
    </row>
    <row r="45" spans="1:14" s="233" customFormat="1" ht="11.25">
      <c r="A45" s="92" t="s">
        <v>65</v>
      </c>
      <c r="B45" s="93">
        <v>3</v>
      </c>
      <c r="C45" s="93">
        <v>1</v>
      </c>
      <c r="D45" s="93">
        <v>0</v>
      </c>
      <c r="E45" s="93">
        <v>0</v>
      </c>
      <c r="F45" s="93">
        <v>0</v>
      </c>
      <c r="G45" s="93">
        <v>0</v>
      </c>
      <c r="H45" s="93">
        <v>1</v>
      </c>
      <c r="I45" s="93">
        <v>0</v>
      </c>
      <c r="J45" s="93">
        <v>1</v>
      </c>
      <c r="K45" s="93">
        <v>0</v>
      </c>
      <c r="L45" s="93">
        <v>0</v>
      </c>
      <c r="M45" s="94">
        <v>4</v>
      </c>
      <c r="N45" s="234">
        <f t="shared" si="0"/>
        <v>0</v>
      </c>
    </row>
    <row r="46" spans="1:14" s="233" customFormat="1" ht="11.25">
      <c r="A46" s="92" t="s">
        <v>186</v>
      </c>
      <c r="B46" s="93">
        <v>12</v>
      </c>
      <c r="C46" s="93">
        <v>7</v>
      </c>
      <c r="D46" s="93">
        <v>0</v>
      </c>
      <c r="E46" s="93">
        <v>0</v>
      </c>
      <c r="F46" s="93">
        <v>2</v>
      </c>
      <c r="G46" s="93">
        <v>0</v>
      </c>
      <c r="H46" s="93">
        <v>1</v>
      </c>
      <c r="I46" s="93">
        <v>0</v>
      </c>
      <c r="J46" s="139">
        <v>3</v>
      </c>
      <c r="K46" s="93">
        <v>2</v>
      </c>
      <c r="L46" s="139">
        <v>1</v>
      </c>
      <c r="M46" s="94">
        <v>17</v>
      </c>
      <c r="N46" s="234">
        <f t="shared" si="0"/>
        <v>0</v>
      </c>
    </row>
    <row r="47" spans="1:14" s="233" customFormat="1" ht="11.25">
      <c r="A47" s="92" t="s">
        <v>54</v>
      </c>
      <c r="B47" s="93">
        <v>1</v>
      </c>
      <c r="C47" s="93">
        <v>0</v>
      </c>
      <c r="D47" s="93">
        <v>0</v>
      </c>
      <c r="E47" s="93">
        <v>0</v>
      </c>
      <c r="F47" s="93">
        <v>0</v>
      </c>
      <c r="G47" s="93">
        <v>0</v>
      </c>
      <c r="H47" s="93">
        <v>0</v>
      </c>
      <c r="I47" s="93">
        <v>0</v>
      </c>
      <c r="J47" s="93">
        <v>0</v>
      </c>
      <c r="K47" s="93">
        <v>0</v>
      </c>
      <c r="L47" s="93">
        <v>0</v>
      </c>
      <c r="M47" s="94">
        <v>1</v>
      </c>
      <c r="N47" s="234">
        <f t="shared" si="0"/>
        <v>0</v>
      </c>
    </row>
    <row r="48" spans="1:14" s="233" customFormat="1" ht="11.25">
      <c r="A48" s="92" t="s">
        <v>23</v>
      </c>
      <c r="B48" s="93">
        <v>4</v>
      </c>
      <c r="C48" s="93">
        <v>0</v>
      </c>
      <c r="D48" s="93">
        <v>0</v>
      </c>
      <c r="E48" s="93">
        <v>0</v>
      </c>
      <c r="F48" s="93">
        <v>0</v>
      </c>
      <c r="G48" s="93">
        <v>0</v>
      </c>
      <c r="H48" s="93">
        <v>0</v>
      </c>
      <c r="I48" s="93">
        <v>0</v>
      </c>
      <c r="J48" s="93">
        <v>0</v>
      </c>
      <c r="K48" s="93">
        <v>0</v>
      </c>
      <c r="L48" s="93">
        <v>0</v>
      </c>
      <c r="M48" s="94">
        <v>4</v>
      </c>
      <c r="N48" s="234">
        <f t="shared" si="0"/>
        <v>0</v>
      </c>
    </row>
    <row r="49" spans="1:14" s="233" customFormat="1" ht="11.25">
      <c r="A49" s="92" t="s">
        <v>187</v>
      </c>
      <c r="B49" s="93">
        <v>2</v>
      </c>
      <c r="C49" s="93">
        <v>0</v>
      </c>
      <c r="D49" s="93">
        <v>0</v>
      </c>
      <c r="E49" s="93">
        <v>0</v>
      </c>
      <c r="F49" s="93">
        <v>0</v>
      </c>
      <c r="G49" s="93">
        <v>0</v>
      </c>
      <c r="H49" s="93">
        <v>0</v>
      </c>
      <c r="I49" s="93">
        <v>0</v>
      </c>
      <c r="J49" s="93">
        <v>0</v>
      </c>
      <c r="K49" s="93">
        <v>0</v>
      </c>
      <c r="L49" s="93">
        <v>0</v>
      </c>
      <c r="M49" s="94">
        <v>2</v>
      </c>
      <c r="N49" s="234">
        <f t="shared" si="0"/>
        <v>0</v>
      </c>
    </row>
    <row r="50" spans="1:14" s="233" customFormat="1" ht="11.25">
      <c r="A50" s="92" t="s">
        <v>188</v>
      </c>
      <c r="B50" s="93">
        <v>3</v>
      </c>
      <c r="C50" s="93">
        <v>0</v>
      </c>
      <c r="D50" s="93">
        <v>0</v>
      </c>
      <c r="E50" s="93">
        <v>0</v>
      </c>
      <c r="F50" s="93">
        <v>0</v>
      </c>
      <c r="G50" s="93">
        <v>0</v>
      </c>
      <c r="H50" s="93">
        <v>0</v>
      </c>
      <c r="I50" s="93">
        <v>0</v>
      </c>
      <c r="J50" s="93">
        <v>0</v>
      </c>
      <c r="K50" s="93">
        <v>0</v>
      </c>
      <c r="L50" s="93">
        <v>0</v>
      </c>
      <c r="M50" s="94">
        <v>3</v>
      </c>
      <c r="N50" s="234">
        <f t="shared" si="0"/>
        <v>0</v>
      </c>
    </row>
    <row r="51" spans="1:14" s="233" customFormat="1" ht="11.25">
      <c r="A51" s="92" t="s">
        <v>189</v>
      </c>
      <c r="B51" s="93">
        <v>2</v>
      </c>
      <c r="C51" s="93">
        <v>0</v>
      </c>
      <c r="D51" s="93">
        <v>0</v>
      </c>
      <c r="E51" s="93">
        <v>0</v>
      </c>
      <c r="F51" s="93">
        <v>0</v>
      </c>
      <c r="G51" s="93">
        <v>0</v>
      </c>
      <c r="H51" s="93">
        <v>0</v>
      </c>
      <c r="I51" s="93">
        <v>0</v>
      </c>
      <c r="J51" s="93">
        <v>0</v>
      </c>
      <c r="K51" s="93">
        <v>0</v>
      </c>
      <c r="L51" s="93">
        <v>0</v>
      </c>
      <c r="M51" s="94">
        <v>2</v>
      </c>
      <c r="N51" s="234">
        <f t="shared" si="0"/>
        <v>0</v>
      </c>
    </row>
    <row r="52" spans="1:14" s="233" customFormat="1" ht="11.25">
      <c r="A52" s="92" t="s">
        <v>190</v>
      </c>
      <c r="B52" s="93">
        <v>1</v>
      </c>
      <c r="C52" s="93">
        <v>0</v>
      </c>
      <c r="D52" s="93">
        <v>0</v>
      </c>
      <c r="E52" s="93">
        <v>0</v>
      </c>
      <c r="F52" s="93">
        <v>1</v>
      </c>
      <c r="G52" s="93">
        <v>0</v>
      </c>
      <c r="H52" s="93">
        <v>0</v>
      </c>
      <c r="I52" s="93">
        <v>0</v>
      </c>
      <c r="J52" s="93">
        <v>1</v>
      </c>
      <c r="K52" s="93">
        <v>1</v>
      </c>
      <c r="L52" s="93">
        <v>1</v>
      </c>
      <c r="M52" s="94">
        <v>0</v>
      </c>
      <c r="N52" s="234">
        <f aca="true" t="shared" si="1" ref="N52:N57">B52+C52+D52-K52-M52</f>
        <v>0</v>
      </c>
    </row>
    <row r="53" spans="1:14" s="233" customFormat="1" ht="11.25">
      <c r="A53" s="92" t="s">
        <v>196</v>
      </c>
      <c r="B53" s="93">
        <v>0</v>
      </c>
      <c r="C53" s="93">
        <v>1</v>
      </c>
      <c r="D53" s="93">
        <v>0</v>
      </c>
      <c r="E53" s="93">
        <v>0</v>
      </c>
      <c r="F53" s="93">
        <v>1</v>
      </c>
      <c r="G53" s="93">
        <v>0</v>
      </c>
      <c r="H53" s="93">
        <v>0</v>
      </c>
      <c r="I53" s="93">
        <v>0</v>
      </c>
      <c r="J53" s="93">
        <v>1</v>
      </c>
      <c r="K53" s="93">
        <v>0</v>
      </c>
      <c r="L53" s="93">
        <v>0</v>
      </c>
      <c r="M53" s="94">
        <v>1</v>
      </c>
      <c r="N53" s="234">
        <f t="shared" si="1"/>
        <v>0</v>
      </c>
    </row>
    <row r="54" spans="1:14" s="233" customFormat="1" ht="11.25">
      <c r="A54" s="235" t="s">
        <v>191</v>
      </c>
      <c r="B54" s="236">
        <v>66</v>
      </c>
      <c r="C54" s="236">
        <v>10</v>
      </c>
      <c r="D54" s="236">
        <v>1</v>
      </c>
      <c r="E54" s="236">
        <v>0</v>
      </c>
      <c r="F54" s="236">
        <v>5</v>
      </c>
      <c r="G54" s="236">
        <v>0</v>
      </c>
      <c r="H54" s="236">
        <v>2</v>
      </c>
      <c r="I54" s="236">
        <v>0</v>
      </c>
      <c r="J54" s="236">
        <v>7</v>
      </c>
      <c r="K54" s="236">
        <v>4</v>
      </c>
      <c r="L54" s="236">
        <v>3</v>
      </c>
      <c r="M54" s="236">
        <v>73</v>
      </c>
      <c r="N54" s="234">
        <f t="shared" si="1"/>
        <v>0</v>
      </c>
    </row>
    <row r="55" spans="1:14" s="233" customFormat="1" ht="11.25">
      <c r="A55" s="92" t="s">
        <v>192</v>
      </c>
      <c r="B55" s="93">
        <v>11</v>
      </c>
      <c r="C55" s="93">
        <v>7</v>
      </c>
      <c r="D55" s="93">
        <v>0</v>
      </c>
      <c r="E55" s="93">
        <v>0</v>
      </c>
      <c r="F55" s="93">
        <v>0</v>
      </c>
      <c r="G55" s="93">
        <v>0</v>
      </c>
      <c r="H55" s="93">
        <v>3</v>
      </c>
      <c r="I55" s="93">
        <v>3</v>
      </c>
      <c r="J55" s="93">
        <v>6</v>
      </c>
      <c r="K55" s="93">
        <v>2</v>
      </c>
      <c r="L55" s="93">
        <v>0</v>
      </c>
      <c r="M55" s="94">
        <v>16</v>
      </c>
      <c r="N55" s="234">
        <f t="shared" si="1"/>
        <v>0</v>
      </c>
    </row>
    <row r="56" spans="1:14" s="233" customFormat="1" ht="11.25">
      <c r="A56" s="238" t="s">
        <v>89</v>
      </c>
      <c r="B56" s="239">
        <v>437</v>
      </c>
      <c r="C56" s="239">
        <v>123</v>
      </c>
      <c r="D56" s="239">
        <v>1</v>
      </c>
      <c r="E56" s="239">
        <v>8</v>
      </c>
      <c r="F56" s="239">
        <v>36</v>
      </c>
      <c r="G56" s="239">
        <v>6</v>
      </c>
      <c r="H56" s="239">
        <v>29</v>
      </c>
      <c r="I56" s="239">
        <v>22</v>
      </c>
      <c r="J56" s="239">
        <v>101</v>
      </c>
      <c r="K56" s="239">
        <v>91</v>
      </c>
      <c r="L56" s="239">
        <v>38</v>
      </c>
      <c r="M56" s="239">
        <v>470</v>
      </c>
      <c r="N56" s="234">
        <f t="shared" si="1"/>
        <v>0</v>
      </c>
    </row>
    <row r="57" spans="1:14" s="51" customFormat="1" ht="0.75" customHeight="1">
      <c r="A57" s="154"/>
      <c r="B57" s="155"/>
      <c r="C57" s="155"/>
      <c r="D57" s="155"/>
      <c r="E57" s="155"/>
      <c r="F57" s="155"/>
      <c r="G57" s="155"/>
      <c r="H57" s="155"/>
      <c r="I57" s="155"/>
      <c r="J57" s="155"/>
      <c r="K57" s="155"/>
      <c r="L57" s="155"/>
      <c r="M57" s="155"/>
      <c r="N57" s="146">
        <f t="shared" si="1"/>
        <v>0</v>
      </c>
    </row>
    <row r="58" spans="1:14" s="51" customFormat="1" ht="2.25" customHeight="1">
      <c r="A58" s="154"/>
      <c r="B58" s="155"/>
      <c r="C58" s="155"/>
      <c r="D58" s="155"/>
      <c r="E58" s="155"/>
      <c r="F58" s="155"/>
      <c r="G58" s="155"/>
      <c r="H58" s="155"/>
      <c r="I58" s="155"/>
      <c r="J58" s="155"/>
      <c r="K58" s="155"/>
      <c r="L58" s="155"/>
      <c r="M58" s="155"/>
      <c r="N58" s="146"/>
    </row>
    <row r="59" spans="1:20" ht="15.75">
      <c r="A59" s="372" t="s">
        <v>202</v>
      </c>
      <c r="B59" s="373"/>
      <c r="C59" s="373"/>
      <c r="D59" s="373"/>
      <c r="E59" s="373"/>
      <c r="F59" s="373"/>
      <c r="G59" s="373"/>
      <c r="H59" s="373"/>
      <c r="I59" s="373"/>
      <c r="J59" s="373"/>
      <c r="K59" s="373"/>
      <c r="L59" s="373"/>
      <c r="M59" s="373"/>
      <c r="O59" s="156"/>
      <c r="P59" s="156"/>
      <c r="Q59" s="156"/>
      <c r="R59" s="156"/>
      <c r="S59" s="156"/>
      <c r="T59" s="156"/>
    </row>
    <row r="60" spans="1:20" ht="15.75">
      <c r="A60" s="374" t="str">
        <f>PROPER(Settings!$B$1)</f>
        <v>January 2009</v>
      </c>
      <c r="B60" s="374"/>
      <c r="C60" s="374"/>
      <c r="D60" s="374"/>
      <c r="E60" s="374"/>
      <c r="F60" s="374"/>
      <c r="G60" s="374"/>
      <c r="H60" s="374"/>
      <c r="I60" s="374"/>
      <c r="J60" s="374"/>
      <c r="K60" s="374"/>
      <c r="L60" s="378"/>
      <c r="M60" s="378"/>
      <c r="O60" s="159"/>
      <c r="P60" s="157"/>
      <c r="Q60" s="157"/>
      <c r="R60" s="157"/>
      <c r="S60" s="157"/>
      <c r="T60" s="157"/>
    </row>
    <row r="61" spans="1:20" ht="102">
      <c r="A61" s="85" t="s">
        <v>87</v>
      </c>
      <c r="B61" s="86" t="str">
        <f>CONCATENATE("Number of participants in the proceedings as of ",DAY(Settings!B2),".",MONTH(Settings!B2),".",YEAR(Settings!B2),"*")</f>
        <v>Number of participants in the proceedings as of 1.1.2009*</v>
      </c>
      <c r="C61" s="87" t="s">
        <v>95</v>
      </c>
      <c r="D61" s="88" t="s">
        <v>134</v>
      </c>
      <c r="E61" s="88" t="s">
        <v>203</v>
      </c>
      <c r="F61" s="87" t="s">
        <v>204</v>
      </c>
      <c r="G61" s="87" t="s">
        <v>138</v>
      </c>
      <c r="H61" s="87" t="s">
        <v>139</v>
      </c>
      <c r="I61" s="87" t="s">
        <v>140</v>
      </c>
      <c r="J61" s="87" t="s">
        <v>141</v>
      </c>
      <c r="K61" s="87" t="str">
        <f>CONCATENATE("Number of participants in the proceedings as of ",DAY(Settings!B3),".",MONTH(Settings!B3),".",YEAR(Settings!B3),"*")</f>
        <v>Number of participants in the proceedings as of 31.1.2009*</v>
      </c>
      <c r="L61" s="160"/>
      <c r="M61" s="161"/>
      <c r="O61" s="159"/>
      <c r="P61" s="157"/>
      <c r="Q61" s="157"/>
      <c r="R61" s="157"/>
      <c r="S61" s="157"/>
      <c r="T61" s="157"/>
    </row>
    <row r="62" spans="1:20" ht="12.75">
      <c r="A62" s="92" t="s">
        <v>151</v>
      </c>
      <c r="B62" s="93">
        <v>8</v>
      </c>
      <c r="C62" s="93">
        <v>6</v>
      </c>
      <c r="D62" s="93">
        <v>0</v>
      </c>
      <c r="E62" s="93">
        <v>5</v>
      </c>
      <c r="F62" s="93">
        <v>0</v>
      </c>
      <c r="G62" s="93">
        <v>0</v>
      </c>
      <c r="H62" s="93">
        <v>5</v>
      </c>
      <c r="I62" s="93">
        <v>5</v>
      </c>
      <c r="J62" s="93">
        <v>0</v>
      </c>
      <c r="K62" s="94">
        <v>6</v>
      </c>
      <c r="M62" s="159"/>
      <c r="N62" s="146">
        <f>B62+C62+D62-I62-K62</f>
        <v>3</v>
      </c>
      <c r="O62" s="159"/>
      <c r="P62" s="157"/>
      <c r="Q62" s="157"/>
      <c r="R62" s="157"/>
      <c r="S62" s="157"/>
      <c r="T62" s="157"/>
    </row>
    <row r="63" spans="1:20" ht="12.75">
      <c r="A63" s="92" t="s">
        <v>155</v>
      </c>
      <c r="B63" s="93">
        <v>1</v>
      </c>
      <c r="C63" s="93">
        <v>1</v>
      </c>
      <c r="D63" s="93">
        <v>0</v>
      </c>
      <c r="E63" s="93">
        <v>1</v>
      </c>
      <c r="F63" s="93">
        <v>0</v>
      </c>
      <c r="G63" s="93">
        <v>0</v>
      </c>
      <c r="H63" s="93">
        <v>1</v>
      </c>
      <c r="I63" s="93">
        <v>0</v>
      </c>
      <c r="J63" s="93">
        <v>0</v>
      </c>
      <c r="K63" s="94">
        <v>2</v>
      </c>
      <c r="M63" s="159"/>
      <c r="N63" s="146">
        <f aca="true" t="shared" si="2" ref="N63:N73">B63+C63+D63-I63-K63</f>
        <v>0</v>
      </c>
      <c r="O63" s="159"/>
      <c r="P63" s="157"/>
      <c r="Q63" s="157"/>
      <c r="R63" s="157"/>
      <c r="S63" s="157"/>
      <c r="T63" s="157"/>
    </row>
    <row r="64" spans="1:20" ht="12.75">
      <c r="A64" s="235" t="s">
        <v>157</v>
      </c>
      <c r="B64" s="236">
        <v>9</v>
      </c>
      <c r="C64" s="236">
        <v>7</v>
      </c>
      <c r="D64" s="236">
        <v>0</v>
      </c>
      <c r="E64" s="236">
        <v>6</v>
      </c>
      <c r="F64" s="236">
        <v>0</v>
      </c>
      <c r="G64" s="236">
        <v>0</v>
      </c>
      <c r="H64" s="236">
        <v>6</v>
      </c>
      <c r="I64" s="236">
        <v>5</v>
      </c>
      <c r="J64" s="236">
        <v>0</v>
      </c>
      <c r="K64" s="236">
        <v>8</v>
      </c>
      <c r="M64" s="159"/>
      <c r="N64" s="146">
        <f t="shared" si="2"/>
        <v>3</v>
      </c>
      <c r="O64" s="159"/>
      <c r="P64" s="157"/>
      <c r="Q64" s="157"/>
      <c r="R64" s="157"/>
      <c r="S64" s="157"/>
      <c r="T64" s="157"/>
    </row>
    <row r="65" spans="1:20" ht="12.75">
      <c r="A65" s="92" t="s">
        <v>166</v>
      </c>
      <c r="B65" s="93">
        <v>2</v>
      </c>
      <c r="C65" s="93">
        <v>0</v>
      </c>
      <c r="D65" s="93">
        <v>0</v>
      </c>
      <c r="E65" s="93">
        <v>1</v>
      </c>
      <c r="F65" s="93">
        <v>0</v>
      </c>
      <c r="G65" s="93">
        <v>0</v>
      </c>
      <c r="H65" s="93">
        <v>1</v>
      </c>
      <c r="I65" s="93">
        <v>1</v>
      </c>
      <c r="J65" s="93">
        <v>0</v>
      </c>
      <c r="K65" s="94">
        <v>1</v>
      </c>
      <c r="M65" s="159"/>
      <c r="N65" s="146">
        <f t="shared" si="2"/>
        <v>0</v>
      </c>
      <c r="O65" s="159"/>
      <c r="P65" s="157"/>
      <c r="Q65" s="157"/>
      <c r="R65" s="157"/>
      <c r="S65" s="157"/>
      <c r="T65" s="157"/>
    </row>
    <row r="66" spans="1:20" ht="12.75">
      <c r="A66" s="92" t="s">
        <v>175</v>
      </c>
      <c r="B66" s="93">
        <v>2</v>
      </c>
      <c r="C66" s="93">
        <v>0</v>
      </c>
      <c r="D66" s="93">
        <v>0</v>
      </c>
      <c r="E66" s="93">
        <v>2</v>
      </c>
      <c r="F66" s="93">
        <v>0</v>
      </c>
      <c r="G66" s="93">
        <v>0</v>
      </c>
      <c r="H66" s="93">
        <v>2</v>
      </c>
      <c r="I66" s="93">
        <v>0</v>
      </c>
      <c r="J66" s="93">
        <v>0</v>
      </c>
      <c r="K66" s="94">
        <v>2</v>
      </c>
      <c r="M66" s="159"/>
      <c r="N66" s="146">
        <f t="shared" si="2"/>
        <v>0</v>
      </c>
      <c r="O66" s="159"/>
      <c r="P66" s="157"/>
      <c r="Q66" s="157"/>
      <c r="R66" s="157"/>
      <c r="S66" s="157"/>
      <c r="T66" s="157"/>
    </row>
    <row r="67" spans="1:20" ht="12.75">
      <c r="A67" s="235" t="s">
        <v>177</v>
      </c>
      <c r="B67" s="236">
        <v>4</v>
      </c>
      <c r="C67" s="236">
        <v>0</v>
      </c>
      <c r="D67" s="236">
        <v>0</v>
      </c>
      <c r="E67" s="236">
        <v>3</v>
      </c>
      <c r="F67" s="236">
        <v>0</v>
      </c>
      <c r="G67" s="236">
        <v>0</v>
      </c>
      <c r="H67" s="236">
        <v>3</v>
      </c>
      <c r="I67" s="236">
        <v>1</v>
      </c>
      <c r="J67" s="236">
        <v>0</v>
      </c>
      <c r="K67" s="236">
        <v>3</v>
      </c>
      <c r="M67" s="159"/>
      <c r="N67" s="146">
        <f t="shared" si="2"/>
        <v>0</v>
      </c>
      <c r="O67" s="159"/>
      <c r="P67" s="157"/>
      <c r="Q67" s="157"/>
      <c r="R67" s="157"/>
      <c r="S67" s="157"/>
      <c r="T67" s="157"/>
    </row>
    <row r="68" spans="1:20" ht="12.75">
      <c r="A68" s="92" t="s">
        <v>178</v>
      </c>
      <c r="B68" s="93">
        <v>6</v>
      </c>
      <c r="C68" s="93">
        <v>7</v>
      </c>
      <c r="D68" s="93">
        <v>0</v>
      </c>
      <c r="E68" s="93">
        <v>6</v>
      </c>
      <c r="F68" s="93">
        <v>0</v>
      </c>
      <c r="G68" s="93">
        <v>0</v>
      </c>
      <c r="H68" s="93">
        <v>6</v>
      </c>
      <c r="I68" s="93">
        <v>5</v>
      </c>
      <c r="J68" s="93">
        <v>0</v>
      </c>
      <c r="K68" s="94">
        <v>8</v>
      </c>
      <c r="M68" s="159"/>
      <c r="N68" s="146">
        <f t="shared" si="2"/>
        <v>0</v>
      </c>
      <c r="O68" s="159"/>
      <c r="P68" s="157"/>
      <c r="Q68" s="157"/>
      <c r="R68" s="157"/>
      <c r="S68" s="157"/>
      <c r="T68" s="157"/>
    </row>
    <row r="69" spans="1:20" ht="12.75">
      <c r="A69" s="235" t="s">
        <v>179</v>
      </c>
      <c r="B69" s="236">
        <v>6</v>
      </c>
      <c r="C69" s="236">
        <v>7</v>
      </c>
      <c r="D69" s="236">
        <v>0</v>
      </c>
      <c r="E69" s="236">
        <v>6</v>
      </c>
      <c r="F69" s="236">
        <v>0</v>
      </c>
      <c r="G69" s="236">
        <v>0</v>
      </c>
      <c r="H69" s="236">
        <v>6</v>
      </c>
      <c r="I69" s="236">
        <v>5</v>
      </c>
      <c r="J69" s="236">
        <v>0</v>
      </c>
      <c r="K69" s="236">
        <v>8</v>
      </c>
      <c r="M69" s="159"/>
      <c r="N69" s="146">
        <f t="shared" si="2"/>
        <v>0</v>
      </c>
      <c r="O69" s="159"/>
      <c r="P69" s="157"/>
      <c r="Q69" s="157"/>
      <c r="R69" s="157"/>
      <c r="S69" s="157"/>
      <c r="T69" s="157"/>
    </row>
    <row r="70" spans="1:20" ht="12.75">
      <c r="A70" s="92" t="s">
        <v>188</v>
      </c>
      <c r="B70" s="93">
        <v>1</v>
      </c>
      <c r="C70" s="93">
        <v>1</v>
      </c>
      <c r="D70" s="93">
        <v>0</v>
      </c>
      <c r="E70" s="93">
        <v>0</v>
      </c>
      <c r="F70" s="93">
        <v>0</v>
      </c>
      <c r="G70" s="93">
        <v>0</v>
      </c>
      <c r="H70" s="93">
        <v>0</v>
      </c>
      <c r="I70" s="93">
        <v>0</v>
      </c>
      <c r="J70" s="93">
        <v>0</v>
      </c>
      <c r="K70" s="94">
        <v>1</v>
      </c>
      <c r="M70" s="159"/>
      <c r="N70" s="146">
        <f t="shared" si="2"/>
        <v>1</v>
      </c>
      <c r="O70" s="159"/>
      <c r="P70" s="157"/>
      <c r="Q70" s="157"/>
      <c r="R70" s="157"/>
      <c r="S70" s="157"/>
      <c r="T70" s="157"/>
    </row>
    <row r="71" spans="1:20" ht="12.75">
      <c r="A71" s="235" t="s">
        <v>191</v>
      </c>
      <c r="B71" s="236">
        <v>1</v>
      </c>
      <c r="C71" s="236">
        <v>1</v>
      </c>
      <c r="D71" s="236">
        <v>0</v>
      </c>
      <c r="E71" s="236">
        <v>0</v>
      </c>
      <c r="F71" s="236">
        <v>0</v>
      </c>
      <c r="G71" s="236">
        <v>0</v>
      </c>
      <c r="H71" s="236">
        <v>0</v>
      </c>
      <c r="I71" s="236">
        <v>0</v>
      </c>
      <c r="J71" s="236">
        <v>0</v>
      </c>
      <c r="K71" s="236">
        <v>1</v>
      </c>
      <c r="M71" s="159"/>
      <c r="N71" s="146">
        <f t="shared" si="2"/>
        <v>1</v>
      </c>
      <c r="O71" s="159"/>
      <c r="P71" s="157"/>
      <c r="Q71" s="157"/>
      <c r="R71" s="157"/>
      <c r="S71" s="157"/>
      <c r="T71" s="157"/>
    </row>
    <row r="72" spans="1:20" ht="12.75">
      <c r="A72" s="92" t="s">
        <v>192</v>
      </c>
      <c r="B72" s="93">
        <v>1</v>
      </c>
      <c r="C72" s="93">
        <v>0</v>
      </c>
      <c r="D72" s="93">
        <v>0</v>
      </c>
      <c r="E72" s="93">
        <v>1</v>
      </c>
      <c r="F72" s="93">
        <v>0</v>
      </c>
      <c r="G72" s="93">
        <v>0</v>
      </c>
      <c r="H72" s="93">
        <v>1</v>
      </c>
      <c r="I72" s="93">
        <v>0</v>
      </c>
      <c r="J72" s="93">
        <v>0</v>
      </c>
      <c r="K72" s="94">
        <v>1</v>
      </c>
      <c r="M72" s="159"/>
      <c r="N72" s="146">
        <f t="shared" si="2"/>
        <v>0</v>
      </c>
      <c r="O72" s="159"/>
      <c r="P72" s="157"/>
      <c r="Q72" s="157"/>
      <c r="R72" s="157"/>
      <c r="S72" s="157"/>
      <c r="T72" s="157"/>
    </row>
    <row r="73" spans="1:20" ht="12.75">
      <c r="A73" s="102" t="s">
        <v>89</v>
      </c>
      <c r="B73" s="103">
        <v>21</v>
      </c>
      <c r="C73" s="103">
        <v>15</v>
      </c>
      <c r="D73" s="103">
        <v>0</v>
      </c>
      <c r="E73" s="103">
        <v>16</v>
      </c>
      <c r="F73" s="103">
        <v>0</v>
      </c>
      <c r="G73" s="103">
        <v>0</v>
      </c>
      <c r="H73" s="103">
        <v>16</v>
      </c>
      <c r="I73" s="103">
        <v>11</v>
      </c>
      <c r="J73" s="103">
        <v>0</v>
      </c>
      <c r="K73" s="103">
        <v>21</v>
      </c>
      <c r="M73" s="159"/>
      <c r="N73" s="146">
        <f t="shared" si="2"/>
        <v>4</v>
      </c>
      <c r="O73" s="159"/>
      <c r="P73" s="157"/>
      <c r="Q73" s="157"/>
      <c r="R73" s="157"/>
      <c r="S73" s="157"/>
      <c r="T73" s="157"/>
    </row>
    <row r="74" spans="1:13" s="36" customFormat="1" ht="29.25" customHeight="1">
      <c r="A74" s="376" t="s">
        <v>90</v>
      </c>
      <c r="B74" s="376"/>
      <c r="C74" s="376"/>
      <c r="D74" s="376"/>
      <c r="E74" s="376"/>
      <c r="F74" s="376"/>
      <c r="G74" s="376"/>
      <c r="H74" s="376"/>
      <c r="I74" s="376"/>
      <c r="J74" s="376"/>
      <c r="K74" s="376"/>
      <c r="L74" s="376"/>
      <c r="M74" s="376"/>
    </row>
    <row r="75" spans="1:13" s="36" customFormat="1" ht="32.25" customHeight="1">
      <c r="A75" s="376" t="s">
        <v>91</v>
      </c>
      <c r="B75" s="376"/>
      <c r="C75" s="376"/>
      <c r="D75" s="376"/>
      <c r="E75" s="376"/>
      <c r="F75" s="376"/>
      <c r="G75" s="376"/>
      <c r="H75" s="376"/>
      <c r="I75" s="376"/>
      <c r="J75" s="376"/>
      <c r="K75" s="376"/>
      <c r="L75" s="376"/>
      <c r="M75" s="376"/>
    </row>
    <row r="76" spans="1:13" s="36" customFormat="1" ht="38.25" customHeight="1">
      <c r="A76" s="377" t="s">
        <v>92</v>
      </c>
      <c r="B76" s="377"/>
      <c r="C76" s="377"/>
      <c r="D76" s="377"/>
      <c r="E76" s="377"/>
      <c r="F76" s="377"/>
      <c r="G76" s="377"/>
      <c r="H76" s="377"/>
      <c r="I76" s="377"/>
      <c r="J76" s="377"/>
      <c r="K76" s="377"/>
      <c r="L76" s="377"/>
      <c r="M76" s="377"/>
    </row>
    <row r="77" spans="1:13" s="36" customFormat="1" ht="16.5" customHeight="1">
      <c r="A77" s="375" t="s">
        <v>93</v>
      </c>
      <c r="B77" s="375"/>
      <c r="C77" s="375"/>
      <c r="D77" s="375"/>
      <c r="E77" s="375"/>
      <c r="F77" s="375"/>
      <c r="G77" s="375"/>
      <c r="H77" s="375"/>
      <c r="I77" s="375"/>
      <c r="J77" s="375"/>
      <c r="K77" s="375"/>
      <c r="L77" s="375"/>
      <c r="M77" s="375"/>
    </row>
    <row r="78" ht="3.75" customHeight="1" thickBot="1"/>
    <row r="79" spans="15:24" ht="89.25" customHeight="1" thickTop="1">
      <c r="O79" s="162" t="s">
        <v>198</v>
      </c>
      <c r="P79" s="163" t="s">
        <v>223</v>
      </c>
      <c r="Q79" s="164" t="s">
        <v>95</v>
      </c>
      <c r="R79" s="199" t="s">
        <v>222</v>
      </c>
      <c r="S79" s="165" t="s">
        <v>144</v>
      </c>
      <c r="T79" s="163" t="s">
        <v>88</v>
      </c>
      <c r="U79" s="164" t="s">
        <v>135</v>
      </c>
      <c r="V79" s="164" t="s">
        <v>136</v>
      </c>
      <c r="W79" s="164" t="s">
        <v>199</v>
      </c>
      <c r="X79" s="165" t="s">
        <v>138</v>
      </c>
    </row>
    <row r="80" spans="15:24" ht="12.75">
      <c r="O80" s="166" t="s">
        <v>205</v>
      </c>
      <c r="P80" s="167">
        <v>704</v>
      </c>
      <c r="Q80" s="168">
        <v>203</v>
      </c>
      <c r="R80" s="200">
        <v>163</v>
      </c>
      <c r="S80" s="169">
        <v>184</v>
      </c>
      <c r="T80" s="167">
        <v>8</v>
      </c>
      <c r="U80" s="168">
        <v>128</v>
      </c>
      <c r="V80" s="168">
        <v>7</v>
      </c>
      <c r="W80" s="168">
        <v>22</v>
      </c>
      <c r="X80" s="169">
        <v>20</v>
      </c>
    </row>
    <row r="81" spans="15:24" ht="12.75">
      <c r="O81" s="166" t="s">
        <v>206</v>
      </c>
      <c r="P81" s="167">
        <v>674</v>
      </c>
      <c r="Q81" s="168">
        <v>212</v>
      </c>
      <c r="R81" s="200">
        <v>238</v>
      </c>
      <c r="S81" s="169">
        <v>157</v>
      </c>
      <c r="T81" s="167">
        <v>9</v>
      </c>
      <c r="U81" s="168">
        <v>165</v>
      </c>
      <c r="V81" s="168">
        <v>16</v>
      </c>
      <c r="W81" s="168">
        <v>32</v>
      </c>
      <c r="X81" s="169">
        <v>37</v>
      </c>
    </row>
    <row r="82" spans="15:24" ht="12.75">
      <c r="O82" s="166" t="s">
        <v>207</v>
      </c>
      <c r="P82" s="167">
        <v>663</v>
      </c>
      <c r="Q82" s="168">
        <v>188</v>
      </c>
      <c r="R82" s="200">
        <v>151</v>
      </c>
      <c r="S82" s="169">
        <v>221</v>
      </c>
      <c r="T82" s="167">
        <v>11</v>
      </c>
      <c r="U82" s="168">
        <v>127</v>
      </c>
      <c r="V82" s="168">
        <v>21</v>
      </c>
      <c r="W82" s="168">
        <v>25</v>
      </c>
      <c r="X82" s="169">
        <v>20</v>
      </c>
    </row>
    <row r="83" spans="15:24" ht="12.75">
      <c r="O83" s="166" t="s">
        <v>208</v>
      </c>
      <c r="P83" s="167">
        <v>603</v>
      </c>
      <c r="Q83" s="168">
        <v>182</v>
      </c>
      <c r="R83" s="200">
        <v>133</v>
      </c>
      <c r="S83" s="169">
        <v>242</v>
      </c>
      <c r="T83" s="167">
        <v>17</v>
      </c>
      <c r="U83" s="168">
        <v>150</v>
      </c>
      <c r="V83" s="168">
        <v>14</v>
      </c>
      <c r="W83" s="168">
        <v>41</v>
      </c>
      <c r="X83" s="169">
        <v>43</v>
      </c>
    </row>
    <row r="84" spans="15:24" ht="12.75">
      <c r="O84" s="166" t="s">
        <v>215</v>
      </c>
      <c r="P84" s="167">
        <v>546</v>
      </c>
      <c r="Q84" s="168">
        <v>137</v>
      </c>
      <c r="R84" s="200">
        <v>100</v>
      </c>
      <c r="S84" s="169">
        <v>216</v>
      </c>
      <c r="T84" s="167">
        <v>20</v>
      </c>
      <c r="U84" s="168">
        <v>103</v>
      </c>
      <c r="V84" s="168">
        <v>21</v>
      </c>
      <c r="W84" s="168">
        <v>29</v>
      </c>
      <c r="X84" s="169">
        <v>30</v>
      </c>
    </row>
    <row r="85" spans="15:24" ht="12.75">
      <c r="O85" s="166" t="s">
        <v>217</v>
      </c>
      <c r="P85" s="167">
        <v>493</v>
      </c>
      <c r="Q85" s="168">
        <v>98</v>
      </c>
      <c r="R85" s="200">
        <v>59</v>
      </c>
      <c r="S85" s="169">
        <v>167</v>
      </c>
      <c r="T85" s="167">
        <v>16</v>
      </c>
      <c r="U85" s="168">
        <v>80</v>
      </c>
      <c r="V85" s="168">
        <v>19</v>
      </c>
      <c r="W85" s="168">
        <v>22</v>
      </c>
      <c r="X85" s="169">
        <v>16</v>
      </c>
    </row>
    <row r="86" spans="15:24" ht="12.75">
      <c r="O86" s="166" t="s">
        <v>218</v>
      </c>
      <c r="P86" s="167">
        <v>469</v>
      </c>
      <c r="Q86" s="168">
        <v>114</v>
      </c>
      <c r="R86" s="200">
        <v>55</v>
      </c>
      <c r="S86" s="169">
        <v>152</v>
      </c>
      <c r="T86" s="167">
        <v>19</v>
      </c>
      <c r="U86" s="168">
        <v>75</v>
      </c>
      <c r="V86" s="168">
        <v>9</v>
      </c>
      <c r="W86" s="168">
        <v>33</v>
      </c>
      <c r="X86" s="169">
        <v>29</v>
      </c>
    </row>
    <row r="87" spans="15:24" ht="12.75">
      <c r="O87" s="166" t="s">
        <v>221</v>
      </c>
      <c r="P87" s="167">
        <v>419</v>
      </c>
      <c r="Q87" s="168">
        <v>115</v>
      </c>
      <c r="R87" s="200">
        <v>67</v>
      </c>
      <c r="S87" s="169">
        <v>151</v>
      </c>
      <c r="T87" s="167">
        <v>31</v>
      </c>
      <c r="U87" s="168">
        <v>196</v>
      </c>
      <c r="V87" s="168">
        <v>23</v>
      </c>
      <c r="W87" s="168">
        <v>115</v>
      </c>
      <c r="X87" s="169">
        <v>9</v>
      </c>
    </row>
    <row r="88" spans="15:24" ht="12.75">
      <c r="O88" s="166" t="s">
        <v>226</v>
      </c>
      <c r="P88" s="167">
        <v>436</v>
      </c>
      <c r="Q88" s="168">
        <v>113</v>
      </c>
      <c r="R88" s="200">
        <v>58</v>
      </c>
      <c r="S88" s="169">
        <v>115</v>
      </c>
      <c r="T88" s="167">
        <v>7</v>
      </c>
      <c r="U88" s="168">
        <v>68</v>
      </c>
      <c r="V88" s="168">
        <v>2</v>
      </c>
      <c r="W88" s="168">
        <v>29</v>
      </c>
      <c r="X88" s="169">
        <v>8</v>
      </c>
    </row>
    <row r="89" spans="15:24" ht="12.75">
      <c r="O89" s="166" t="s">
        <v>231</v>
      </c>
      <c r="P89" s="167">
        <v>416</v>
      </c>
      <c r="Q89" s="168">
        <v>121</v>
      </c>
      <c r="R89" s="200">
        <v>69</v>
      </c>
      <c r="S89" s="169">
        <v>128</v>
      </c>
      <c r="T89" s="167">
        <v>13</v>
      </c>
      <c r="U89" s="168">
        <v>65</v>
      </c>
      <c r="V89" s="168">
        <v>3</v>
      </c>
      <c r="W89" s="168">
        <v>39</v>
      </c>
      <c r="X89" s="169">
        <v>14</v>
      </c>
    </row>
    <row r="90" spans="15:24" ht="12.75">
      <c r="O90" s="166" t="s">
        <v>233</v>
      </c>
      <c r="P90" s="167">
        <v>453</v>
      </c>
      <c r="Q90" s="168">
        <v>176</v>
      </c>
      <c r="R90" s="200">
        <v>109</v>
      </c>
      <c r="S90" s="169">
        <v>170</v>
      </c>
      <c r="T90" s="167">
        <v>25</v>
      </c>
      <c r="U90" s="168">
        <v>52</v>
      </c>
      <c r="V90" s="168">
        <v>5</v>
      </c>
      <c r="W90" s="168">
        <v>74</v>
      </c>
      <c r="X90" s="169">
        <v>9</v>
      </c>
    </row>
    <row r="91" spans="15:24" ht="12.75">
      <c r="O91" s="166" t="s">
        <v>240</v>
      </c>
      <c r="P91" s="167">
        <v>454</v>
      </c>
      <c r="Q91" s="168">
        <v>117</v>
      </c>
      <c r="R91" s="200">
        <v>65</v>
      </c>
      <c r="S91" s="169">
        <v>105</v>
      </c>
      <c r="T91" s="167">
        <v>1</v>
      </c>
      <c r="U91" s="168">
        <v>59</v>
      </c>
      <c r="V91" s="168">
        <v>4</v>
      </c>
      <c r="W91" s="168">
        <v>32</v>
      </c>
      <c r="X91" s="169">
        <v>13</v>
      </c>
    </row>
    <row r="92" spans="15:24" ht="13.5" thickBot="1">
      <c r="O92" s="170" t="s">
        <v>241</v>
      </c>
      <c r="P92" s="171">
        <v>432</v>
      </c>
      <c r="Q92" s="172">
        <v>83</v>
      </c>
      <c r="R92" s="201">
        <v>44</v>
      </c>
      <c r="S92" s="173">
        <v>112</v>
      </c>
      <c r="T92" s="171">
        <v>8</v>
      </c>
      <c r="U92" s="172">
        <v>43</v>
      </c>
      <c r="V92" s="172">
        <v>2</v>
      </c>
      <c r="W92" s="172">
        <v>46</v>
      </c>
      <c r="X92" s="173">
        <v>22</v>
      </c>
    </row>
    <row r="93" ht="13.5" thickTop="1"/>
  </sheetData>
  <sheetProtection/>
  <mergeCells count="8">
    <mergeCell ref="A1:M1"/>
    <mergeCell ref="A2:M2"/>
    <mergeCell ref="A77:M77"/>
    <mergeCell ref="A74:M74"/>
    <mergeCell ref="A75:M75"/>
    <mergeCell ref="A76:M76"/>
    <mergeCell ref="A59:M59"/>
    <mergeCell ref="A60:M6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&amp;CStránka &amp;P</oddFooter>
  </headerFooter>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sheetPr codeName="List4"/>
  <dimension ref="A1:AE63"/>
  <sheetViews>
    <sheetView showGridLines="0" view="pageBreakPreview" zoomScaleSheetLayoutView="100" workbookViewId="0" topLeftCell="A22">
      <selection activeCell="G7" sqref="G7"/>
    </sheetView>
  </sheetViews>
  <sheetFormatPr defaultColWidth="9.140625" defaultRowHeight="12.75"/>
  <cols>
    <col min="1" max="1" width="5.00390625" style="35" customWidth="1"/>
    <col min="2" max="2" width="22.57421875" style="35" customWidth="1"/>
    <col min="3" max="3" width="10.140625" style="35" customWidth="1"/>
    <col min="4" max="4" width="8.140625" style="35" customWidth="1"/>
    <col min="5" max="9" width="10.140625" style="35" customWidth="1"/>
    <col min="10" max="10" width="9.140625" style="35" customWidth="1"/>
    <col min="11" max="11" width="18.140625" style="35" bestFit="1" customWidth="1"/>
    <col min="12" max="16384" width="9.140625" style="35" customWidth="1"/>
  </cols>
  <sheetData>
    <row r="1" spans="1:9" s="33" customFormat="1" ht="15.75">
      <c r="A1" s="383" t="s">
        <v>94</v>
      </c>
      <c r="B1" s="383"/>
      <c r="C1" s="383"/>
      <c r="D1" s="383"/>
      <c r="E1" s="383"/>
      <c r="F1" s="383"/>
      <c r="G1" s="383"/>
      <c r="H1" s="383"/>
      <c r="I1" s="383"/>
    </row>
    <row r="2" spans="1:9" s="33" customFormat="1" ht="24.75" customHeight="1">
      <c r="A2" s="384" t="str">
        <f>PROPER(Settings!$B$1)</f>
        <v>January 2009</v>
      </c>
      <c r="B2" s="384"/>
      <c r="C2" s="384"/>
      <c r="D2" s="384"/>
      <c r="E2" s="384"/>
      <c r="F2" s="384"/>
      <c r="G2" s="384"/>
      <c r="H2" s="384"/>
      <c r="I2" s="384"/>
    </row>
    <row r="3" spans="2:4" s="34" customFormat="1" ht="11.25" customHeight="1">
      <c r="B3" s="381" t="s">
        <v>87</v>
      </c>
      <c r="C3" s="381" t="s">
        <v>95</v>
      </c>
      <c r="D3" s="381" t="s">
        <v>71</v>
      </c>
    </row>
    <row r="4" spans="2:4" s="34" customFormat="1" ht="11.25" customHeight="1">
      <c r="B4" s="382"/>
      <c r="C4" s="382"/>
      <c r="D4" s="382"/>
    </row>
    <row r="5" spans="1:15" s="34" customFormat="1" ht="12.75" customHeight="1">
      <c r="A5" s="240"/>
      <c r="B5" s="348" t="s">
        <v>169</v>
      </c>
      <c r="C5" s="104">
        <v>26</v>
      </c>
      <c r="D5" s="349">
        <f aca="true" t="shared" si="0" ref="D5:D10">C5/C$27</f>
        <v>0.21138211382113822</v>
      </c>
      <c r="E5" s="240">
        <f aca="true" t="shared" si="1" ref="E5:E27">IF(A5="","",VLOOKUP(A5,$N$5:$O$10,2,FALSE))</f>
      </c>
      <c r="J5" s="34">
        <f>IF($A5="","",VLOOKUP($A5,$N$5:$O$10,2,FALSE))</f>
      </c>
      <c r="N5" s="196" t="s">
        <v>209</v>
      </c>
      <c r="O5" s="196" t="s">
        <v>210</v>
      </c>
    </row>
    <row r="6" spans="1:15" s="34" customFormat="1" ht="12.75" customHeight="1">
      <c r="A6" s="240"/>
      <c r="B6" s="92" t="s">
        <v>173</v>
      </c>
      <c r="C6" s="105">
        <v>22</v>
      </c>
      <c r="D6" s="350">
        <f t="shared" si="0"/>
        <v>0.17886178861788618</v>
      </c>
      <c r="E6" s="240">
        <f t="shared" si="1"/>
      </c>
      <c r="J6" s="34">
        <f aca="true" t="shared" si="2" ref="J6:J26">IF($A6="","",VLOOKUP($A6,$N$5:$O$10,2,FALSE))</f>
      </c>
      <c r="N6" s="196" t="s">
        <v>211</v>
      </c>
      <c r="O6" s="196" t="s">
        <v>234</v>
      </c>
    </row>
    <row r="7" spans="1:15" s="34" customFormat="1" ht="12.75" customHeight="1">
      <c r="A7" s="240"/>
      <c r="B7" s="92" t="s">
        <v>156</v>
      </c>
      <c r="C7" s="105">
        <v>22</v>
      </c>
      <c r="D7" s="350">
        <f t="shared" si="0"/>
        <v>0.17886178861788618</v>
      </c>
      <c r="E7" s="240">
        <f t="shared" si="1"/>
      </c>
      <c r="J7" s="34">
        <f t="shared" si="2"/>
      </c>
      <c r="N7" s="196" t="s">
        <v>212</v>
      </c>
      <c r="O7" s="196" t="s">
        <v>235</v>
      </c>
    </row>
    <row r="8" spans="1:15" s="34" customFormat="1" ht="12.75" customHeight="1">
      <c r="A8" s="240"/>
      <c r="B8" s="92" t="s">
        <v>186</v>
      </c>
      <c r="C8" s="105">
        <v>7</v>
      </c>
      <c r="D8" s="350">
        <f t="shared" si="0"/>
        <v>0.056910569105691054</v>
      </c>
      <c r="E8" s="240">
        <f t="shared" si="1"/>
      </c>
      <c r="J8" s="34">
        <f t="shared" si="2"/>
      </c>
      <c r="N8" s="196" t="s">
        <v>216</v>
      </c>
      <c r="O8" s="196" t="s">
        <v>237</v>
      </c>
    </row>
    <row r="9" spans="1:15" s="34" customFormat="1" ht="12.75" customHeight="1">
      <c r="A9" s="240"/>
      <c r="B9" s="92" t="s">
        <v>192</v>
      </c>
      <c r="C9" s="105">
        <v>7</v>
      </c>
      <c r="D9" s="350">
        <f t="shared" si="0"/>
        <v>0.056910569105691054</v>
      </c>
      <c r="E9" s="240">
        <f t="shared" si="1"/>
      </c>
      <c r="J9" s="34">
        <f t="shared" si="2"/>
      </c>
      <c r="N9" s="196" t="s">
        <v>213</v>
      </c>
      <c r="O9" s="196" t="s">
        <v>237</v>
      </c>
    </row>
    <row r="10" spans="1:15" s="34" customFormat="1" ht="12.75" customHeight="1">
      <c r="A10" s="240"/>
      <c r="B10" s="92" t="s">
        <v>176</v>
      </c>
      <c r="C10" s="105">
        <v>7</v>
      </c>
      <c r="D10" s="350">
        <f t="shared" si="0"/>
        <v>0.056910569105691054</v>
      </c>
      <c r="E10" s="240">
        <f t="shared" si="1"/>
      </c>
      <c r="J10" s="34">
        <f t="shared" si="2"/>
      </c>
      <c r="N10" s="196" t="s">
        <v>214</v>
      </c>
      <c r="O10" s="196" t="s">
        <v>236</v>
      </c>
    </row>
    <row r="11" spans="1:15" s="34" customFormat="1" ht="12.75" customHeight="1">
      <c r="A11" s="240"/>
      <c r="B11" s="92" t="s">
        <v>151</v>
      </c>
      <c r="C11" s="105">
        <v>6</v>
      </c>
      <c r="D11" s="350">
        <f aca="true" t="shared" si="3" ref="D11:D20">C11/C$27</f>
        <v>0.04878048780487805</v>
      </c>
      <c r="E11" s="240">
        <f aca="true" t="shared" si="4" ref="E11:E20">IF(A11="","",VLOOKUP(A11,$N$5:$O$10,2,FALSE))</f>
      </c>
      <c r="J11" s="34">
        <f t="shared" si="2"/>
      </c>
      <c r="N11" s="196"/>
      <c r="O11" s="196"/>
    </row>
    <row r="12" spans="1:15" s="34" customFormat="1" ht="12.75" customHeight="1">
      <c r="A12" s="240"/>
      <c r="B12" s="92" t="s">
        <v>167</v>
      </c>
      <c r="C12" s="105">
        <v>5</v>
      </c>
      <c r="D12" s="350">
        <f t="shared" si="3"/>
        <v>0.04065040650406504</v>
      </c>
      <c r="E12" s="240">
        <f t="shared" si="4"/>
      </c>
      <c r="J12" s="34">
        <f t="shared" si="2"/>
      </c>
      <c r="N12" s="196"/>
      <c r="O12" s="196"/>
    </row>
    <row r="13" spans="1:15" s="34" customFormat="1" ht="12.75" customHeight="1">
      <c r="A13" s="240"/>
      <c r="B13" s="92" t="s">
        <v>162</v>
      </c>
      <c r="C13" s="105">
        <v>3</v>
      </c>
      <c r="D13" s="350">
        <f t="shared" si="3"/>
        <v>0.024390243902439025</v>
      </c>
      <c r="E13" s="240">
        <f t="shared" si="4"/>
      </c>
      <c r="J13" s="34">
        <f t="shared" si="2"/>
      </c>
      <c r="N13" s="196"/>
      <c r="O13" s="196"/>
    </row>
    <row r="14" spans="1:15" s="34" customFormat="1" ht="12.75" customHeight="1">
      <c r="A14" s="240"/>
      <c r="B14" s="92" t="s">
        <v>154</v>
      </c>
      <c r="C14" s="105">
        <v>3</v>
      </c>
      <c r="D14" s="350">
        <f t="shared" si="3"/>
        <v>0.024390243902439025</v>
      </c>
      <c r="E14" s="240">
        <f t="shared" si="4"/>
      </c>
      <c r="J14" s="34">
        <f t="shared" si="2"/>
      </c>
      <c r="N14" s="196"/>
      <c r="O14" s="196"/>
    </row>
    <row r="15" spans="1:15" s="34" customFormat="1" ht="12.75" customHeight="1">
      <c r="A15" s="240"/>
      <c r="B15" s="92" t="s">
        <v>174</v>
      </c>
      <c r="C15" s="105">
        <v>3</v>
      </c>
      <c r="D15" s="350">
        <f t="shared" si="3"/>
        <v>0.024390243902439025</v>
      </c>
      <c r="E15" s="240">
        <f t="shared" si="4"/>
      </c>
      <c r="J15" s="34">
        <f t="shared" si="2"/>
      </c>
      <c r="N15" s="196"/>
      <c r="O15" s="196"/>
    </row>
    <row r="16" spans="1:15" s="34" customFormat="1" ht="12.75" customHeight="1">
      <c r="A16" s="240"/>
      <c r="B16" s="92" t="s">
        <v>219</v>
      </c>
      <c r="C16" s="105">
        <v>2</v>
      </c>
      <c r="D16" s="350">
        <f t="shared" si="3"/>
        <v>0.016260162601626018</v>
      </c>
      <c r="E16" s="240">
        <f t="shared" si="4"/>
      </c>
      <c r="J16" s="34">
        <f t="shared" si="2"/>
      </c>
      <c r="N16" s="196"/>
      <c r="O16" s="196"/>
    </row>
    <row r="17" spans="1:15" s="34" customFormat="1" ht="12.75" customHeight="1">
      <c r="A17" s="240"/>
      <c r="B17" s="92" t="s">
        <v>181</v>
      </c>
      <c r="C17" s="105">
        <v>1</v>
      </c>
      <c r="D17" s="350">
        <f t="shared" si="3"/>
        <v>0.008130081300813009</v>
      </c>
      <c r="E17" s="240">
        <f t="shared" si="4"/>
      </c>
      <c r="J17" s="34">
        <f t="shared" si="2"/>
      </c>
      <c r="N17" s="196"/>
      <c r="O17" s="196"/>
    </row>
    <row r="18" spans="1:15" s="34" customFormat="1" ht="12.75" customHeight="1">
      <c r="A18" s="240"/>
      <c r="B18" s="92" t="s">
        <v>244</v>
      </c>
      <c r="C18" s="105">
        <v>1</v>
      </c>
      <c r="D18" s="350">
        <f t="shared" si="3"/>
        <v>0.008130081300813009</v>
      </c>
      <c r="E18" s="240">
        <f t="shared" si="4"/>
      </c>
      <c r="J18" s="34">
        <f t="shared" si="2"/>
      </c>
      <c r="N18" s="196"/>
      <c r="O18" s="196"/>
    </row>
    <row r="19" spans="1:15" s="34" customFormat="1" ht="12.75" customHeight="1">
      <c r="A19" s="240"/>
      <c r="B19" s="92" t="s">
        <v>65</v>
      </c>
      <c r="C19" s="105">
        <v>1</v>
      </c>
      <c r="D19" s="350">
        <f t="shared" si="3"/>
        <v>0.008130081300813009</v>
      </c>
      <c r="E19" s="240">
        <f t="shared" si="4"/>
      </c>
      <c r="J19" s="34">
        <f t="shared" si="2"/>
      </c>
      <c r="N19" s="196"/>
      <c r="O19" s="196"/>
    </row>
    <row r="20" spans="1:10" s="34" customFormat="1" ht="12.75" customHeight="1">
      <c r="A20" s="240"/>
      <c r="B20" s="92" t="s">
        <v>163</v>
      </c>
      <c r="C20" s="105">
        <v>1</v>
      </c>
      <c r="D20" s="350">
        <f t="shared" si="3"/>
        <v>0.008130081300813009</v>
      </c>
      <c r="E20" s="240">
        <f t="shared" si="4"/>
      </c>
      <c r="J20" s="34">
        <f t="shared" si="2"/>
      </c>
    </row>
    <row r="21" spans="1:10" s="34" customFormat="1" ht="12">
      <c r="A21" s="240"/>
      <c r="B21" s="92" t="s">
        <v>164</v>
      </c>
      <c r="C21" s="105">
        <v>1</v>
      </c>
      <c r="D21" s="350">
        <f aca="true" t="shared" si="5" ref="D21:D26">C21/C$27</f>
        <v>0.008130081300813009</v>
      </c>
      <c r="E21" s="240">
        <f t="shared" si="1"/>
      </c>
      <c r="J21" s="34">
        <f t="shared" si="2"/>
      </c>
    </row>
    <row r="22" spans="1:10" s="34" customFormat="1" ht="12">
      <c r="A22" s="240"/>
      <c r="B22" s="92" t="s">
        <v>166</v>
      </c>
      <c r="C22" s="105">
        <v>1</v>
      </c>
      <c r="D22" s="350">
        <f t="shared" si="5"/>
        <v>0.008130081300813009</v>
      </c>
      <c r="E22" s="240">
        <f t="shared" si="1"/>
      </c>
      <c r="J22" s="34">
        <f t="shared" si="2"/>
      </c>
    </row>
    <row r="23" spans="1:10" s="34" customFormat="1" ht="12.75" customHeight="1">
      <c r="A23" s="240"/>
      <c r="B23" s="92" t="s">
        <v>168</v>
      </c>
      <c r="C23" s="105">
        <v>1</v>
      </c>
      <c r="D23" s="350">
        <f t="shared" si="5"/>
        <v>0.008130081300813009</v>
      </c>
      <c r="E23" s="240">
        <f t="shared" si="1"/>
      </c>
      <c r="J23" s="34">
        <f t="shared" si="2"/>
      </c>
    </row>
    <row r="24" spans="1:10" s="34" customFormat="1" ht="12.75" customHeight="1">
      <c r="A24" s="240"/>
      <c r="B24" s="92" t="s">
        <v>152</v>
      </c>
      <c r="C24" s="105">
        <v>1</v>
      </c>
      <c r="D24" s="350">
        <f t="shared" si="5"/>
        <v>0.008130081300813009</v>
      </c>
      <c r="E24" s="240">
        <f t="shared" si="1"/>
      </c>
      <c r="J24" s="34">
        <f t="shared" si="2"/>
      </c>
    </row>
    <row r="25" spans="1:10" s="34" customFormat="1" ht="12.75" customHeight="1">
      <c r="A25" s="240"/>
      <c r="B25" s="92" t="s">
        <v>153</v>
      </c>
      <c r="C25" s="105">
        <v>1</v>
      </c>
      <c r="D25" s="350">
        <f t="shared" si="5"/>
        <v>0.008130081300813009</v>
      </c>
      <c r="E25" s="240">
        <f t="shared" si="1"/>
      </c>
      <c r="J25" s="34">
        <f t="shared" si="2"/>
      </c>
    </row>
    <row r="26" spans="1:10" s="34" customFormat="1" ht="12.75" customHeight="1">
      <c r="A26" s="240"/>
      <c r="B26" s="92" t="s">
        <v>196</v>
      </c>
      <c r="C26" s="105">
        <v>1</v>
      </c>
      <c r="D26" s="350">
        <f t="shared" si="5"/>
        <v>0.008130081300813009</v>
      </c>
      <c r="E26" s="240">
        <f t="shared" si="1"/>
      </c>
      <c r="J26" s="34">
        <f t="shared" si="2"/>
      </c>
    </row>
    <row r="27" spans="1:5" s="34" customFormat="1" ht="12.75" customHeight="1">
      <c r="A27" s="240"/>
      <c r="B27" s="102" t="s">
        <v>89</v>
      </c>
      <c r="C27" s="107">
        <v>123</v>
      </c>
      <c r="D27" s="365">
        <f>C27/$C$27</f>
        <v>1</v>
      </c>
      <c r="E27" s="34">
        <f t="shared" si="1"/>
      </c>
    </row>
    <row r="28" spans="2:14" s="34" customFormat="1" ht="12.75" customHeight="1">
      <c r="B28" s="35"/>
      <c r="C28" s="35"/>
      <c r="D28" s="35"/>
      <c r="M28" s="196" t="s">
        <v>209</v>
      </c>
      <c r="N28" s="196" t="s">
        <v>210</v>
      </c>
    </row>
    <row r="29" spans="2:14" s="34" customFormat="1" ht="12.75" customHeight="1">
      <c r="B29" s="35"/>
      <c r="C29" s="35"/>
      <c r="D29" s="35"/>
      <c r="M29" s="196" t="s">
        <v>211</v>
      </c>
      <c r="N29" s="196" t="s">
        <v>234</v>
      </c>
    </row>
    <row r="30" spans="2:14" s="241" customFormat="1" ht="12.75" customHeight="1">
      <c r="B30" s="381" t="s">
        <v>87</v>
      </c>
      <c r="C30" s="381" t="s">
        <v>95</v>
      </c>
      <c r="D30" s="381" t="s">
        <v>71</v>
      </c>
      <c r="M30" s="196" t="s">
        <v>212</v>
      </c>
      <c r="N30" s="196" t="s">
        <v>235</v>
      </c>
    </row>
    <row r="31" spans="2:14" s="242" customFormat="1" ht="12.75" customHeight="1">
      <c r="B31" s="382"/>
      <c r="C31" s="382"/>
      <c r="D31" s="382"/>
      <c r="M31" s="196" t="s">
        <v>242</v>
      </c>
      <c r="N31" s="196" t="s">
        <v>237</v>
      </c>
    </row>
    <row r="32" spans="2:14" s="242" customFormat="1" ht="12.75" customHeight="1">
      <c r="B32" s="92" t="s">
        <v>179</v>
      </c>
      <c r="C32" s="252">
        <v>0</v>
      </c>
      <c r="D32" s="106">
        <f aca="true" t="shared" si="6" ref="D32:D37">C32/$C$37</f>
        <v>0</v>
      </c>
      <c r="M32" s="196"/>
      <c r="N32" s="196"/>
    </row>
    <row r="33" spans="2:14" s="34" customFormat="1" ht="12">
      <c r="B33" s="92" t="s">
        <v>177</v>
      </c>
      <c r="C33" s="105">
        <v>70</v>
      </c>
      <c r="D33" s="106">
        <f t="shared" si="6"/>
        <v>0.5691056910569106</v>
      </c>
      <c r="M33" s="196" t="s">
        <v>243</v>
      </c>
      <c r="N33" s="196" t="s">
        <v>237</v>
      </c>
    </row>
    <row r="34" spans="2:14" s="34" customFormat="1" ht="12">
      <c r="B34" s="92" t="s">
        <v>157</v>
      </c>
      <c r="C34" s="105">
        <v>36</v>
      </c>
      <c r="D34" s="106">
        <f t="shared" si="6"/>
        <v>0.2926829268292683</v>
      </c>
      <c r="M34" s="196" t="s">
        <v>214</v>
      </c>
      <c r="N34" s="196" t="s">
        <v>236</v>
      </c>
    </row>
    <row r="35" spans="2:14" s="34" customFormat="1" ht="12">
      <c r="B35" s="92" t="s">
        <v>191</v>
      </c>
      <c r="C35" s="105">
        <v>10</v>
      </c>
      <c r="D35" s="106">
        <f t="shared" si="6"/>
        <v>0.08130081300813008</v>
      </c>
      <c r="M35" s="196"/>
      <c r="N35" s="196"/>
    </row>
    <row r="36" spans="2:12" s="34" customFormat="1" ht="12">
      <c r="B36" s="92" t="s">
        <v>192</v>
      </c>
      <c r="C36" s="105">
        <v>7</v>
      </c>
      <c r="D36" s="106">
        <f t="shared" si="6"/>
        <v>0.056910569105691054</v>
      </c>
      <c r="K36" s="243"/>
      <c r="L36" s="196"/>
    </row>
    <row r="37" spans="2:12" s="34" customFormat="1" ht="12">
      <c r="B37" s="102" t="s">
        <v>89</v>
      </c>
      <c r="C37" s="102">
        <v>123</v>
      </c>
      <c r="D37" s="364">
        <f t="shared" si="6"/>
        <v>1</v>
      </c>
      <c r="K37" s="243"/>
      <c r="L37" s="196"/>
    </row>
    <row r="38" spans="1:9" s="34" customFormat="1" ht="12.75" customHeight="1">
      <c r="A38" s="347"/>
      <c r="B38" s="347"/>
      <c r="C38" s="347"/>
      <c r="D38" s="347"/>
      <c r="E38" s="347"/>
      <c r="F38" s="347"/>
      <c r="G38" s="347"/>
      <c r="H38" s="347"/>
      <c r="I38" s="347"/>
    </row>
    <row r="39" spans="1:9" s="34" customFormat="1" ht="12.75" customHeight="1">
      <c r="A39" s="347"/>
      <c r="B39" s="347"/>
      <c r="C39" s="347"/>
      <c r="D39" s="347"/>
      <c r="E39" s="347"/>
      <c r="F39" s="347"/>
      <c r="G39" s="347"/>
      <c r="H39" s="347"/>
      <c r="I39" s="347"/>
    </row>
    <row r="40" spans="5:19" s="52" customFormat="1" ht="13.5" customHeight="1">
      <c r="E40" s="244"/>
      <c r="F40" s="244"/>
      <c r="G40" s="244"/>
      <c r="H40" s="244"/>
      <c r="I40" s="244"/>
      <c r="J40" s="244"/>
      <c r="K40" s="134"/>
      <c r="L40" s="134" t="s">
        <v>238</v>
      </c>
      <c r="M40" s="134"/>
      <c r="N40" s="134" t="s">
        <v>83</v>
      </c>
      <c r="O40" s="134" t="s">
        <v>239</v>
      </c>
      <c r="Q40" s="245"/>
      <c r="R40" s="246"/>
      <c r="S40" s="57"/>
    </row>
    <row r="41" spans="5:19" s="52" customFormat="1" ht="13.5" customHeight="1">
      <c r="E41" s="244"/>
      <c r="F41" s="244"/>
      <c r="G41" s="244"/>
      <c r="H41" s="244"/>
      <c r="I41" s="244"/>
      <c r="J41" s="244"/>
      <c r="K41" s="247" t="str">
        <f aca="true" t="shared" si="7" ref="K41:K51">CONCATENATE(N41," - ",O41,"%")</f>
        <v>Mongolia - 21,14%</v>
      </c>
      <c r="L41" s="148">
        <f aca="true" t="shared" si="8" ref="L41:L47">M41/100</f>
        <v>0.2114</v>
      </c>
      <c r="M41" s="248">
        <f aca="true" t="shared" si="9" ref="M41:M51">O41</f>
        <v>21.14</v>
      </c>
      <c r="N41" s="249" t="s">
        <v>169</v>
      </c>
      <c r="O41" s="250">
        <v>21.14</v>
      </c>
      <c r="Q41" s="249"/>
      <c r="S41" s="57"/>
    </row>
    <row r="42" spans="1:19" s="52" customFormat="1" ht="13.5" customHeight="1" thickBot="1">
      <c r="A42" s="63"/>
      <c r="K42" s="247" t="str">
        <f t="shared" si="7"/>
        <v>Syria - 17,89%</v>
      </c>
      <c r="L42" s="148">
        <f t="shared" si="8"/>
        <v>0.1789</v>
      </c>
      <c r="M42" s="248">
        <f t="shared" si="9"/>
        <v>17.89</v>
      </c>
      <c r="N42" s="249" t="s">
        <v>173</v>
      </c>
      <c r="O42" s="250">
        <v>17.89</v>
      </c>
      <c r="Q42" s="249"/>
      <c r="S42" s="57"/>
    </row>
    <row r="43" spans="1:19" s="52" customFormat="1" ht="13.5" customHeight="1" thickTop="1">
      <c r="A43" s="63"/>
      <c r="B43" s="379" t="str">
        <f>CONCATENATE("The most frequent country citizenship of international protection seekers in ",YEAR(Settings!B3),"
(",DAY(Settings!$B$3),"/",MONTH(Settings!$B$3),"/",YEAR(Settings!$B$3),")")</f>
        <v>The most frequent country citizenship of international protection seekers in 2009
(31/1/2009)</v>
      </c>
      <c r="C43" s="379"/>
      <c r="D43" s="379"/>
      <c r="K43" s="247" t="str">
        <f t="shared" si="7"/>
        <v>Ukraine - 17,89%</v>
      </c>
      <c r="L43" s="148">
        <f t="shared" si="8"/>
        <v>0.1789</v>
      </c>
      <c r="M43" s="248">
        <f t="shared" si="9"/>
        <v>17.89</v>
      </c>
      <c r="N43" s="249" t="s">
        <v>156</v>
      </c>
      <c r="O43" s="250">
        <v>17.89</v>
      </c>
      <c r="S43" s="57"/>
    </row>
    <row r="44" spans="1:19" s="52" customFormat="1" ht="13.5" customHeight="1">
      <c r="A44" s="63"/>
      <c r="B44" s="380"/>
      <c r="C44" s="380"/>
      <c r="D44" s="380"/>
      <c r="K44" s="247" t="str">
        <f t="shared" si="7"/>
        <v>Other - 17,05%</v>
      </c>
      <c r="L44" s="148">
        <f t="shared" si="8"/>
        <v>0.1705</v>
      </c>
      <c r="M44" s="248">
        <f t="shared" si="9"/>
        <v>17.05</v>
      </c>
      <c r="N44" s="249" t="s">
        <v>197</v>
      </c>
      <c r="O44" s="250">
        <v>17.05</v>
      </c>
      <c r="Q44" s="249"/>
      <c r="S44" s="57"/>
    </row>
    <row r="45" spans="1:19" s="52" customFormat="1" ht="13.5" customHeight="1">
      <c r="A45" s="63"/>
      <c r="B45" s="380"/>
      <c r="C45" s="380"/>
      <c r="D45" s="380"/>
      <c r="K45" s="247" t="str">
        <f t="shared" si="7"/>
        <v>Nigeria - 5,69%</v>
      </c>
      <c r="L45" s="148">
        <f t="shared" si="8"/>
        <v>0.056900000000000006</v>
      </c>
      <c r="M45" s="248">
        <f t="shared" si="9"/>
        <v>5.69</v>
      </c>
      <c r="N45" s="249" t="s">
        <v>186</v>
      </c>
      <c r="O45" s="250">
        <v>5.69</v>
      </c>
      <c r="Q45" s="249"/>
      <c r="S45" s="57"/>
    </row>
    <row r="46" spans="1:19" s="52" customFormat="1" ht="13.5" customHeight="1">
      <c r="A46" s="63"/>
      <c r="B46" s="380"/>
      <c r="C46" s="380"/>
      <c r="D46" s="380"/>
      <c r="K46" s="247" t="str">
        <f t="shared" si="7"/>
        <v>Stateless - 5,69%</v>
      </c>
      <c r="L46" s="148">
        <f t="shared" si="8"/>
        <v>0.056900000000000006</v>
      </c>
      <c r="M46" s="248">
        <f t="shared" si="9"/>
        <v>5.69</v>
      </c>
      <c r="N46" s="249" t="s">
        <v>290</v>
      </c>
      <c r="O46" s="250">
        <v>5.69</v>
      </c>
      <c r="Q46" s="249"/>
      <c r="S46" s="57"/>
    </row>
    <row r="47" spans="1:19" s="52" customFormat="1" ht="13.5" customHeight="1">
      <c r="A47" s="63"/>
      <c r="K47" s="247" t="str">
        <f t="shared" si="7"/>
        <v>Viet Nam - 5,69%</v>
      </c>
      <c r="L47" s="148">
        <f t="shared" si="8"/>
        <v>0.056900000000000006</v>
      </c>
      <c r="M47" s="248">
        <f t="shared" si="9"/>
        <v>5.69</v>
      </c>
      <c r="N47" s="249" t="s">
        <v>176</v>
      </c>
      <c r="O47" s="250">
        <v>5.69</v>
      </c>
      <c r="S47" s="57"/>
    </row>
    <row r="48" spans="1:19" s="52" customFormat="1" ht="13.5" customHeight="1">
      <c r="A48" s="63"/>
      <c r="K48" s="247" t="str">
        <f t="shared" si="7"/>
        <v>Belarus - 4,88%</v>
      </c>
      <c r="L48" s="148">
        <f>O48/100</f>
        <v>0.048799999999999996</v>
      </c>
      <c r="M48" s="248">
        <f t="shared" si="9"/>
        <v>4.88</v>
      </c>
      <c r="N48" s="249" t="s">
        <v>151</v>
      </c>
      <c r="O48" s="250">
        <v>4.88</v>
      </c>
      <c r="Q48" s="249"/>
      <c r="S48" s="57"/>
    </row>
    <row r="49" spans="1:19" s="52" customFormat="1" ht="13.5" customHeight="1">
      <c r="A49" s="63"/>
      <c r="K49" s="247" t="str">
        <f t="shared" si="7"/>
        <v>Russia - 4,77%</v>
      </c>
      <c r="L49" s="148">
        <f>O49/100</f>
        <v>0.04769999999999999</v>
      </c>
      <c r="M49" s="248">
        <f t="shared" si="9"/>
        <v>4.77</v>
      </c>
      <c r="N49" s="249" t="s">
        <v>154</v>
      </c>
      <c r="O49" s="250">
        <v>4.77</v>
      </c>
      <c r="Q49" s="249"/>
      <c r="S49" s="57"/>
    </row>
    <row r="50" spans="1:19" s="52" customFormat="1" ht="13.5" customHeight="1">
      <c r="A50" s="63"/>
      <c r="K50" s="247" t="str">
        <f t="shared" si="7"/>
        <v>Kazakhstan - 4,07%</v>
      </c>
      <c r="L50" s="148">
        <f>O50/100</f>
        <v>0.0407</v>
      </c>
      <c r="M50" s="248">
        <f t="shared" si="9"/>
        <v>4.07</v>
      </c>
      <c r="N50" s="249" t="s">
        <v>167</v>
      </c>
      <c r="O50" s="250">
        <v>4.07</v>
      </c>
      <c r="Q50" s="245"/>
      <c r="R50" s="246"/>
      <c r="S50" s="57"/>
    </row>
    <row r="51" spans="1:19" s="52" customFormat="1" ht="13.5" customHeight="1">
      <c r="A51" s="63"/>
      <c r="K51" s="247" t="str">
        <f t="shared" si="7"/>
        <v> - %</v>
      </c>
      <c r="L51" s="148">
        <f>O51/100</f>
        <v>0</v>
      </c>
      <c r="M51" s="248">
        <f t="shared" si="9"/>
        <v>0</v>
      </c>
      <c r="N51" s="249"/>
      <c r="O51" s="250"/>
      <c r="Q51" s="245"/>
      <c r="R51" s="246"/>
      <c r="S51" s="57"/>
    </row>
    <row r="52" spans="1:19" s="52" customFormat="1" ht="13.5" customHeight="1">
      <c r="A52" s="63"/>
      <c r="K52" s="247"/>
      <c r="L52" s="148"/>
      <c r="M52" s="248"/>
      <c r="Q52" s="245"/>
      <c r="R52" s="246"/>
      <c r="S52" s="57"/>
    </row>
    <row r="53" spans="1:19" s="52" customFormat="1" ht="13.5" customHeight="1">
      <c r="A53" s="63"/>
      <c r="K53" s="251"/>
      <c r="L53" s="251"/>
      <c r="M53" s="251"/>
      <c r="Q53" s="245"/>
      <c r="R53" s="246"/>
      <c r="S53" s="57"/>
    </row>
    <row r="54" spans="1:19" s="52" customFormat="1" ht="13.5" customHeight="1">
      <c r="A54" s="63"/>
      <c r="Q54" s="245"/>
      <c r="R54" s="246"/>
      <c r="S54" s="57"/>
    </row>
    <row r="55" spans="1:19" s="52" customFormat="1" ht="13.5" customHeight="1">
      <c r="A55" s="63"/>
      <c r="Q55" s="245"/>
      <c r="R55" s="246"/>
      <c r="S55" s="57"/>
    </row>
    <row r="56" spans="1:19" s="52" customFormat="1" ht="13.5" customHeight="1">
      <c r="A56" s="63"/>
      <c r="Q56" s="245"/>
      <c r="R56" s="246"/>
      <c r="S56" s="57"/>
    </row>
    <row r="57" spans="1:19" s="52" customFormat="1" ht="13.5" customHeight="1">
      <c r="A57" s="63"/>
      <c r="K57" s="35"/>
      <c r="L57" s="35"/>
      <c r="M57" s="35"/>
      <c r="N57" s="35"/>
      <c r="O57" s="35"/>
      <c r="Q57" s="245"/>
      <c r="R57" s="246"/>
      <c r="S57" s="57"/>
    </row>
    <row r="58" spans="1:19" s="52" customFormat="1" ht="13.5" customHeight="1">
      <c r="A58" s="63"/>
      <c r="K58" s="35"/>
      <c r="L58" s="35"/>
      <c r="M58" s="35"/>
      <c r="N58" s="35"/>
      <c r="O58" s="35"/>
      <c r="Q58" s="245"/>
      <c r="R58" s="246"/>
      <c r="S58" s="57"/>
    </row>
    <row r="59" spans="1:19" s="52" customFormat="1" ht="13.5" customHeight="1">
      <c r="A59" s="63"/>
      <c r="K59" s="35"/>
      <c r="L59" s="35"/>
      <c r="M59" s="35"/>
      <c r="N59" s="35"/>
      <c r="O59" s="35"/>
      <c r="Q59" s="245"/>
      <c r="R59" s="246"/>
      <c r="S59" s="57"/>
    </row>
    <row r="60" spans="1:31" s="52" customFormat="1" ht="13.5" customHeight="1">
      <c r="A60" s="63"/>
      <c r="K60" s="35"/>
      <c r="L60" s="35"/>
      <c r="M60" s="35"/>
      <c r="N60" s="35"/>
      <c r="O60" s="35"/>
      <c r="AC60" s="245"/>
      <c r="AD60" s="246"/>
      <c r="AE60" s="57"/>
    </row>
    <row r="61" spans="1:31" s="52" customFormat="1" ht="13.5" customHeight="1">
      <c r="A61" s="63"/>
      <c r="K61" s="35"/>
      <c r="L61" s="35"/>
      <c r="M61" s="35"/>
      <c r="N61" s="35"/>
      <c r="O61" s="35"/>
      <c r="AC61" s="245"/>
      <c r="AD61" s="246"/>
      <c r="AE61" s="57"/>
    </row>
    <row r="62" spans="2:4" ht="12.75">
      <c r="B62" s="52"/>
      <c r="C62" s="52"/>
      <c r="D62" s="52"/>
    </row>
    <row r="63" ht="12.75">
      <c r="B63" s="52"/>
    </row>
  </sheetData>
  <sheetProtection/>
  <mergeCells count="9">
    <mergeCell ref="A1:I1"/>
    <mergeCell ref="A2:I2"/>
    <mergeCell ref="B30:B31"/>
    <mergeCell ref="C30:C31"/>
    <mergeCell ref="D30:D31"/>
    <mergeCell ref="B43:D46"/>
    <mergeCell ref="B3:B4"/>
    <mergeCell ref="C3:C4"/>
    <mergeCell ref="D3:D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8"/>
  <sheetViews>
    <sheetView showGridLines="0" view="pageBreakPreview" zoomScaleSheetLayoutView="100" workbookViewId="0" topLeftCell="A1">
      <selection activeCell="G7" sqref="G7"/>
    </sheetView>
  </sheetViews>
  <sheetFormatPr defaultColWidth="9.140625" defaultRowHeight="12.75"/>
  <cols>
    <col min="1" max="1" width="16.140625" style="204" bestFit="1" customWidth="1"/>
    <col min="2" max="4" width="6.8515625" style="204" customWidth="1"/>
    <col min="5" max="5" width="60.00390625" style="204" customWidth="1"/>
    <col min="6" max="6" width="9.140625" style="204" customWidth="1"/>
    <col min="7" max="7" width="10.28125" style="204" bestFit="1" customWidth="1"/>
    <col min="8" max="16384" width="9.140625" style="204" customWidth="1"/>
  </cols>
  <sheetData>
    <row r="1" spans="1:5" s="202" customFormat="1" ht="34.5" customHeight="1">
      <c r="A1" s="385" t="s">
        <v>220</v>
      </c>
      <c r="B1" s="386"/>
      <c r="C1" s="386"/>
      <c r="D1" s="386"/>
      <c r="E1" s="386"/>
    </row>
    <row r="2" spans="1:5" s="202" customFormat="1" ht="24.75" customHeight="1">
      <c r="A2" s="387" t="str">
        <f>PROPER(Settings!$B$1)</f>
        <v>January 2009</v>
      </c>
      <c r="B2" s="387"/>
      <c r="C2" s="387"/>
      <c r="D2" s="387"/>
      <c r="E2" s="387"/>
    </row>
    <row r="3" spans="1:4" s="203" customFormat="1" ht="9.75" customHeight="1">
      <c r="A3" s="388"/>
      <c r="B3" s="388"/>
      <c r="C3" s="388"/>
      <c r="D3" s="388"/>
    </row>
    <row r="4" spans="1:4" ht="68.25" customHeight="1">
      <c r="A4" s="351" t="s">
        <v>87</v>
      </c>
      <c r="B4" s="352" t="s">
        <v>89</v>
      </c>
      <c r="C4" s="352" t="s">
        <v>224</v>
      </c>
      <c r="D4" s="352" t="s">
        <v>225</v>
      </c>
    </row>
    <row r="5" spans="1:15" ht="12.75">
      <c r="A5" s="353" t="s">
        <v>151</v>
      </c>
      <c r="B5" s="205">
        <v>6</v>
      </c>
      <c r="C5" s="206">
        <v>3</v>
      </c>
      <c r="D5" s="354">
        <v>3</v>
      </c>
      <c r="H5" s="207"/>
      <c r="I5" s="207"/>
      <c r="J5" s="207"/>
      <c r="K5" s="207"/>
      <c r="L5" s="207"/>
      <c r="M5" s="207"/>
      <c r="N5" s="207"/>
      <c r="O5" s="207"/>
    </row>
    <row r="6" spans="1:15" ht="12.75">
      <c r="A6" s="355" t="s">
        <v>181</v>
      </c>
      <c r="B6" s="208">
        <v>1</v>
      </c>
      <c r="C6" s="209">
        <v>1</v>
      </c>
      <c r="D6" s="356">
        <v>0</v>
      </c>
      <c r="H6" s="207"/>
      <c r="I6" s="210"/>
      <c r="J6" s="210"/>
      <c r="K6" s="210"/>
      <c r="L6" s="210"/>
      <c r="M6" s="210"/>
      <c r="N6" s="210"/>
      <c r="O6" s="210"/>
    </row>
    <row r="7" spans="1:15" ht="12.75">
      <c r="A7" s="355" t="s">
        <v>244</v>
      </c>
      <c r="B7" s="208">
        <v>1</v>
      </c>
      <c r="C7" s="209">
        <v>1</v>
      </c>
      <c r="D7" s="356">
        <v>0</v>
      </c>
      <c r="H7" s="207"/>
      <c r="I7" s="210"/>
      <c r="J7" s="210"/>
      <c r="K7" s="210"/>
      <c r="L7" s="210"/>
      <c r="M7" s="210"/>
      <c r="N7" s="210"/>
      <c r="O7" s="210"/>
    </row>
    <row r="8" spans="1:15" ht="12.75">
      <c r="A8" s="355" t="s">
        <v>162</v>
      </c>
      <c r="B8" s="208">
        <v>3</v>
      </c>
      <c r="C8" s="209">
        <v>3</v>
      </c>
      <c r="D8" s="356">
        <v>0</v>
      </c>
      <c r="H8" s="207"/>
      <c r="I8" s="210"/>
      <c r="J8" s="210"/>
      <c r="K8" s="210"/>
      <c r="L8" s="210"/>
      <c r="M8" s="210"/>
      <c r="N8" s="210"/>
      <c r="O8" s="210"/>
    </row>
    <row r="9" spans="1:15" ht="12.75">
      <c r="A9" s="355" t="s">
        <v>65</v>
      </c>
      <c r="B9" s="208">
        <v>1</v>
      </c>
      <c r="C9" s="209">
        <v>1</v>
      </c>
      <c r="D9" s="356">
        <v>0</v>
      </c>
      <c r="H9" s="207"/>
      <c r="I9" s="210"/>
      <c r="J9" s="210"/>
      <c r="K9" s="210"/>
      <c r="L9" s="210"/>
      <c r="M9" s="210"/>
      <c r="N9" s="210"/>
      <c r="O9" s="210"/>
    </row>
    <row r="10" spans="1:15" ht="12.75">
      <c r="A10" s="355" t="s">
        <v>163</v>
      </c>
      <c r="B10" s="208">
        <v>1</v>
      </c>
      <c r="C10" s="209">
        <v>0</v>
      </c>
      <c r="D10" s="356">
        <v>1</v>
      </c>
      <c r="H10" s="207"/>
      <c r="I10" s="210"/>
      <c r="J10" s="210"/>
      <c r="K10" s="210"/>
      <c r="L10" s="210"/>
      <c r="M10" s="210"/>
      <c r="N10" s="210"/>
      <c r="O10" s="210"/>
    </row>
    <row r="11" spans="1:15" ht="12.75">
      <c r="A11" s="355" t="s">
        <v>164</v>
      </c>
      <c r="B11" s="208">
        <v>1</v>
      </c>
      <c r="C11" s="209">
        <v>1</v>
      </c>
      <c r="D11" s="356">
        <v>0</v>
      </c>
      <c r="H11" s="207"/>
      <c r="I11" s="210"/>
      <c r="J11" s="210"/>
      <c r="K11" s="210"/>
      <c r="L11" s="210"/>
      <c r="M11" s="210"/>
      <c r="N11" s="210"/>
      <c r="O11" s="210"/>
    </row>
    <row r="12" spans="1:15" ht="12.75">
      <c r="A12" s="355" t="s">
        <v>166</v>
      </c>
      <c r="B12" s="208">
        <v>1</v>
      </c>
      <c r="C12" s="209">
        <v>0</v>
      </c>
      <c r="D12" s="356">
        <v>1</v>
      </c>
      <c r="H12" s="207"/>
      <c r="I12" s="210"/>
      <c r="J12" s="210"/>
      <c r="K12" s="210"/>
      <c r="L12" s="210"/>
      <c r="M12" s="210"/>
      <c r="N12" s="210"/>
      <c r="O12" s="210"/>
    </row>
    <row r="13" spans="1:15" ht="12.75">
      <c r="A13" s="355" t="s">
        <v>167</v>
      </c>
      <c r="B13" s="208">
        <v>5</v>
      </c>
      <c r="C13" s="209">
        <v>3</v>
      </c>
      <c r="D13" s="356">
        <v>2</v>
      </c>
      <c r="H13" s="207"/>
      <c r="I13" s="210"/>
      <c r="J13" s="210"/>
      <c r="K13" s="210"/>
      <c r="L13" s="210"/>
      <c r="M13" s="210"/>
      <c r="N13" s="210"/>
      <c r="O13" s="210"/>
    </row>
    <row r="14" spans="1:15" ht="12.75">
      <c r="A14" s="355" t="s">
        <v>219</v>
      </c>
      <c r="B14" s="208">
        <v>2</v>
      </c>
      <c r="C14" s="209">
        <v>2</v>
      </c>
      <c r="D14" s="356">
        <v>0</v>
      </c>
      <c r="H14" s="207"/>
      <c r="I14" s="210"/>
      <c r="J14" s="210"/>
      <c r="K14" s="210"/>
      <c r="L14" s="210"/>
      <c r="M14" s="210"/>
      <c r="N14" s="210"/>
      <c r="O14" s="210"/>
    </row>
    <row r="15" spans="1:15" ht="12.75">
      <c r="A15" s="355" t="s">
        <v>168</v>
      </c>
      <c r="B15" s="208">
        <v>1</v>
      </c>
      <c r="C15" s="209">
        <v>1</v>
      </c>
      <c r="D15" s="356">
        <v>0</v>
      </c>
      <c r="H15" s="207"/>
      <c r="I15" s="210"/>
      <c r="J15" s="210"/>
      <c r="K15" s="210"/>
      <c r="L15" s="210"/>
      <c r="M15" s="210"/>
      <c r="N15" s="210"/>
      <c r="O15" s="210"/>
    </row>
    <row r="16" spans="1:15" ht="12.75">
      <c r="A16" s="355" t="s">
        <v>152</v>
      </c>
      <c r="B16" s="208">
        <v>1</v>
      </c>
      <c r="C16" s="209">
        <v>1</v>
      </c>
      <c r="D16" s="356">
        <v>0</v>
      </c>
      <c r="H16" s="207"/>
      <c r="I16" s="210"/>
      <c r="J16" s="210"/>
      <c r="K16" s="210"/>
      <c r="L16" s="210"/>
      <c r="M16" s="210"/>
      <c r="N16" s="210"/>
      <c r="O16" s="210"/>
    </row>
    <row r="17" spans="1:15" ht="12.75">
      <c r="A17" s="355" t="s">
        <v>153</v>
      </c>
      <c r="B17" s="208">
        <v>1</v>
      </c>
      <c r="C17" s="209">
        <v>1</v>
      </c>
      <c r="D17" s="356">
        <v>0</v>
      </c>
      <c r="H17" s="207"/>
      <c r="I17" s="210"/>
      <c r="J17" s="210"/>
      <c r="K17" s="210"/>
      <c r="L17" s="210"/>
      <c r="M17" s="210"/>
      <c r="N17" s="210"/>
      <c r="O17" s="210"/>
    </row>
    <row r="18" spans="1:15" ht="12.75">
      <c r="A18" s="355" t="s">
        <v>169</v>
      </c>
      <c r="B18" s="208">
        <v>26</v>
      </c>
      <c r="C18" s="209">
        <v>15</v>
      </c>
      <c r="D18" s="356">
        <v>11</v>
      </c>
      <c r="H18" s="207"/>
      <c r="I18" s="210"/>
      <c r="J18" s="210"/>
      <c r="K18" s="210"/>
      <c r="L18" s="210"/>
      <c r="M18" s="210"/>
      <c r="N18" s="210"/>
      <c r="O18" s="210"/>
    </row>
    <row r="19" spans="1:15" ht="12.75">
      <c r="A19" s="355" t="s">
        <v>186</v>
      </c>
      <c r="B19" s="208">
        <v>7</v>
      </c>
      <c r="C19" s="209">
        <v>7</v>
      </c>
      <c r="D19" s="356">
        <v>0</v>
      </c>
      <c r="H19" s="207"/>
      <c r="I19" s="210"/>
      <c r="J19" s="210"/>
      <c r="K19" s="210"/>
      <c r="L19" s="210"/>
      <c r="M19" s="210"/>
      <c r="N19" s="210"/>
      <c r="O19" s="210"/>
    </row>
    <row r="20" spans="1:15" ht="12.75">
      <c r="A20" s="355" t="s">
        <v>154</v>
      </c>
      <c r="B20" s="208">
        <v>3</v>
      </c>
      <c r="C20" s="209">
        <v>3</v>
      </c>
      <c r="D20" s="356">
        <v>0</v>
      </c>
      <c r="H20" s="207"/>
      <c r="I20" s="210"/>
      <c r="J20" s="210"/>
      <c r="K20" s="210"/>
      <c r="L20" s="210"/>
      <c r="M20" s="210"/>
      <c r="N20" s="210"/>
      <c r="O20" s="210"/>
    </row>
    <row r="21" spans="1:15" ht="12.75">
      <c r="A21" s="355" t="s">
        <v>192</v>
      </c>
      <c r="B21" s="208">
        <v>7</v>
      </c>
      <c r="C21" s="209">
        <v>3</v>
      </c>
      <c r="D21" s="356">
        <v>4</v>
      </c>
      <c r="H21" s="207"/>
      <c r="I21" s="210"/>
      <c r="J21" s="210"/>
      <c r="K21" s="210"/>
      <c r="L21" s="210"/>
      <c r="M21" s="210"/>
      <c r="N21" s="210"/>
      <c r="O21" s="210"/>
    </row>
    <row r="22" spans="1:15" ht="12.75">
      <c r="A22" s="355" t="s">
        <v>173</v>
      </c>
      <c r="B22" s="208">
        <v>22</v>
      </c>
      <c r="C22" s="209">
        <v>22</v>
      </c>
      <c r="D22" s="356">
        <v>0</v>
      </c>
      <c r="H22" s="207"/>
      <c r="I22" s="210"/>
      <c r="J22" s="210"/>
      <c r="K22" s="210"/>
      <c r="L22" s="210"/>
      <c r="M22" s="210"/>
      <c r="N22" s="210"/>
      <c r="O22" s="210"/>
    </row>
    <row r="23" spans="1:15" ht="12.75">
      <c r="A23" s="355" t="s">
        <v>174</v>
      </c>
      <c r="B23" s="208">
        <v>3</v>
      </c>
      <c r="C23" s="209">
        <v>1</v>
      </c>
      <c r="D23" s="356">
        <v>2</v>
      </c>
      <c r="H23" s="207"/>
      <c r="I23" s="210"/>
      <c r="J23" s="210"/>
      <c r="K23" s="210"/>
      <c r="L23" s="210"/>
      <c r="M23" s="210"/>
      <c r="N23" s="210"/>
      <c r="O23" s="210"/>
    </row>
    <row r="24" spans="1:15" ht="12.75">
      <c r="A24" s="355" t="s">
        <v>156</v>
      </c>
      <c r="B24" s="208">
        <v>22</v>
      </c>
      <c r="C24" s="209">
        <v>6</v>
      </c>
      <c r="D24" s="356">
        <v>16</v>
      </c>
      <c r="H24" s="207"/>
      <c r="I24" s="210"/>
      <c r="J24" s="210"/>
      <c r="K24" s="210"/>
      <c r="L24" s="210"/>
      <c r="M24" s="210"/>
      <c r="N24" s="210"/>
      <c r="O24" s="210"/>
    </row>
    <row r="25" spans="1:15" ht="12.75">
      <c r="A25" s="355" t="s">
        <v>176</v>
      </c>
      <c r="B25" s="208">
        <v>7</v>
      </c>
      <c r="C25" s="209">
        <v>4</v>
      </c>
      <c r="D25" s="356">
        <v>3</v>
      </c>
      <c r="H25" s="207"/>
      <c r="I25" s="210"/>
      <c r="J25" s="210"/>
      <c r="K25" s="210"/>
      <c r="L25" s="210"/>
      <c r="M25" s="210"/>
      <c r="N25" s="210"/>
      <c r="O25" s="210"/>
    </row>
    <row r="26" spans="1:15" ht="12.75">
      <c r="A26" s="355" t="s">
        <v>196</v>
      </c>
      <c r="B26" s="208">
        <v>1</v>
      </c>
      <c r="C26" s="209">
        <v>1</v>
      </c>
      <c r="D26" s="356">
        <v>0</v>
      </c>
      <c r="H26" s="207"/>
      <c r="I26" s="210"/>
      <c r="J26" s="210"/>
      <c r="K26" s="210"/>
      <c r="L26" s="210"/>
      <c r="M26" s="210"/>
      <c r="N26" s="210"/>
      <c r="O26" s="210"/>
    </row>
    <row r="27" spans="1:15" ht="12.75">
      <c r="A27" s="357" t="s">
        <v>89</v>
      </c>
      <c r="B27" s="357">
        <v>123</v>
      </c>
      <c r="C27" s="358">
        <v>80</v>
      </c>
      <c r="D27" s="358">
        <v>43</v>
      </c>
      <c r="H27" s="207"/>
      <c r="I27" s="210"/>
      <c r="J27" s="210"/>
      <c r="K27" s="210"/>
      <c r="L27" s="210"/>
      <c r="M27" s="210"/>
      <c r="N27" s="210"/>
      <c r="O27" s="210"/>
    </row>
    <row r="28" spans="8:15" ht="12.75">
      <c r="H28" s="207"/>
      <c r="I28" s="210"/>
      <c r="J28" s="210"/>
      <c r="K28" s="210"/>
      <c r="L28" s="210"/>
      <c r="M28" s="210"/>
      <c r="N28" s="210"/>
      <c r="O28" s="210"/>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1"/>
  <sheetViews>
    <sheetView showGridLines="0" tabSelected="1" zoomScaleSheetLayoutView="100" workbookViewId="0" topLeftCell="A1">
      <selection activeCell="G3" sqref="G3"/>
    </sheetView>
  </sheetViews>
  <sheetFormatPr defaultColWidth="9.140625" defaultRowHeight="12.75"/>
  <cols>
    <col min="1" max="1" width="19.421875" style="1" customWidth="1"/>
    <col min="2" max="3" width="7.7109375" style="1" customWidth="1"/>
    <col min="4" max="8" width="7.7109375" style="52" customWidth="1"/>
    <col min="9" max="9" width="6.00390625" style="1" hidden="1" customWidth="1"/>
    <col min="10" max="16384" width="9.140625" style="1" customWidth="1"/>
  </cols>
  <sheetData>
    <row r="1" spans="1:9" s="7" customFormat="1" ht="31.5" customHeight="1">
      <c r="A1" s="391" t="s">
        <v>96</v>
      </c>
      <c r="B1" s="392"/>
      <c r="C1" s="392"/>
      <c r="D1" s="392"/>
      <c r="E1" s="392"/>
      <c r="F1" s="392"/>
      <c r="G1" s="392"/>
      <c r="H1" s="392"/>
      <c r="I1" s="392"/>
    </row>
    <row r="2" spans="1:9" s="7" customFormat="1" ht="24.75" customHeight="1">
      <c r="A2" s="393" t="str">
        <f>PROPER(Settings!$B$1)</f>
        <v>January 2009</v>
      </c>
      <c r="B2" s="393"/>
      <c r="C2" s="393"/>
      <c r="D2" s="393"/>
      <c r="E2" s="393"/>
      <c r="F2" s="393"/>
      <c r="G2" s="393"/>
      <c r="H2" s="393"/>
      <c r="I2" s="394"/>
    </row>
    <row r="3" spans="1:8" s="30" customFormat="1" ht="97.5" customHeight="1">
      <c r="A3" s="359" t="s">
        <v>87</v>
      </c>
      <c r="B3" s="360" t="s">
        <v>230</v>
      </c>
      <c r="C3" s="361" t="s">
        <v>229</v>
      </c>
      <c r="D3" s="361" t="s">
        <v>227</v>
      </c>
      <c r="E3" s="361" t="s">
        <v>228</v>
      </c>
      <c r="F3" s="361" t="s">
        <v>142</v>
      </c>
      <c r="G3" s="361" t="s">
        <v>143</v>
      </c>
      <c r="H3" s="361" t="s">
        <v>89</v>
      </c>
    </row>
    <row r="4" spans="1:8" s="30" customFormat="1" ht="12" customHeight="1">
      <c r="A4" s="108" t="s">
        <v>151</v>
      </c>
      <c r="B4" s="109">
        <v>6</v>
      </c>
      <c r="C4" s="99">
        <v>0</v>
      </c>
      <c r="D4" s="99">
        <v>0</v>
      </c>
      <c r="E4" s="99">
        <v>0</v>
      </c>
      <c r="F4" s="99">
        <v>0</v>
      </c>
      <c r="G4" s="99">
        <v>0</v>
      </c>
      <c r="H4" s="100">
        <v>6</v>
      </c>
    </row>
    <row r="5" spans="1:8" s="30" customFormat="1" ht="12" customHeight="1">
      <c r="A5" s="110" t="s">
        <v>181</v>
      </c>
      <c r="B5" s="111">
        <v>0</v>
      </c>
      <c r="C5" s="93">
        <v>0</v>
      </c>
      <c r="D5" s="93">
        <v>0</v>
      </c>
      <c r="E5" s="93">
        <v>0</v>
      </c>
      <c r="F5" s="93">
        <v>0</v>
      </c>
      <c r="G5" s="93">
        <v>1</v>
      </c>
      <c r="H5" s="94">
        <v>1</v>
      </c>
    </row>
    <row r="6" spans="1:8" s="30" customFormat="1" ht="12" customHeight="1">
      <c r="A6" s="110" t="s">
        <v>244</v>
      </c>
      <c r="B6" s="111">
        <v>1</v>
      </c>
      <c r="C6" s="93">
        <v>0</v>
      </c>
      <c r="D6" s="93">
        <v>0</v>
      </c>
      <c r="E6" s="93">
        <v>0</v>
      </c>
      <c r="F6" s="93">
        <v>0</v>
      </c>
      <c r="G6" s="93">
        <v>0</v>
      </c>
      <c r="H6" s="94">
        <v>1</v>
      </c>
    </row>
    <row r="7" spans="1:8" s="30" customFormat="1" ht="12" customHeight="1">
      <c r="A7" s="110" t="s">
        <v>162</v>
      </c>
      <c r="B7" s="111">
        <v>3</v>
      </c>
      <c r="C7" s="93">
        <v>0</v>
      </c>
      <c r="D7" s="93">
        <v>0</v>
      </c>
      <c r="E7" s="93">
        <v>0</v>
      </c>
      <c r="F7" s="93">
        <v>0</v>
      </c>
      <c r="G7" s="93">
        <v>0</v>
      </c>
      <c r="H7" s="94">
        <v>3</v>
      </c>
    </row>
    <row r="8" spans="1:8" s="30" customFormat="1" ht="12" customHeight="1">
      <c r="A8" s="110" t="s">
        <v>65</v>
      </c>
      <c r="B8" s="111">
        <v>1</v>
      </c>
      <c r="C8" s="93">
        <v>0</v>
      </c>
      <c r="D8" s="93">
        <v>0</v>
      </c>
      <c r="E8" s="93">
        <v>0</v>
      </c>
      <c r="F8" s="93">
        <v>0</v>
      </c>
      <c r="G8" s="93">
        <v>0</v>
      </c>
      <c r="H8" s="94">
        <v>1</v>
      </c>
    </row>
    <row r="9" spans="1:8" s="30" customFormat="1" ht="12" customHeight="1">
      <c r="A9" s="110" t="s">
        <v>163</v>
      </c>
      <c r="B9" s="111">
        <v>1</v>
      </c>
      <c r="C9" s="93">
        <v>0</v>
      </c>
      <c r="D9" s="93">
        <v>0</v>
      </c>
      <c r="E9" s="93">
        <v>0</v>
      </c>
      <c r="F9" s="93">
        <v>0</v>
      </c>
      <c r="G9" s="93">
        <v>0</v>
      </c>
      <c r="H9" s="94">
        <v>1</v>
      </c>
    </row>
    <row r="10" spans="1:8" s="30" customFormat="1" ht="12" customHeight="1">
      <c r="A10" s="110" t="s">
        <v>164</v>
      </c>
      <c r="B10" s="111">
        <v>1</v>
      </c>
      <c r="C10" s="93">
        <v>0</v>
      </c>
      <c r="D10" s="93">
        <v>0</v>
      </c>
      <c r="E10" s="93">
        <v>0</v>
      </c>
      <c r="F10" s="93">
        <v>0</v>
      </c>
      <c r="G10" s="93">
        <v>0</v>
      </c>
      <c r="H10" s="94">
        <v>1</v>
      </c>
    </row>
    <row r="11" spans="1:8" s="30" customFormat="1" ht="12" customHeight="1">
      <c r="A11" s="110" t="s">
        <v>166</v>
      </c>
      <c r="B11" s="111">
        <v>1</v>
      </c>
      <c r="C11" s="93">
        <v>0</v>
      </c>
      <c r="D11" s="93">
        <v>0</v>
      </c>
      <c r="E11" s="93">
        <v>0</v>
      </c>
      <c r="F11" s="93">
        <v>0</v>
      </c>
      <c r="G11" s="93">
        <v>0</v>
      </c>
      <c r="H11" s="94">
        <v>1</v>
      </c>
    </row>
    <row r="12" spans="1:8" s="30" customFormat="1" ht="12" customHeight="1">
      <c r="A12" s="110" t="s">
        <v>167</v>
      </c>
      <c r="B12" s="111">
        <v>3</v>
      </c>
      <c r="C12" s="93">
        <v>0</v>
      </c>
      <c r="D12" s="93">
        <v>0</v>
      </c>
      <c r="E12" s="93">
        <v>0</v>
      </c>
      <c r="F12" s="93">
        <v>0</v>
      </c>
      <c r="G12" s="93">
        <v>2</v>
      </c>
      <c r="H12" s="94">
        <v>5</v>
      </c>
    </row>
    <row r="13" spans="1:8" s="30" customFormat="1" ht="12" customHeight="1">
      <c r="A13" s="110" t="s">
        <v>219</v>
      </c>
      <c r="B13" s="111">
        <v>2</v>
      </c>
      <c r="C13" s="93">
        <v>0</v>
      </c>
      <c r="D13" s="93">
        <v>0</v>
      </c>
      <c r="E13" s="93">
        <v>0</v>
      </c>
      <c r="F13" s="93">
        <v>0</v>
      </c>
      <c r="G13" s="93">
        <v>0</v>
      </c>
      <c r="H13" s="94">
        <v>2</v>
      </c>
    </row>
    <row r="14" spans="1:8" s="30" customFormat="1" ht="12" customHeight="1">
      <c r="A14" s="110" t="s">
        <v>168</v>
      </c>
      <c r="B14" s="111">
        <v>0</v>
      </c>
      <c r="C14" s="93">
        <v>0</v>
      </c>
      <c r="D14" s="93">
        <v>1</v>
      </c>
      <c r="E14" s="93">
        <v>0</v>
      </c>
      <c r="F14" s="93">
        <v>0</v>
      </c>
      <c r="G14" s="93">
        <v>0</v>
      </c>
      <c r="H14" s="94">
        <v>1</v>
      </c>
    </row>
    <row r="15" spans="1:8" s="30" customFormat="1" ht="12" customHeight="1">
      <c r="A15" s="110" t="s">
        <v>152</v>
      </c>
      <c r="B15" s="111">
        <v>0</v>
      </c>
      <c r="C15" s="93">
        <v>0</v>
      </c>
      <c r="D15" s="93">
        <v>1</v>
      </c>
      <c r="E15" s="93">
        <v>0</v>
      </c>
      <c r="F15" s="93">
        <v>0</v>
      </c>
      <c r="G15" s="93">
        <v>0</v>
      </c>
      <c r="H15" s="94">
        <v>1</v>
      </c>
    </row>
    <row r="16" spans="1:8" s="30" customFormat="1" ht="12" customHeight="1">
      <c r="A16" s="110" t="s">
        <v>153</v>
      </c>
      <c r="B16" s="111">
        <v>1</v>
      </c>
      <c r="C16" s="93">
        <v>0</v>
      </c>
      <c r="D16" s="93">
        <v>0</v>
      </c>
      <c r="E16" s="93">
        <v>0</v>
      </c>
      <c r="F16" s="93">
        <v>0</v>
      </c>
      <c r="G16" s="93">
        <v>0</v>
      </c>
      <c r="H16" s="94">
        <v>1</v>
      </c>
    </row>
    <row r="17" spans="1:8" s="30" customFormat="1" ht="12" customHeight="1">
      <c r="A17" s="110" t="s">
        <v>169</v>
      </c>
      <c r="B17" s="111">
        <v>19</v>
      </c>
      <c r="C17" s="93">
        <v>0</v>
      </c>
      <c r="D17" s="93">
        <v>2</v>
      </c>
      <c r="E17" s="93">
        <v>2</v>
      </c>
      <c r="F17" s="93">
        <v>0</v>
      </c>
      <c r="G17" s="93">
        <v>3</v>
      </c>
      <c r="H17" s="94">
        <v>26</v>
      </c>
    </row>
    <row r="18" spans="1:8" s="30" customFormat="1" ht="12" customHeight="1">
      <c r="A18" s="110" t="s">
        <v>186</v>
      </c>
      <c r="B18" s="111">
        <v>6</v>
      </c>
      <c r="C18" s="93">
        <v>0</v>
      </c>
      <c r="D18" s="93">
        <v>0</v>
      </c>
      <c r="E18" s="93">
        <v>0</v>
      </c>
      <c r="F18" s="93">
        <v>1</v>
      </c>
      <c r="G18" s="93">
        <v>0</v>
      </c>
      <c r="H18" s="94">
        <v>7</v>
      </c>
    </row>
    <row r="19" spans="1:8" s="30" customFormat="1" ht="12" customHeight="1">
      <c r="A19" s="110" t="s">
        <v>154</v>
      </c>
      <c r="B19" s="111">
        <v>2</v>
      </c>
      <c r="C19" s="93">
        <v>0</v>
      </c>
      <c r="D19" s="93">
        <v>0</v>
      </c>
      <c r="E19" s="93">
        <v>0</v>
      </c>
      <c r="F19" s="93">
        <v>1</v>
      </c>
      <c r="G19" s="93">
        <v>0</v>
      </c>
      <c r="H19" s="94">
        <v>3</v>
      </c>
    </row>
    <row r="20" spans="1:8" s="30" customFormat="1" ht="12" customHeight="1">
      <c r="A20" s="110" t="s">
        <v>192</v>
      </c>
      <c r="B20" s="111">
        <v>4</v>
      </c>
      <c r="C20" s="93">
        <v>2</v>
      </c>
      <c r="D20" s="93">
        <v>0</v>
      </c>
      <c r="E20" s="93">
        <v>0</v>
      </c>
      <c r="F20" s="93">
        <v>0</v>
      </c>
      <c r="G20" s="93">
        <v>1</v>
      </c>
      <c r="H20" s="94">
        <v>7</v>
      </c>
    </row>
    <row r="21" spans="1:8" s="30" customFormat="1" ht="12" customHeight="1">
      <c r="A21" s="110" t="s">
        <v>173</v>
      </c>
      <c r="B21" s="111">
        <v>0</v>
      </c>
      <c r="C21" s="93">
        <v>22</v>
      </c>
      <c r="D21" s="93">
        <v>0</v>
      </c>
      <c r="E21" s="93">
        <v>0</v>
      </c>
      <c r="F21" s="93">
        <v>0</v>
      </c>
      <c r="G21" s="93">
        <v>0</v>
      </c>
      <c r="H21" s="94">
        <v>22</v>
      </c>
    </row>
    <row r="22" spans="1:8" s="30" customFormat="1" ht="12" customHeight="1">
      <c r="A22" s="110" t="s">
        <v>174</v>
      </c>
      <c r="B22" s="111">
        <v>3</v>
      </c>
      <c r="C22" s="93">
        <v>0</v>
      </c>
      <c r="D22" s="93">
        <v>0</v>
      </c>
      <c r="E22" s="93">
        <v>0</v>
      </c>
      <c r="F22" s="93">
        <v>0</v>
      </c>
      <c r="G22" s="93">
        <v>0</v>
      </c>
      <c r="H22" s="94">
        <v>3</v>
      </c>
    </row>
    <row r="23" spans="1:8" s="30" customFormat="1" ht="12" customHeight="1">
      <c r="A23" s="110" t="s">
        <v>156</v>
      </c>
      <c r="B23" s="111">
        <v>10</v>
      </c>
      <c r="C23" s="93">
        <v>1</v>
      </c>
      <c r="D23" s="93">
        <v>10</v>
      </c>
      <c r="E23" s="93">
        <v>0</v>
      </c>
      <c r="F23" s="93">
        <v>1</v>
      </c>
      <c r="G23" s="93">
        <v>0</v>
      </c>
      <c r="H23" s="94">
        <v>22</v>
      </c>
    </row>
    <row r="24" spans="1:8" s="30" customFormat="1" ht="12" customHeight="1">
      <c r="A24" s="110" t="s">
        <v>176</v>
      </c>
      <c r="B24" s="111">
        <v>6</v>
      </c>
      <c r="C24" s="93">
        <v>0</v>
      </c>
      <c r="D24" s="93">
        <v>0</v>
      </c>
      <c r="E24" s="93">
        <v>0</v>
      </c>
      <c r="F24" s="93">
        <v>1</v>
      </c>
      <c r="G24" s="93">
        <v>0</v>
      </c>
      <c r="H24" s="94">
        <v>7</v>
      </c>
    </row>
    <row r="25" spans="1:8" s="30" customFormat="1" ht="12" customHeight="1">
      <c r="A25" s="110" t="s">
        <v>196</v>
      </c>
      <c r="B25" s="111">
        <v>0</v>
      </c>
      <c r="C25" s="93">
        <v>1</v>
      </c>
      <c r="D25" s="93">
        <v>0</v>
      </c>
      <c r="E25" s="93">
        <v>0</v>
      </c>
      <c r="F25" s="93">
        <v>0</v>
      </c>
      <c r="G25" s="93">
        <v>0</v>
      </c>
      <c r="H25" s="94">
        <v>1</v>
      </c>
    </row>
    <row r="26" spans="1:8" s="30" customFormat="1" ht="12" customHeight="1">
      <c r="A26" s="102" t="s">
        <v>89</v>
      </c>
      <c r="B26" s="135">
        <v>69</v>
      </c>
      <c r="C26" s="107">
        <v>26</v>
      </c>
      <c r="D26" s="107">
        <v>14</v>
      </c>
      <c r="E26" s="107">
        <v>2</v>
      </c>
      <c r="F26" s="107">
        <v>4</v>
      </c>
      <c r="G26" s="107">
        <v>7</v>
      </c>
      <c r="H26" s="107">
        <v>123</v>
      </c>
    </row>
    <row r="27" spans="1:8" s="30" customFormat="1" ht="12" customHeight="1">
      <c r="A27" s="362" t="s">
        <v>71</v>
      </c>
      <c r="B27" s="363">
        <v>0.561</v>
      </c>
      <c r="C27" s="363">
        <v>0.2114</v>
      </c>
      <c r="D27" s="363">
        <v>0.1138</v>
      </c>
      <c r="E27" s="363">
        <v>0.0163</v>
      </c>
      <c r="F27" s="363">
        <v>0.0325</v>
      </c>
      <c r="G27" s="363">
        <v>0.0569</v>
      </c>
      <c r="H27" s="363">
        <v>1</v>
      </c>
    </row>
    <row r="28" spans="1:8" s="30" customFormat="1" ht="12" customHeight="1">
      <c r="A28" s="1"/>
      <c r="B28" s="1"/>
      <c r="C28" s="1"/>
      <c r="D28" s="52"/>
      <c r="E28" s="52"/>
      <c r="F28" s="52"/>
      <c r="G28" s="52"/>
      <c r="H28" s="52"/>
    </row>
    <row r="29" spans="1:8" s="30" customFormat="1" ht="12.75">
      <c r="A29" s="389" t="s">
        <v>98</v>
      </c>
      <c r="B29" s="390"/>
      <c r="C29" s="390"/>
      <c r="D29" s="390"/>
      <c r="E29" s="390"/>
      <c r="F29" s="390"/>
      <c r="G29" s="390"/>
      <c r="H29" s="390"/>
    </row>
    <row r="30" spans="1:8" s="30" customFormat="1" ht="12.75">
      <c r="A30" s="133" t="s">
        <v>97</v>
      </c>
      <c r="B30" s="1"/>
      <c r="C30" s="1"/>
      <c r="D30" s="52"/>
      <c r="E30" s="52"/>
      <c r="F30" s="52"/>
      <c r="G30" s="52"/>
      <c r="H30" s="52"/>
    </row>
    <row r="31" spans="1:8" s="30" customFormat="1" ht="12" customHeight="1">
      <c r="A31" s="1"/>
      <c r="B31" s="1"/>
      <c r="C31" s="1"/>
      <c r="D31" s="52"/>
      <c r="E31" s="52"/>
      <c r="F31" s="52"/>
      <c r="G31" s="52"/>
      <c r="H31" s="52"/>
    </row>
  </sheetData>
  <sheetProtection/>
  <mergeCells count="3">
    <mergeCell ref="A29:H29"/>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1"/>
  <sheetViews>
    <sheetView showGridLines="0" zoomScaleSheetLayoutView="100" workbookViewId="0" topLeftCell="A10">
      <selection activeCell="G7" sqref="G7"/>
    </sheetView>
  </sheetViews>
  <sheetFormatPr defaultColWidth="9.140625" defaultRowHeight="12.75"/>
  <cols>
    <col min="1" max="1" width="10.7109375" style="1" customWidth="1"/>
    <col min="2" max="2" width="19.421875" style="2" bestFit="1" customWidth="1"/>
    <col min="3" max="3" width="7.421875" style="1" customWidth="1"/>
    <col min="4" max="4" width="7.421875" style="2" customWidth="1"/>
    <col min="5" max="5" width="7.421875" style="48" customWidth="1"/>
    <col min="6" max="6" width="7.421875" style="1" customWidth="1"/>
    <col min="7" max="7" width="7.421875" style="4" customWidth="1"/>
    <col min="8" max="8" width="7.421875" style="1" customWidth="1"/>
    <col min="9" max="9" width="8.28125" style="1" customWidth="1"/>
    <col min="10" max="10" width="10.7109375" style="1" customWidth="1"/>
    <col min="11" max="11" width="4.7109375" style="1" bestFit="1" customWidth="1"/>
    <col min="12" max="12" width="7.140625" style="1" bestFit="1" customWidth="1"/>
    <col min="13" max="13" width="6.7109375" style="52" customWidth="1"/>
    <col min="14" max="14" width="8.00390625" style="61" customWidth="1"/>
    <col min="15" max="15" width="7.00390625" style="61" customWidth="1"/>
    <col min="16" max="16" width="5.00390625" style="61" customWidth="1"/>
    <col min="17" max="17" width="9.140625" style="52" customWidth="1"/>
    <col min="18" max="16384" width="9.140625" style="1" customWidth="1"/>
  </cols>
  <sheetData>
    <row r="1" spans="1:17" s="54" customFormat="1" ht="15.75">
      <c r="A1" s="399" t="s">
        <v>99</v>
      </c>
      <c r="B1" s="400"/>
      <c r="C1" s="400"/>
      <c r="D1" s="400"/>
      <c r="E1" s="400"/>
      <c r="F1" s="400"/>
      <c r="G1" s="400"/>
      <c r="H1" s="400"/>
      <c r="I1" s="400"/>
      <c r="J1" s="400"/>
      <c r="K1" s="53"/>
      <c r="L1" s="53"/>
      <c r="M1" s="55"/>
      <c r="N1" s="61"/>
      <c r="O1" s="61"/>
      <c r="P1" s="61"/>
      <c r="Q1" s="55"/>
    </row>
    <row r="2" spans="1:17" s="54" customFormat="1" ht="24.75" customHeight="1">
      <c r="A2" s="401" t="str">
        <f>PROPER(Settings!$B$1)</f>
        <v>January 2009</v>
      </c>
      <c r="B2" s="402"/>
      <c r="C2" s="402"/>
      <c r="D2" s="402"/>
      <c r="E2" s="402"/>
      <c r="F2" s="402"/>
      <c r="G2" s="402"/>
      <c r="H2" s="402"/>
      <c r="I2" s="402"/>
      <c r="J2" s="402"/>
      <c r="K2" s="53"/>
      <c r="L2" s="53"/>
      <c r="M2" s="55"/>
      <c r="N2" s="61"/>
      <c r="O2" s="61"/>
      <c r="P2" s="61"/>
      <c r="Q2" s="55"/>
    </row>
    <row r="3" spans="2:17" s="7" customFormat="1" ht="12.75">
      <c r="B3" s="403" t="s">
        <v>87</v>
      </c>
      <c r="C3" s="395" t="s">
        <v>100</v>
      </c>
      <c r="D3" s="396"/>
      <c r="E3" s="397"/>
      <c r="F3" s="395" t="s">
        <v>101</v>
      </c>
      <c r="G3" s="398"/>
      <c r="H3" s="398"/>
      <c r="I3" s="403" t="s">
        <v>89</v>
      </c>
      <c r="J3" s="5"/>
      <c r="K3" s="5"/>
      <c r="L3" s="5"/>
      <c r="M3" s="56"/>
      <c r="N3" s="61"/>
      <c r="O3" s="61"/>
      <c r="P3" s="61"/>
      <c r="Q3" s="56"/>
    </row>
    <row r="4" spans="2:17" s="7" customFormat="1" ht="12.75">
      <c r="B4" s="404"/>
      <c r="C4" s="127" t="s">
        <v>102</v>
      </c>
      <c r="D4" s="127" t="s">
        <v>103</v>
      </c>
      <c r="E4" s="128" t="s">
        <v>89</v>
      </c>
      <c r="F4" s="127" t="s">
        <v>102</v>
      </c>
      <c r="G4" s="127" t="s">
        <v>103</v>
      </c>
      <c r="H4" s="145" t="s">
        <v>89</v>
      </c>
      <c r="I4" s="404"/>
      <c r="J4" s="5"/>
      <c r="K4" s="1"/>
      <c r="L4" s="5"/>
      <c r="M4" s="56"/>
      <c r="N4" s="61"/>
      <c r="O4" s="61"/>
      <c r="P4" s="61"/>
      <c r="Q4" s="56"/>
    </row>
    <row r="5" spans="2:17" s="7" customFormat="1" ht="12.75">
      <c r="B5" s="117" t="s">
        <v>151</v>
      </c>
      <c r="C5" s="118">
        <v>2</v>
      </c>
      <c r="D5" s="119">
        <v>3</v>
      </c>
      <c r="E5" s="119">
        <v>5</v>
      </c>
      <c r="F5" s="119">
        <v>1</v>
      </c>
      <c r="G5" s="119">
        <v>0</v>
      </c>
      <c r="H5" s="142">
        <v>1</v>
      </c>
      <c r="I5" s="144">
        <v>6</v>
      </c>
      <c r="J5" s="36"/>
      <c r="K5" s="178">
        <f>SUM(C5:H5)-I5-E5-H5</f>
        <v>0</v>
      </c>
      <c r="L5" s="5"/>
      <c r="M5" s="56"/>
      <c r="N5" s="61"/>
      <c r="O5" s="61"/>
      <c r="P5" s="61"/>
      <c r="Q5" s="56"/>
    </row>
    <row r="6" spans="2:17" s="7" customFormat="1" ht="12.75">
      <c r="B6" s="110" t="s">
        <v>181</v>
      </c>
      <c r="C6" s="111">
        <v>0</v>
      </c>
      <c r="D6" s="93">
        <v>0</v>
      </c>
      <c r="E6" s="93">
        <v>0</v>
      </c>
      <c r="F6" s="93">
        <v>0</v>
      </c>
      <c r="G6" s="93">
        <v>1</v>
      </c>
      <c r="H6" s="112">
        <v>1</v>
      </c>
      <c r="I6" s="113">
        <v>1</v>
      </c>
      <c r="J6" s="36"/>
      <c r="K6" s="178">
        <f aca="true" t="shared" si="0" ref="K6:K27">SUM(C6:H6)-I6-E6-H6</f>
        <v>0</v>
      </c>
      <c r="L6" s="1"/>
      <c r="M6" s="56"/>
      <c r="N6" s="61"/>
      <c r="O6" s="61"/>
      <c r="P6" s="61"/>
      <c r="Q6" s="56"/>
    </row>
    <row r="7" spans="2:17" s="7" customFormat="1" ht="12.75">
      <c r="B7" s="110" t="s">
        <v>244</v>
      </c>
      <c r="C7" s="111">
        <v>1</v>
      </c>
      <c r="D7" s="93">
        <v>0</v>
      </c>
      <c r="E7" s="93">
        <v>1</v>
      </c>
      <c r="F7" s="93">
        <v>0</v>
      </c>
      <c r="G7" s="93">
        <v>0</v>
      </c>
      <c r="H7" s="112">
        <v>0</v>
      </c>
      <c r="I7" s="113">
        <v>1</v>
      </c>
      <c r="J7" s="36"/>
      <c r="K7" s="178">
        <f t="shared" si="0"/>
        <v>0</v>
      </c>
      <c r="L7" s="1"/>
      <c r="M7" s="56"/>
      <c r="N7" s="61"/>
      <c r="O7" s="61"/>
      <c r="P7" s="61"/>
      <c r="Q7" s="56"/>
    </row>
    <row r="8" spans="2:17" s="7" customFormat="1" ht="12.75">
      <c r="B8" s="110" t="s">
        <v>162</v>
      </c>
      <c r="C8" s="111">
        <v>3</v>
      </c>
      <c r="D8" s="93">
        <v>0</v>
      </c>
      <c r="E8" s="93">
        <v>3</v>
      </c>
      <c r="F8" s="93">
        <v>0</v>
      </c>
      <c r="G8" s="93">
        <v>0</v>
      </c>
      <c r="H8" s="112">
        <v>0</v>
      </c>
      <c r="I8" s="113">
        <v>3</v>
      </c>
      <c r="J8" s="1"/>
      <c r="K8" s="178">
        <f t="shared" si="0"/>
        <v>0</v>
      </c>
      <c r="L8" s="1"/>
      <c r="M8" s="56"/>
      <c r="N8" s="61"/>
      <c r="O8" s="61"/>
      <c r="P8" s="61"/>
      <c r="Q8" s="56"/>
    </row>
    <row r="9" spans="2:17" s="7" customFormat="1" ht="12.75">
      <c r="B9" s="110" t="s">
        <v>65</v>
      </c>
      <c r="C9" s="111">
        <v>1</v>
      </c>
      <c r="D9" s="93">
        <v>0</v>
      </c>
      <c r="E9" s="93">
        <v>1</v>
      </c>
      <c r="F9" s="93">
        <v>0</v>
      </c>
      <c r="G9" s="93">
        <v>0</v>
      </c>
      <c r="H9" s="112">
        <v>0</v>
      </c>
      <c r="I9" s="113">
        <v>1</v>
      </c>
      <c r="J9" s="1"/>
      <c r="K9" s="178">
        <f t="shared" si="0"/>
        <v>0</v>
      </c>
      <c r="L9" s="1"/>
      <c r="M9" s="56"/>
      <c r="N9" s="61"/>
      <c r="O9" s="61"/>
      <c r="P9" s="61"/>
      <c r="Q9" s="56"/>
    </row>
    <row r="10" spans="2:17" s="7" customFormat="1" ht="12.75">
      <c r="B10" s="110" t="s">
        <v>163</v>
      </c>
      <c r="C10" s="111">
        <v>1</v>
      </c>
      <c r="D10" s="93">
        <v>0</v>
      </c>
      <c r="E10" s="93">
        <v>1</v>
      </c>
      <c r="F10" s="93">
        <v>0</v>
      </c>
      <c r="G10" s="93">
        <v>0</v>
      </c>
      <c r="H10" s="112">
        <v>0</v>
      </c>
      <c r="I10" s="113">
        <v>1</v>
      </c>
      <c r="J10" s="1"/>
      <c r="K10" s="178">
        <f t="shared" si="0"/>
        <v>0</v>
      </c>
      <c r="L10" s="1"/>
      <c r="M10" s="56"/>
      <c r="N10" s="61"/>
      <c r="O10" s="61"/>
      <c r="P10" s="61"/>
      <c r="Q10" s="56"/>
    </row>
    <row r="11" spans="2:17" s="7" customFormat="1" ht="12.75">
      <c r="B11" s="110" t="s">
        <v>164</v>
      </c>
      <c r="C11" s="111">
        <v>1</v>
      </c>
      <c r="D11" s="93">
        <v>0</v>
      </c>
      <c r="E11" s="93">
        <v>1</v>
      </c>
      <c r="F11" s="93">
        <v>0</v>
      </c>
      <c r="G11" s="93">
        <v>0</v>
      </c>
      <c r="H11" s="112">
        <v>0</v>
      </c>
      <c r="I11" s="113">
        <v>1</v>
      </c>
      <c r="J11" s="1"/>
      <c r="K11" s="178">
        <f t="shared" si="0"/>
        <v>0</v>
      </c>
      <c r="L11" s="1"/>
      <c r="M11" s="56"/>
      <c r="N11" s="61"/>
      <c r="O11" s="61"/>
      <c r="P11" s="61"/>
      <c r="Q11" s="56"/>
    </row>
    <row r="12" spans="2:17" s="7" customFormat="1" ht="12.75">
      <c r="B12" s="110" t="s">
        <v>166</v>
      </c>
      <c r="C12" s="111">
        <v>1</v>
      </c>
      <c r="D12" s="93">
        <v>0</v>
      </c>
      <c r="E12" s="93">
        <v>1</v>
      </c>
      <c r="F12" s="93">
        <v>0</v>
      </c>
      <c r="G12" s="93">
        <v>0</v>
      </c>
      <c r="H12" s="112">
        <v>0</v>
      </c>
      <c r="I12" s="113">
        <v>1</v>
      </c>
      <c r="J12" s="1"/>
      <c r="K12" s="178">
        <f t="shared" si="0"/>
        <v>0</v>
      </c>
      <c r="L12" s="1"/>
      <c r="M12" s="56"/>
      <c r="N12" s="61"/>
      <c r="O12" s="61"/>
      <c r="P12" s="61"/>
      <c r="Q12" s="56"/>
    </row>
    <row r="13" spans="2:17" s="7" customFormat="1" ht="12.75">
      <c r="B13" s="110" t="s">
        <v>167</v>
      </c>
      <c r="C13" s="111">
        <v>2</v>
      </c>
      <c r="D13" s="93">
        <v>0</v>
      </c>
      <c r="E13" s="93">
        <v>2</v>
      </c>
      <c r="F13" s="93">
        <v>2</v>
      </c>
      <c r="G13" s="93">
        <v>1</v>
      </c>
      <c r="H13" s="112">
        <v>3</v>
      </c>
      <c r="I13" s="113">
        <v>5</v>
      </c>
      <c r="J13" s="1"/>
      <c r="K13" s="178">
        <f t="shared" si="0"/>
        <v>0</v>
      </c>
      <c r="L13" s="1"/>
      <c r="M13" s="56"/>
      <c r="N13" s="61"/>
      <c r="O13" s="61"/>
      <c r="P13" s="61"/>
      <c r="Q13" s="56"/>
    </row>
    <row r="14" spans="2:17" s="7" customFormat="1" ht="12.75">
      <c r="B14" s="110" t="s">
        <v>219</v>
      </c>
      <c r="C14" s="111">
        <v>2</v>
      </c>
      <c r="D14" s="93">
        <v>0</v>
      </c>
      <c r="E14" s="93">
        <v>2</v>
      </c>
      <c r="F14" s="93">
        <v>0</v>
      </c>
      <c r="G14" s="93">
        <v>0</v>
      </c>
      <c r="H14" s="112">
        <v>0</v>
      </c>
      <c r="I14" s="113">
        <v>2</v>
      </c>
      <c r="J14" s="1"/>
      <c r="K14" s="178">
        <f t="shared" si="0"/>
        <v>0</v>
      </c>
      <c r="L14" s="1"/>
      <c r="M14" s="56"/>
      <c r="N14" s="61"/>
      <c r="O14" s="61"/>
      <c r="P14" s="61"/>
      <c r="Q14" s="56"/>
    </row>
    <row r="15" spans="2:17" s="7" customFormat="1" ht="12.75">
      <c r="B15" s="110" t="s">
        <v>168</v>
      </c>
      <c r="C15" s="111">
        <v>1</v>
      </c>
      <c r="D15" s="93">
        <v>0</v>
      </c>
      <c r="E15" s="93">
        <v>1</v>
      </c>
      <c r="F15" s="93">
        <v>0</v>
      </c>
      <c r="G15" s="93">
        <v>0</v>
      </c>
      <c r="H15" s="112">
        <v>0</v>
      </c>
      <c r="I15" s="113">
        <v>1</v>
      </c>
      <c r="J15" s="1"/>
      <c r="K15" s="178"/>
      <c r="L15" s="1"/>
      <c r="M15" s="56"/>
      <c r="N15" s="61"/>
      <c r="O15" s="61"/>
      <c r="P15" s="61"/>
      <c r="Q15" s="56"/>
    </row>
    <row r="16" spans="2:17" s="7" customFormat="1" ht="12.75">
      <c r="B16" s="110" t="s">
        <v>152</v>
      </c>
      <c r="C16" s="111">
        <v>1</v>
      </c>
      <c r="D16" s="93">
        <v>0</v>
      </c>
      <c r="E16" s="93">
        <v>1</v>
      </c>
      <c r="F16" s="93">
        <v>0</v>
      </c>
      <c r="G16" s="93">
        <v>0</v>
      </c>
      <c r="H16" s="112">
        <v>0</v>
      </c>
      <c r="I16" s="113">
        <v>1</v>
      </c>
      <c r="J16" s="1"/>
      <c r="K16" s="178"/>
      <c r="L16" s="1"/>
      <c r="M16" s="56"/>
      <c r="N16" s="61"/>
      <c r="O16" s="61"/>
      <c r="P16" s="61"/>
      <c r="Q16" s="56"/>
    </row>
    <row r="17" spans="2:17" s="7" customFormat="1" ht="12.75">
      <c r="B17" s="110" t="s">
        <v>153</v>
      </c>
      <c r="C17" s="111">
        <v>1</v>
      </c>
      <c r="D17" s="93">
        <v>0</v>
      </c>
      <c r="E17" s="93">
        <v>1</v>
      </c>
      <c r="F17" s="93">
        <v>0</v>
      </c>
      <c r="G17" s="93">
        <v>0</v>
      </c>
      <c r="H17" s="112">
        <v>0</v>
      </c>
      <c r="I17" s="113">
        <v>1</v>
      </c>
      <c r="J17" s="1"/>
      <c r="K17" s="178"/>
      <c r="L17" s="1"/>
      <c r="M17" s="56"/>
      <c r="N17" s="61"/>
      <c r="O17" s="61"/>
      <c r="P17" s="61"/>
      <c r="Q17" s="56"/>
    </row>
    <row r="18" spans="2:17" s="7" customFormat="1" ht="12.75">
      <c r="B18" s="110" t="s">
        <v>169</v>
      </c>
      <c r="C18" s="111">
        <v>13</v>
      </c>
      <c r="D18" s="93">
        <v>8</v>
      </c>
      <c r="E18" s="93">
        <v>21</v>
      </c>
      <c r="F18" s="93">
        <v>1</v>
      </c>
      <c r="G18" s="93">
        <v>4</v>
      </c>
      <c r="H18" s="112">
        <v>5</v>
      </c>
      <c r="I18" s="113">
        <v>26</v>
      </c>
      <c r="J18" s="1"/>
      <c r="K18" s="178">
        <f t="shared" si="0"/>
        <v>0</v>
      </c>
      <c r="L18" s="1"/>
      <c r="M18" s="56"/>
      <c r="N18" s="61"/>
      <c r="O18" s="61"/>
      <c r="P18" s="61"/>
      <c r="Q18" s="56"/>
    </row>
    <row r="19" spans="2:17" s="7" customFormat="1" ht="12.75">
      <c r="B19" s="110" t="s">
        <v>186</v>
      </c>
      <c r="C19" s="111">
        <v>3</v>
      </c>
      <c r="D19" s="93">
        <v>4</v>
      </c>
      <c r="E19" s="93">
        <v>7</v>
      </c>
      <c r="F19" s="93">
        <v>0</v>
      </c>
      <c r="G19" s="93">
        <v>0</v>
      </c>
      <c r="H19" s="112">
        <v>0</v>
      </c>
      <c r="I19" s="113">
        <v>7</v>
      </c>
      <c r="J19" s="1"/>
      <c r="K19" s="178">
        <f t="shared" si="0"/>
        <v>0</v>
      </c>
      <c r="L19" s="1"/>
      <c r="M19" s="56"/>
      <c r="N19" s="61"/>
      <c r="O19" s="61"/>
      <c r="P19" s="61"/>
      <c r="Q19" s="56"/>
    </row>
    <row r="20" spans="2:17" s="7" customFormat="1" ht="12.75">
      <c r="B20" s="110" t="s">
        <v>154</v>
      </c>
      <c r="C20" s="111">
        <v>2</v>
      </c>
      <c r="D20" s="93">
        <v>1</v>
      </c>
      <c r="E20" s="93">
        <v>3</v>
      </c>
      <c r="F20" s="93">
        <v>0</v>
      </c>
      <c r="G20" s="93">
        <v>0</v>
      </c>
      <c r="H20" s="112">
        <v>0</v>
      </c>
      <c r="I20" s="113">
        <v>3</v>
      </c>
      <c r="J20" s="1"/>
      <c r="K20" s="178">
        <f t="shared" si="0"/>
        <v>0</v>
      </c>
      <c r="L20" s="1"/>
      <c r="M20" s="56"/>
      <c r="N20" s="61"/>
      <c r="O20" s="61"/>
      <c r="P20" s="61"/>
      <c r="Q20" s="56"/>
    </row>
    <row r="21" spans="2:17" s="7" customFormat="1" ht="12.75">
      <c r="B21" s="110" t="s">
        <v>192</v>
      </c>
      <c r="C21" s="111">
        <v>5</v>
      </c>
      <c r="D21" s="93">
        <v>2</v>
      </c>
      <c r="E21" s="93">
        <v>7</v>
      </c>
      <c r="F21" s="93">
        <v>0</v>
      </c>
      <c r="G21" s="93">
        <v>0</v>
      </c>
      <c r="H21" s="112">
        <v>0</v>
      </c>
      <c r="I21" s="113">
        <v>7</v>
      </c>
      <c r="J21" s="1"/>
      <c r="K21" s="178">
        <f t="shared" si="0"/>
        <v>0</v>
      </c>
      <c r="L21" s="1"/>
      <c r="M21" s="56"/>
      <c r="N21" s="61"/>
      <c r="O21" s="61"/>
      <c r="P21" s="61"/>
      <c r="Q21" s="56"/>
    </row>
    <row r="22" spans="2:17" s="7" customFormat="1" ht="12.75">
      <c r="B22" s="110" t="s">
        <v>173</v>
      </c>
      <c r="C22" s="111">
        <v>16</v>
      </c>
      <c r="D22" s="93">
        <v>2</v>
      </c>
      <c r="E22" s="93">
        <v>18</v>
      </c>
      <c r="F22" s="93">
        <v>3</v>
      </c>
      <c r="G22" s="93">
        <v>1</v>
      </c>
      <c r="H22" s="112">
        <v>4</v>
      </c>
      <c r="I22" s="113">
        <v>22</v>
      </c>
      <c r="J22" s="1"/>
      <c r="K22" s="178">
        <f t="shared" si="0"/>
        <v>0</v>
      </c>
      <c r="L22" s="1"/>
      <c r="M22" s="56"/>
      <c r="N22" s="61"/>
      <c r="O22" s="61"/>
      <c r="P22" s="61"/>
      <c r="Q22" s="56"/>
    </row>
    <row r="23" spans="2:17" s="7" customFormat="1" ht="12.75">
      <c r="B23" s="110" t="s">
        <v>174</v>
      </c>
      <c r="C23" s="111">
        <v>3</v>
      </c>
      <c r="D23" s="93">
        <v>0</v>
      </c>
      <c r="E23" s="93">
        <v>3</v>
      </c>
      <c r="F23" s="93">
        <v>0</v>
      </c>
      <c r="G23" s="93">
        <v>0</v>
      </c>
      <c r="H23" s="112">
        <v>0</v>
      </c>
      <c r="I23" s="113">
        <v>3</v>
      </c>
      <c r="J23" s="1"/>
      <c r="K23" s="178">
        <f t="shared" si="0"/>
        <v>0</v>
      </c>
      <c r="L23" s="1"/>
      <c r="M23" s="56"/>
      <c r="N23" s="61"/>
      <c r="O23" s="61"/>
      <c r="P23" s="61"/>
      <c r="Q23" s="56"/>
    </row>
    <row r="24" spans="2:17" s="7" customFormat="1" ht="12.75">
      <c r="B24" s="110" t="s">
        <v>156</v>
      </c>
      <c r="C24" s="111">
        <v>18</v>
      </c>
      <c r="D24" s="93">
        <v>3</v>
      </c>
      <c r="E24" s="93">
        <v>21</v>
      </c>
      <c r="F24" s="93">
        <v>0</v>
      </c>
      <c r="G24" s="93">
        <v>1</v>
      </c>
      <c r="H24" s="112">
        <v>1</v>
      </c>
      <c r="I24" s="113">
        <v>22</v>
      </c>
      <c r="J24" s="1"/>
      <c r="K24" s="178">
        <f t="shared" si="0"/>
        <v>0</v>
      </c>
      <c r="L24" s="1"/>
      <c r="M24" s="56"/>
      <c r="N24" s="61"/>
      <c r="O24" s="61"/>
      <c r="P24" s="61"/>
      <c r="Q24" s="56"/>
    </row>
    <row r="25" spans="2:17" s="7" customFormat="1" ht="12.75">
      <c r="B25" s="110" t="s">
        <v>176</v>
      </c>
      <c r="C25" s="111">
        <v>2</v>
      </c>
      <c r="D25" s="93">
        <v>4</v>
      </c>
      <c r="E25" s="93">
        <v>6</v>
      </c>
      <c r="F25" s="93">
        <v>1</v>
      </c>
      <c r="G25" s="93">
        <v>0</v>
      </c>
      <c r="H25" s="112">
        <v>1</v>
      </c>
      <c r="I25" s="113">
        <v>7</v>
      </c>
      <c r="J25" s="1"/>
      <c r="K25" s="178">
        <f t="shared" si="0"/>
        <v>0</v>
      </c>
      <c r="L25" s="1"/>
      <c r="M25" s="56"/>
      <c r="N25" s="61"/>
      <c r="O25" s="61"/>
      <c r="P25" s="61"/>
      <c r="Q25" s="56"/>
    </row>
    <row r="26" spans="2:17" s="7" customFormat="1" ht="12.75">
      <c r="B26" s="110" t="s">
        <v>196</v>
      </c>
      <c r="C26" s="111">
        <v>1</v>
      </c>
      <c r="D26" s="93">
        <v>0</v>
      </c>
      <c r="E26" s="93">
        <v>1</v>
      </c>
      <c r="F26" s="93">
        <v>0</v>
      </c>
      <c r="G26" s="93">
        <v>0</v>
      </c>
      <c r="H26" s="112">
        <v>0</v>
      </c>
      <c r="I26" s="113">
        <v>1</v>
      </c>
      <c r="J26" s="1"/>
      <c r="K26" s="178">
        <f t="shared" si="0"/>
        <v>0</v>
      </c>
      <c r="L26" s="1"/>
      <c r="M26" s="56"/>
      <c r="N26" s="61"/>
      <c r="O26" s="61"/>
      <c r="P26" s="61"/>
      <c r="Q26" s="56"/>
    </row>
    <row r="27" spans="2:17" s="7" customFormat="1" ht="12.75">
      <c r="B27" s="102" t="s">
        <v>89</v>
      </c>
      <c r="C27" s="116">
        <v>80</v>
      </c>
      <c r="D27" s="103">
        <v>27</v>
      </c>
      <c r="E27" s="103">
        <v>107</v>
      </c>
      <c r="F27" s="103">
        <v>8</v>
      </c>
      <c r="G27" s="103">
        <v>8</v>
      </c>
      <c r="H27" s="143">
        <v>16</v>
      </c>
      <c r="I27" s="103">
        <v>123</v>
      </c>
      <c r="J27" s="1"/>
      <c r="K27" s="178">
        <f t="shared" si="0"/>
        <v>0</v>
      </c>
      <c r="L27" s="1"/>
      <c r="M27" s="56"/>
      <c r="N27" s="61"/>
      <c r="O27" s="61"/>
      <c r="P27" s="61"/>
      <c r="Q27" s="56"/>
    </row>
    <row r="28" spans="2:17" s="7" customFormat="1" ht="12.75">
      <c r="B28" s="2"/>
      <c r="C28" s="1"/>
      <c r="D28" s="2"/>
      <c r="E28" s="48"/>
      <c r="F28" s="1"/>
      <c r="G28" s="4"/>
      <c r="H28" s="36"/>
      <c r="I28" s="1"/>
      <c r="J28" s="1"/>
      <c r="K28" s="1"/>
      <c r="L28" s="1"/>
      <c r="M28" s="56"/>
      <c r="N28" s="61"/>
      <c r="O28" s="61"/>
      <c r="P28" s="61"/>
      <c r="Q28" s="56"/>
    </row>
    <row r="29" spans="2:17" s="7" customFormat="1" ht="12.75">
      <c r="B29" s="2"/>
      <c r="C29" s="1"/>
      <c r="D29" s="2"/>
      <c r="E29" s="48"/>
      <c r="F29" s="1"/>
      <c r="G29" s="4"/>
      <c r="H29" s="36"/>
      <c r="I29" s="1"/>
      <c r="J29" s="1"/>
      <c r="K29" s="1"/>
      <c r="L29" s="1"/>
      <c r="M29" s="57"/>
      <c r="N29" s="61"/>
      <c r="O29" s="61"/>
      <c r="P29" s="61"/>
      <c r="Q29" s="56"/>
    </row>
    <row r="30" spans="2:17" s="7" customFormat="1" ht="12.75">
      <c r="B30" s="2"/>
      <c r="C30" s="1"/>
      <c r="D30" s="2"/>
      <c r="E30" s="48"/>
      <c r="F30" s="1"/>
      <c r="G30" s="4"/>
      <c r="H30" s="3"/>
      <c r="I30" s="1"/>
      <c r="J30" s="1"/>
      <c r="K30" s="1"/>
      <c r="L30" s="1"/>
      <c r="M30" s="57"/>
      <c r="N30" s="61"/>
      <c r="O30" s="61"/>
      <c r="P30" s="61"/>
      <c r="Q30" s="56"/>
    </row>
    <row r="31" spans="2:17" s="7" customFormat="1" ht="12.75">
      <c r="B31" s="2"/>
      <c r="C31" s="1"/>
      <c r="D31" s="2"/>
      <c r="E31" s="48"/>
      <c r="F31" s="1"/>
      <c r="G31" s="4"/>
      <c r="H31" s="36"/>
      <c r="I31" s="1"/>
      <c r="J31" s="1"/>
      <c r="K31" s="1"/>
      <c r="L31" s="1"/>
      <c r="M31" s="57"/>
      <c r="N31" s="61"/>
      <c r="O31" s="61"/>
      <c r="P31" s="61"/>
      <c r="Q31" s="56"/>
    </row>
    <row r="32" spans="2:17" s="7" customFormat="1" ht="12.75">
      <c r="B32" s="2"/>
      <c r="C32" s="1"/>
      <c r="D32" s="2"/>
      <c r="E32" s="48"/>
      <c r="F32" s="1"/>
      <c r="G32" s="4"/>
      <c r="H32" s="36"/>
      <c r="I32" s="1"/>
      <c r="J32" s="1"/>
      <c r="K32" s="1"/>
      <c r="L32" s="1"/>
      <c r="M32" s="57"/>
      <c r="N32" s="61"/>
      <c r="O32" s="61"/>
      <c r="P32" s="61"/>
      <c r="Q32" s="56"/>
    </row>
    <row r="33" spans="2:17" s="7" customFormat="1" ht="12.75">
      <c r="B33" s="2"/>
      <c r="C33" s="1"/>
      <c r="D33" s="2"/>
      <c r="E33" s="48"/>
      <c r="F33" s="1"/>
      <c r="G33" s="4"/>
      <c r="H33" s="3"/>
      <c r="I33" s="1"/>
      <c r="J33" s="1"/>
      <c r="K33" s="1"/>
      <c r="L33" s="1"/>
      <c r="M33" s="57"/>
      <c r="N33" s="60"/>
      <c r="O33" s="60"/>
      <c r="P33" s="74">
        <f>SUM(O35:P111)</f>
        <v>123</v>
      </c>
      <c r="Q33" s="56"/>
    </row>
    <row r="34" spans="2:17" s="7" customFormat="1" ht="12.75">
      <c r="B34" s="2"/>
      <c r="C34" s="1"/>
      <c r="D34" s="2"/>
      <c r="E34" s="48"/>
      <c r="F34" s="1"/>
      <c r="G34" s="4"/>
      <c r="H34" s="1"/>
      <c r="I34" s="1"/>
      <c r="J34" s="1"/>
      <c r="K34" s="1"/>
      <c r="L34" s="1"/>
      <c r="M34" s="57"/>
      <c r="N34" s="74" t="s">
        <v>42</v>
      </c>
      <c r="O34" s="74" t="s">
        <v>102</v>
      </c>
      <c r="P34" s="74" t="s">
        <v>103</v>
      </c>
      <c r="Q34" s="56"/>
    </row>
    <row r="35" spans="2:17" s="7" customFormat="1" ht="12.75">
      <c r="B35" s="2"/>
      <c r="C35" s="1"/>
      <c r="D35" s="2"/>
      <c r="E35" s="48"/>
      <c r="F35" s="1"/>
      <c r="G35" s="4"/>
      <c r="H35" s="1"/>
      <c r="I35" s="1"/>
      <c r="J35" s="1"/>
      <c r="K35" s="1"/>
      <c r="L35" s="1"/>
      <c r="M35" s="57"/>
      <c r="N35" s="75">
        <v>0</v>
      </c>
      <c r="O35" s="76">
        <v>0</v>
      </c>
      <c r="P35" s="76">
        <v>0</v>
      </c>
      <c r="Q35" s="56"/>
    </row>
    <row r="36" spans="2:17" s="7" customFormat="1" ht="12.75">
      <c r="B36" s="2"/>
      <c r="C36" s="1"/>
      <c r="D36" s="2"/>
      <c r="E36" s="48"/>
      <c r="F36" s="1"/>
      <c r="G36" s="4"/>
      <c r="H36" s="1"/>
      <c r="I36" s="1"/>
      <c r="J36" s="1"/>
      <c r="K36" s="1"/>
      <c r="L36" s="1"/>
      <c r="M36" s="57"/>
      <c r="N36" s="75">
        <v>1</v>
      </c>
      <c r="O36" s="76">
        <v>6</v>
      </c>
      <c r="P36" s="76">
        <v>7</v>
      </c>
      <c r="Q36" s="56"/>
    </row>
    <row r="37" spans="2:17" s="7" customFormat="1" ht="12.75">
      <c r="B37" s="2"/>
      <c r="C37" s="1"/>
      <c r="D37" s="2"/>
      <c r="E37" s="48"/>
      <c r="F37" s="1"/>
      <c r="G37" s="4"/>
      <c r="H37" s="1"/>
      <c r="I37" s="1"/>
      <c r="J37" s="1"/>
      <c r="K37" s="1"/>
      <c r="L37" s="1"/>
      <c r="M37" s="57"/>
      <c r="N37" s="75">
        <v>2</v>
      </c>
      <c r="O37" s="76">
        <v>0</v>
      </c>
      <c r="P37" s="76">
        <v>0</v>
      </c>
      <c r="Q37" s="56"/>
    </row>
    <row r="38" spans="2:17" s="7" customFormat="1" ht="12.75">
      <c r="B38" s="2"/>
      <c r="C38" s="1"/>
      <c r="D38" s="2"/>
      <c r="E38" s="48"/>
      <c r="F38" s="1"/>
      <c r="G38" s="4"/>
      <c r="H38" s="1"/>
      <c r="I38" s="1"/>
      <c r="J38" s="1"/>
      <c r="K38" s="1"/>
      <c r="L38" s="1"/>
      <c r="M38" s="57"/>
      <c r="N38" s="75">
        <v>3</v>
      </c>
      <c r="O38" s="76">
        <v>0</v>
      </c>
      <c r="P38" s="76">
        <v>0</v>
      </c>
      <c r="Q38" s="56"/>
    </row>
    <row r="39" spans="2:17" s="7" customFormat="1" ht="12.75">
      <c r="B39" s="2"/>
      <c r="C39" s="1"/>
      <c r="D39" s="2"/>
      <c r="E39" s="48"/>
      <c r="F39" s="1"/>
      <c r="G39" s="4"/>
      <c r="H39" s="1"/>
      <c r="I39" s="1"/>
      <c r="J39" s="1"/>
      <c r="K39" s="1"/>
      <c r="L39" s="1"/>
      <c r="M39" s="57"/>
      <c r="N39" s="75">
        <v>4</v>
      </c>
      <c r="O39" s="76">
        <v>1</v>
      </c>
      <c r="P39" s="76">
        <v>0</v>
      </c>
      <c r="Q39" s="56"/>
    </row>
    <row r="40" spans="1:17" s="7" customFormat="1" ht="12.75">
      <c r="A40" s="20"/>
      <c r="B40" s="2"/>
      <c r="C40" s="1"/>
      <c r="D40" s="2"/>
      <c r="E40" s="48"/>
      <c r="F40" s="1"/>
      <c r="G40" s="4"/>
      <c r="H40" s="1"/>
      <c r="I40" s="1"/>
      <c r="J40" s="1"/>
      <c r="K40" s="1"/>
      <c r="L40" s="1"/>
      <c r="M40" s="57"/>
      <c r="N40" s="75">
        <v>5</v>
      </c>
      <c r="O40" s="76">
        <v>0</v>
      </c>
      <c r="P40" s="76">
        <v>0</v>
      </c>
      <c r="Q40" s="56"/>
    </row>
    <row r="41" spans="1:17" s="7" customFormat="1" ht="12.75">
      <c r="A41" s="20"/>
      <c r="B41" s="2"/>
      <c r="C41" s="1"/>
      <c r="D41" s="2"/>
      <c r="E41" s="48"/>
      <c r="F41" s="1"/>
      <c r="G41" s="4"/>
      <c r="H41" s="1"/>
      <c r="I41" s="1"/>
      <c r="J41" s="1"/>
      <c r="K41" s="1"/>
      <c r="L41" s="1"/>
      <c r="M41" s="57"/>
      <c r="N41" s="75">
        <v>6</v>
      </c>
      <c r="O41" s="76">
        <v>0</v>
      </c>
      <c r="P41" s="76">
        <v>0</v>
      </c>
      <c r="Q41" s="56"/>
    </row>
    <row r="42" spans="1:17" s="7" customFormat="1" ht="12.75">
      <c r="A42" s="20"/>
      <c r="B42" s="2"/>
      <c r="C42" s="1"/>
      <c r="D42" s="2"/>
      <c r="E42" s="48"/>
      <c r="F42" s="1"/>
      <c r="G42" s="4"/>
      <c r="H42" s="1"/>
      <c r="I42" s="1"/>
      <c r="J42" s="1"/>
      <c r="K42" s="1"/>
      <c r="L42" s="1"/>
      <c r="M42" s="57"/>
      <c r="N42" s="75">
        <v>7</v>
      </c>
      <c r="O42" s="76">
        <v>0</v>
      </c>
      <c r="P42" s="76">
        <v>0</v>
      </c>
      <c r="Q42" s="56"/>
    </row>
    <row r="43" spans="2:17" s="20" customFormat="1" ht="12.75">
      <c r="B43" s="2"/>
      <c r="C43" s="1"/>
      <c r="D43" s="2"/>
      <c r="E43" s="48"/>
      <c r="F43" s="1"/>
      <c r="G43" s="4"/>
      <c r="H43" s="1"/>
      <c r="I43" s="1"/>
      <c r="J43" s="1"/>
      <c r="K43" s="1"/>
      <c r="L43" s="1"/>
      <c r="M43" s="57"/>
      <c r="N43" s="75">
        <v>8</v>
      </c>
      <c r="O43" s="76">
        <v>0</v>
      </c>
      <c r="P43" s="76">
        <v>0</v>
      </c>
      <c r="Q43" s="57"/>
    </row>
    <row r="44" spans="2:17" s="20" customFormat="1" ht="12.75">
      <c r="B44" s="2"/>
      <c r="C44" s="1"/>
      <c r="D44" s="2"/>
      <c r="E44" s="48"/>
      <c r="F44" s="1"/>
      <c r="G44" s="4"/>
      <c r="H44" s="1"/>
      <c r="I44" s="1"/>
      <c r="J44" s="1"/>
      <c r="K44" s="1"/>
      <c r="L44" s="1"/>
      <c r="M44" s="57"/>
      <c r="N44" s="75">
        <v>9</v>
      </c>
      <c r="O44" s="76">
        <v>0</v>
      </c>
      <c r="P44" s="76">
        <v>0</v>
      </c>
      <c r="Q44" s="57"/>
    </row>
    <row r="45" spans="1:17" s="20" customFormat="1" ht="12.75">
      <c r="A45" s="1"/>
      <c r="B45" s="2"/>
      <c r="C45" s="1"/>
      <c r="D45" s="2"/>
      <c r="E45" s="48"/>
      <c r="F45" s="1"/>
      <c r="G45" s="4"/>
      <c r="H45" s="1"/>
      <c r="I45" s="1"/>
      <c r="J45" s="1"/>
      <c r="K45" s="1"/>
      <c r="L45" s="1"/>
      <c r="M45" s="57"/>
      <c r="N45" s="75">
        <v>10</v>
      </c>
      <c r="O45" s="76">
        <v>0</v>
      </c>
      <c r="P45" s="76">
        <v>1</v>
      </c>
      <c r="Q45" s="57"/>
    </row>
    <row r="46" spans="1:17" s="20" customFormat="1" ht="12.75">
      <c r="A46" s="1"/>
      <c r="B46" s="2"/>
      <c r="C46" s="1"/>
      <c r="D46" s="2"/>
      <c r="E46" s="48"/>
      <c r="F46" s="1"/>
      <c r="G46" s="4"/>
      <c r="H46" s="1"/>
      <c r="I46" s="1"/>
      <c r="J46" s="1"/>
      <c r="K46" s="1"/>
      <c r="L46" s="1"/>
      <c r="M46" s="57"/>
      <c r="N46" s="75">
        <v>11</v>
      </c>
      <c r="O46" s="76">
        <v>0</v>
      </c>
      <c r="P46" s="76">
        <v>0</v>
      </c>
      <c r="Q46" s="57"/>
    </row>
    <row r="47" spans="1:17" s="20" customFormat="1" ht="12.75">
      <c r="A47" s="1"/>
      <c r="B47" s="2"/>
      <c r="C47" s="1"/>
      <c r="D47" s="2"/>
      <c r="E47" s="48"/>
      <c r="F47" s="1"/>
      <c r="G47" s="4"/>
      <c r="H47" s="1"/>
      <c r="I47" s="1"/>
      <c r="J47" s="1"/>
      <c r="K47" s="1"/>
      <c r="L47" s="1"/>
      <c r="M47" s="57"/>
      <c r="N47" s="75">
        <v>12</v>
      </c>
      <c r="O47" s="76">
        <v>0</v>
      </c>
      <c r="P47" s="76">
        <v>0</v>
      </c>
      <c r="Q47" s="57"/>
    </row>
    <row r="48" spans="1:17" s="20" customFormat="1" ht="12.75">
      <c r="A48" s="1"/>
      <c r="B48" s="2"/>
      <c r="C48" s="1"/>
      <c r="D48" s="2"/>
      <c r="E48" s="48"/>
      <c r="F48" s="1"/>
      <c r="G48" s="4"/>
      <c r="H48" s="1"/>
      <c r="I48" s="1"/>
      <c r="J48" s="1"/>
      <c r="K48" s="1"/>
      <c r="L48" s="1"/>
      <c r="M48" s="57"/>
      <c r="N48" s="75">
        <v>13</v>
      </c>
      <c r="O48" s="76">
        <v>0</v>
      </c>
      <c r="P48" s="76">
        <v>0</v>
      </c>
      <c r="Q48" s="57"/>
    </row>
    <row r="49" spans="1:17" s="20" customFormat="1" ht="12.75">
      <c r="A49" s="1"/>
      <c r="B49" s="2"/>
      <c r="C49" s="1"/>
      <c r="D49" s="2"/>
      <c r="E49" s="48"/>
      <c r="F49" s="1"/>
      <c r="G49" s="4"/>
      <c r="H49" s="1"/>
      <c r="I49" s="1"/>
      <c r="J49" s="1"/>
      <c r="K49" s="1"/>
      <c r="L49" s="1"/>
      <c r="M49" s="57"/>
      <c r="N49" s="75">
        <v>14</v>
      </c>
      <c r="O49" s="76">
        <v>1</v>
      </c>
      <c r="P49" s="76">
        <v>0</v>
      </c>
      <c r="Q49" s="57"/>
    </row>
    <row r="50" spans="1:17" s="20" customFormat="1" ht="12.75">
      <c r="A50" s="1"/>
      <c r="B50" s="2"/>
      <c r="C50" s="1"/>
      <c r="D50" s="2"/>
      <c r="E50" s="48"/>
      <c r="F50" s="1"/>
      <c r="G50" s="4"/>
      <c r="H50" s="1"/>
      <c r="I50" s="1"/>
      <c r="J50" s="1"/>
      <c r="K50" s="1"/>
      <c r="L50" s="1"/>
      <c r="M50" s="57"/>
      <c r="N50" s="75">
        <v>15</v>
      </c>
      <c r="O50" s="76">
        <v>0</v>
      </c>
      <c r="P50" s="76">
        <v>0</v>
      </c>
      <c r="Q50" s="57"/>
    </row>
    <row r="51" spans="1:17" s="20" customFormat="1" ht="12.75">
      <c r="A51" s="1"/>
      <c r="B51" s="2"/>
      <c r="C51" s="1"/>
      <c r="D51" s="2"/>
      <c r="E51" s="48"/>
      <c r="F51" s="1"/>
      <c r="G51" s="4"/>
      <c r="H51" s="1"/>
      <c r="I51" s="1"/>
      <c r="J51" s="1"/>
      <c r="K51" s="1"/>
      <c r="L51" s="1"/>
      <c r="M51" s="57"/>
      <c r="N51" s="75">
        <v>16</v>
      </c>
      <c r="O51" s="76">
        <v>0</v>
      </c>
      <c r="P51" s="76">
        <v>0</v>
      </c>
      <c r="Q51" s="57"/>
    </row>
    <row r="52" spans="1:17" s="20" customFormat="1" ht="12.75">
      <c r="A52" s="1"/>
      <c r="B52" s="2"/>
      <c r="C52" s="1"/>
      <c r="D52" s="2"/>
      <c r="E52" s="48"/>
      <c r="F52" s="1"/>
      <c r="G52" s="4"/>
      <c r="H52" s="1"/>
      <c r="I52" s="1"/>
      <c r="J52" s="1"/>
      <c r="K52" s="1"/>
      <c r="L52" s="1"/>
      <c r="M52" s="57"/>
      <c r="N52" s="75">
        <v>17</v>
      </c>
      <c r="O52" s="76">
        <v>0</v>
      </c>
      <c r="P52" s="76">
        <v>0</v>
      </c>
      <c r="Q52" s="57"/>
    </row>
    <row r="53" spans="1:17" s="20" customFormat="1" ht="12.75">
      <c r="A53" s="1"/>
      <c r="B53" s="2"/>
      <c r="C53" s="1"/>
      <c r="D53" s="2"/>
      <c r="E53" s="48"/>
      <c r="F53" s="1"/>
      <c r="G53" s="4"/>
      <c r="H53" s="1"/>
      <c r="I53" s="1"/>
      <c r="J53" s="1"/>
      <c r="K53" s="1"/>
      <c r="L53" s="1"/>
      <c r="M53" s="57"/>
      <c r="N53" s="75">
        <v>18</v>
      </c>
      <c r="O53" s="76">
        <v>0</v>
      </c>
      <c r="P53" s="76">
        <v>0</v>
      </c>
      <c r="Q53" s="57"/>
    </row>
    <row r="54" spans="1:17" s="20" customFormat="1" ht="12.75">
      <c r="A54" s="1"/>
      <c r="B54" s="2"/>
      <c r="C54" s="1"/>
      <c r="D54" s="2"/>
      <c r="E54" s="48"/>
      <c r="F54" s="1"/>
      <c r="G54" s="4"/>
      <c r="H54" s="1"/>
      <c r="I54" s="1"/>
      <c r="J54" s="1"/>
      <c r="K54" s="1"/>
      <c r="L54" s="1"/>
      <c r="M54" s="57"/>
      <c r="N54" s="75">
        <v>19</v>
      </c>
      <c r="O54" s="76">
        <v>4</v>
      </c>
      <c r="P54" s="76">
        <v>0</v>
      </c>
      <c r="Q54" s="57"/>
    </row>
    <row r="55" spans="1:17" s="20" customFormat="1" ht="12.75">
      <c r="A55" s="1"/>
      <c r="B55" s="2"/>
      <c r="C55" s="1"/>
      <c r="D55" s="2"/>
      <c r="E55" s="48"/>
      <c r="F55" s="1"/>
      <c r="G55" s="4"/>
      <c r="H55" s="1"/>
      <c r="I55" s="1"/>
      <c r="J55" s="1"/>
      <c r="K55" s="1"/>
      <c r="L55" s="1"/>
      <c r="M55" s="58"/>
      <c r="N55" s="75">
        <v>20</v>
      </c>
      <c r="O55" s="76">
        <v>1</v>
      </c>
      <c r="P55" s="76">
        <v>1</v>
      </c>
      <c r="Q55" s="57"/>
    </row>
    <row r="56" spans="1:17" s="20" customFormat="1" ht="12.75">
      <c r="A56" s="1"/>
      <c r="B56" s="2"/>
      <c r="C56" s="1"/>
      <c r="D56" s="2"/>
      <c r="E56" s="48"/>
      <c r="F56" s="1"/>
      <c r="G56" s="4"/>
      <c r="H56" s="1"/>
      <c r="I56" s="1"/>
      <c r="J56" s="1"/>
      <c r="K56" s="1"/>
      <c r="L56" s="1"/>
      <c r="M56" s="58"/>
      <c r="N56" s="75">
        <v>21</v>
      </c>
      <c r="O56" s="76">
        <v>1</v>
      </c>
      <c r="P56" s="76">
        <v>1</v>
      </c>
      <c r="Q56" s="57"/>
    </row>
    <row r="57" spans="1:17" s="20" customFormat="1" ht="12.75">
      <c r="A57" s="1"/>
      <c r="B57" s="2"/>
      <c r="C57" s="1"/>
      <c r="D57" s="2"/>
      <c r="E57" s="48"/>
      <c r="F57" s="1"/>
      <c r="G57" s="4"/>
      <c r="H57" s="1"/>
      <c r="I57" s="1"/>
      <c r="J57" s="1"/>
      <c r="K57" s="1"/>
      <c r="L57" s="1"/>
      <c r="M57" s="58"/>
      <c r="N57" s="75">
        <v>22</v>
      </c>
      <c r="O57" s="76">
        <v>2</v>
      </c>
      <c r="P57" s="76">
        <v>1</v>
      </c>
      <c r="Q57" s="59"/>
    </row>
    <row r="58" spans="1:17" s="20" customFormat="1" ht="12.75">
      <c r="A58" s="1"/>
      <c r="B58" s="2"/>
      <c r="C58" s="1"/>
      <c r="D58" s="2"/>
      <c r="E58" s="48"/>
      <c r="F58" s="1"/>
      <c r="G58" s="4"/>
      <c r="H58" s="1"/>
      <c r="I58" s="1"/>
      <c r="J58" s="1"/>
      <c r="K58" s="1"/>
      <c r="L58" s="1"/>
      <c r="M58" s="58"/>
      <c r="N58" s="75">
        <v>23</v>
      </c>
      <c r="O58" s="76">
        <v>2</v>
      </c>
      <c r="P58" s="76">
        <v>0</v>
      </c>
      <c r="Q58" s="57"/>
    </row>
    <row r="59" spans="1:17" s="20" customFormat="1" ht="12.75">
      <c r="A59" s="1"/>
      <c r="B59" s="2"/>
      <c r="C59" s="1"/>
      <c r="D59" s="2"/>
      <c r="E59" s="48"/>
      <c r="F59" s="1"/>
      <c r="G59" s="4"/>
      <c r="H59" s="1"/>
      <c r="I59" s="1"/>
      <c r="J59" s="1"/>
      <c r="K59" s="1"/>
      <c r="L59" s="1"/>
      <c r="M59" s="58"/>
      <c r="N59" s="75">
        <v>24</v>
      </c>
      <c r="O59" s="76">
        <v>1</v>
      </c>
      <c r="P59" s="76">
        <v>2</v>
      </c>
      <c r="Q59" s="57"/>
    </row>
    <row r="60" spans="1:17" s="20" customFormat="1" ht="12.75">
      <c r="A60" s="1"/>
      <c r="B60" s="2"/>
      <c r="C60" s="1"/>
      <c r="D60" s="2"/>
      <c r="E60" s="48"/>
      <c r="F60" s="1"/>
      <c r="G60" s="4"/>
      <c r="H60" s="1"/>
      <c r="I60" s="1"/>
      <c r="J60" s="1"/>
      <c r="K60" s="1"/>
      <c r="L60" s="1"/>
      <c r="M60" s="58"/>
      <c r="N60" s="75">
        <v>25</v>
      </c>
      <c r="O60" s="76">
        <v>5</v>
      </c>
      <c r="P60" s="76">
        <v>1</v>
      </c>
      <c r="Q60" s="57"/>
    </row>
    <row r="61" spans="1:17" s="20" customFormat="1" ht="12.75">
      <c r="A61" s="1"/>
      <c r="B61" s="2"/>
      <c r="C61" s="1"/>
      <c r="D61" s="2"/>
      <c r="E61" s="48"/>
      <c r="F61" s="1"/>
      <c r="G61" s="4"/>
      <c r="H61" s="1"/>
      <c r="I61" s="1"/>
      <c r="J61" s="1"/>
      <c r="K61" s="1"/>
      <c r="L61" s="1"/>
      <c r="M61" s="58"/>
      <c r="N61" s="75">
        <v>26</v>
      </c>
      <c r="O61" s="76">
        <v>7</v>
      </c>
      <c r="P61" s="76">
        <v>1</v>
      </c>
      <c r="Q61" s="57"/>
    </row>
    <row r="62" spans="1:17" s="20" customFormat="1" ht="12.75">
      <c r="A62" s="1"/>
      <c r="B62" s="2"/>
      <c r="C62" s="1"/>
      <c r="D62" s="2"/>
      <c r="E62" s="48"/>
      <c r="F62" s="1"/>
      <c r="G62" s="4"/>
      <c r="H62" s="1"/>
      <c r="I62" s="1"/>
      <c r="J62" s="1"/>
      <c r="K62" s="1"/>
      <c r="L62" s="1"/>
      <c r="M62" s="58"/>
      <c r="N62" s="75">
        <v>27</v>
      </c>
      <c r="O62" s="76">
        <v>4</v>
      </c>
      <c r="P62" s="76">
        <v>2</v>
      </c>
      <c r="Q62" s="57"/>
    </row>
    <row r="63" spans="1:17" s="20" customFormat="1" ht="12.75">
      <c r="A63" s="1"/>
      <c r="B63" s="2"/>
      <c r="C63" s="1"/>
      <c r="D63" s="2"/>
      <c r="E63" s="48"/>
      <c r="F63" s="1"/>
      <c r="G63" s="4"/>
      <c r="H63" s="1"/>
      <c r="I63" s="1"/>
      <c r="J63" s="1"/>
      <c r="K63" s="1"/>
      <c r="L63" s="1"/>
      <c r="M63" s="58"/>
      <c r="N63" s="75">
        <v>28</v>
      </c>
      <c r="O63" s="76">
        <v>6</v>
      </c>
      <c r="P63" s="76">
        <v>1</v>
      </c>
      <c r="Q63" s="59"/>
    </row>
    <row r="64" spans="1:17" s="20" customFormat="1" ht="12.75">
      <c r="A64" s="1"/>
      <c r="B64" s="2"/>
      <c r="C64" s="1"/>
      <c r="D64" s="2"/>
      <c r="E64" s="48"/>
      <c r="F64" s="1"/>
      <c r="G64" s="4"/>
      <c r="H64" s="1"/>
      <c r="I64" s="1"/>
      <c r="J64" s="1"/>
      <c r="K64" s="1"/>
      <c r="L64" s="1"/>
      <c r="M64" s="58"/>
      <c r="N64" s="75">
        <v>29</v>
      </c>
      <c r="O64" s="76">
        <v>5</v>
      </c>
      <c r="P64" s="76">
        <v>2</v>
      </c>
      <c r="Q64" s="57"/>
    </row>
    <row r="65" spans="1:17" s="20" customFormat="1" ht="12.75">
      <c r="A65" s="1"/>
      <c r="B65" s="2"/>
      <c r="C65" s="1"/>
      <c r="D65" s="2"/>
      <c r="E65" s="48"/>
      <c r="F65" s="1"/>
      <c r="G65" s="4"/>
      <c r="H65" s="1"/>
      <c r="I65" s="1"/>
      <c r="J65" s="1"/>
      <c r="K65" s="1"/>
      <c r="L65" s="1"/>
      <c r="M65" s="58"/>
      <c r="N65" s="75">
        <v>30</v>
      </c>
      <c r="O65" s="76">
        <v>3</v>
      </c>
      <c r="P65" s="76">
        <v>3</v>
      </c>
      <c r="Q65" s="57"/>
    </row>
    <row r="66" spans="1:17" s="20" customFormat="1" ht="12.75">
      <c r="A66" s="1"/>
      <c r="B66" s="2"/>
      <c r="C66" s="1"/>
      <c r="D66" s="2"/>
      <c r="E66" s="48"/>
      <c r="F66" s="1"/>
      <c r="G66" s="4"/>
      <c r="H66" s="1"/>
      <c r="I66" s="1"/>
      <c r="J66" s="1"/>
      <c r="K66" s="1"/>
      <c r="L66" s="1"/>
      <c r="M66" s="58"/>
      <c r="N66" s="75">
        <v>31</v>
      </c>
      <c r="O66" s="76">
        <v>3</v>
      </c>
      <c r="P66" s="76">
        <v>3</v>
      </c>
      <c r="Q66" s="57"/>
    </row>
    <row r="67" spans="1:17" s="20" customFormat="1" ht="12.75">
      <c r="A67" s="1"/>
      <c r="B67" s="2"/>
      <c r="C67" s="1"/>
      <c r="D67" s="2"/>
      <c r="E67" s="48"/>
      <c r="F67" s="1"/>
      <c r="G67" s="4"/>
      <c r="H67" s="1"/>
      <c r="I67" s="1"/>
      <c r="J67" s="1"/>
      <c r="K67" s="1"/>
      <c r="L67" s="1"/>
      <c r="M67" s="58"/>
      <c r="N67" s="75">
        <v>32</v>
      </c>
      <c r="O67" s="76">
        <v>2</v>
      </c>
      <c r="P67" s="76">
        <v>0</v>
      </c>
      <c r="Q67" s="57"/>
    </row>
    <row r="68" spans="1:17" s="20" customFormat="1" ht="12.75">
      <c r="A68" s="1"/>
      <c r="B68" s="2"/>
      <c r="C68" s="1"/>
      <c r="D68" s="2"/>
      <c r="E68" s="48"/>
      <c r="F68" s="1"/>
      <c r="G68" s="4"/>
      <c r="H68" s="1"/>
      <c r="I68" s="1"/>
      <c r="J68" s="1"/>
      <c r="K68" s="1"/>
      <c r="L68" s="1"/>
      <c r="M68" s="58"/>
      <c r="N68" s="75">
        <v>33</v>
      </c>
      <c r="O68" s="76">
        <v>0</v>
      </c>
      <c r="P68" s="76">
        <v>1</v>
      </c>
      <c r="Q68" s="57"/>
    </row>
    <row r="69" spans="1:17" s="20" customFormat="1" ht="12.75">
      <c r="A69" s="1"/>
      <c r="B69" s="2"/>
      <c r="C69" s="1"/>
      <c r="D69" s="2"/>
      <c r="E69" s="48"/>
      <c r="F69" s="1"/>
      <c r="G69" s="4"/>
      <c r="H69" s="1"/>
      <c r="I69" s="1"/>
      <c r="J69" s="1"/>
      <c r="K69" s="1"/>
      <c r="L69" s="1"/>
      <c r="M69" s="58"/>
      <c r="N69" s="75">
        <v>34</v>
      </c>
      <c r="O69" s="76">
        <v>1</v>
      </c>
      <c r="P69" s="76">
        <v>1</v>
      </c>
      <c r="Q69" s="57"/>
    </row>
    <row r="70" spans="1:17" s="20" customFormat="1" ht="12.75">
      <c r="A70" s="1"/>
      <c r="B70" s="2"/>
      <c r="C70" s="1"/>
      <c r="D70" s="2"/>
      <c r="E70" s="48"/>
      <c r="F70" s="1"/>
      <c r="G70" s="4"/>
      <c r="H70" s="1"/>
      <c r="I70" s="1"/>
      <c r="J70" s="1"/>
      <c r="K70" s="1"/>
      <c r="L70" s="1"/>
      <c r="M70" s="58"/>
      <c r="N70" s="75">
        <v>35</v>
      </c>
      <c r="O70" s="76">
        <v>2</v>
      </c>
      <c r="P70" s="76">
        <v>1</v>
      </c>
      <c r="Q70" s="57"/>
    </row>
    <row r="71" spans="1:17" s="20" customFormat="1" ht="12.75">
      <c r="A71" s="1"/>
      <c r="B71" s="2"/>
      <c r="C71" s="1"/>
      <c r="D71" s="2"/>
      <c r="E71" s="48"/>
      <c r="F71" s="1"/>
      <c r="G71" s="4"/>
      <c r="H71" s="1"/>
      <c r="I71" s="1"/>
      <c r="J71" s="1"/>
      <c r="K71" s="1"/>
      <c r="L71" s="1"/>
      <c r="M71" s="58"/>
      <c r="N71" s="75">
        <v>36</v>
      </c>
      <c r="O71" s="76">
        <v>4</v>
      </c>
      <c r="P71" s="76">
        <v>0</v>
      </c>
      <c r="Q71" s="59"/>
    </row>
    <row r="72" spans="1:17" s="20" customFormat="1" ht="12.75">
      <c r="A72" s="1"/>
      <c r="B72" s="2"/>
      <c r="C72" s="1"/>
      <c r="D72" s="2"/>
      <c r="E72" s="48"/>
      <c r="F72" s="1"/>
      <c r="G72" s="4"/>
      <c r="H72" s="1"/>
      <c r="I72" s="1"/>
      <c r="J72" s="1"/>
      <c r="K72" s="1"/>
      <c r="L72" s="1"/>
      <c r="M72" s="58"/>
      <c r="N72" s="75">
        <v>37</v>
      </c>
      <c r="O72" s="76">
        <v>2</v>
      </c>
      <c r="P72" s="76">
        <v>1</v>
      </c>
      <c r="Q72" s="57"/>
    </row>
    <row r="73" spans="1:17" s="20" customFormat="1" ht="12.75">
      <c r="A73" s="1"/>
      <c r="B73" s="2"/>
      <c r="C73" s="1"/>
      <c r="D73" s="2"/>
      <c r="E73" s="48"/>
      <c r="F73" s="1"/>
      <c r="G73" s="4"/>
      <c r="H73" s="1"/>
      <c r="I73" s="1"/>
      <c r="J73" s="1"/>
      <c r="K73" s="1"/>
      <c r="L73" s="1"/>
      <c r="M73" s="58"/>
      <c r="N73" s="75">
        <v>38</v>
      </c>
      <c r="O73" s="76">
        <v>3</v>
      </c>
      <c r="P73" s="76">
        <v>0</v>
      </c>
      <c r="Q73" s="57"/>
    </row>
    <row r="74" spans="1:17" s="20" customFormat="1" ht="12.75">
      <c r="A74" s="1"/>
      <c r="B74" s="2"/>
      <c r="C74" s="1"/>
      <c r="D74" s="2"/>
      <c r="E74" s="48"/>
      <c r="F74" s="1"/>
      <c r="G74" s="4"/>
      <c r="H74" s="1"/>
      <c r="I74" s="1"/>
      <c r="J74" s="1"/>
      <c r="K74" s="1"/>
      <c r="L74" s="1"/>
      <c r="M74" s="58"/>
      <c r="N74" s="75">
        <v>39</v>
      </c>
      <c r="O74" s="76">
        <v>2</v>
      </c>
      <c r="P74" s="76">
        <v>0</v>
      </c>
      <c r="Q74" s="57"/>
    </row>
    <row r="75" spans="1:17" s="20" customFormat="1" ht="12.75">
      <c r="A75" s="1"/>
      <c r="B75" s="2"/>
      <c r="C75" s="1"/>
      <c r="D75" s="2"/>
      <c r="E75" s="48"/>
      <c r="F75" s="1"/>
      <c r="G75" s="4"/>
      <c r="H75" s="1"/>
      <c r="I75" s="1"/>
      <c r="J75" s="1"/>
      <c r="K75" s="1"/>
      <c r="L75" s="1"/>
      <c r="M75" s="52"/>
      <c r="N75" s="75">
        <v>40</v>
      </c>
      <c r="O75" s="76">
        <v>2</v>
      </c>
      <c r="P75" s="76">
        <v>1</v>
      </c>
      <c r="Q75" s="57"/>
    </row>
    <row r="76" spans="1:17" s="20" customFormat="1" ht="12.75">
      <c r="A76" s="1"/>
      <c r="B76" s="2"/>
      <c r="C76" s="1"/>
      <c r="D76" s="2"/>
      <c r="E76" s="48"/>
      <c r="F76" s="1"/>
      <c r="G76" s="4"/>
      <c r="H76" s="1"/>
      <c r="I76" s="1"/>
      <c r="J76" s="1"/>
      <c r="K76" s="1"/>
      <c r="L76" s="1"/>
      <c r="M76" s="52"/>
      <c r="N76" s="75">
        <v>41</v>
      </c>
      <c r="O76" s="76">
        <v>2</v>
      </c>
      <c r="P76" s="76">
        <v>0</v>
      </c>
      <c r="Q76" s="57"/>
    </row>
    <row r="77" spans="1:17" s="20" customFormat="1" ht="12.75">
      <c r="A77" s="1"/>
      <c r="B77" s="2"/>
      <c r="C77" s="1"/>
      <c r="D77" s="2"/>
      <c r="E77" s="48"/>
      <c r="F77" s="1"/>
      <c r="G77" s="4"/>
      <c r="H77" s="1"/>
      <c r="I77" s="1"/>
      <c r="J77" s="1"/>
      <c r="K77" s="1"/>
      <c r="L77" s="1"/>
      <c r="M77" s="52"/>
      <c r="N77" s="75">
        <v>42</v>
      </c>
      <c r="O77" s="76">
        <v>1</v>
      </c>
      <c r="P77" s="76">
        <v>0</v>
      </c>
      <c r="Q77" s="57"/>
    </row>
    <row r="78" spans="1:17" s="20" customFormat="1" ht="12.75">
      <c r="A78" s="1"/>
      <c r="B78" s="2"/>
      <c r="C78" s="1"/>
      <c r="D78" s="2"/>
      <c r="E78" s="48"/>
      <c r="F78" s="1"/>
      <c r="G78" s="4"/>
      <c r="H78" s="1"/>
      <c r="I78" s="1"/>
      <c r="J78" s="1"/>
      <c r="K78" s="1"/>
      <c r="L78" s="1"/>
      <c r="M78" s="52"/>
      <c r="N78" s="75">
        <v>43</v>
      </c>
      <c r="O78" s="76">
        <v>4</v>
      </c>
      <c r="P78" s="76">
        <v>1</v>
      </c>
      <c r="Q78" s="57"/>
    </row>
    <row r="79" spans="1:17" s="20" customFormat="1" ht="12.75">
      <c r="A79" s="1"/>
      <c r="B79" s="2"/>
      <c r="C79" s="1"/>
      <c r="D79" s="2"/>
      <c r="E79" s="48"/>
      <c r="F79" s="1"/>
      <c r="G79" s="4"/>
      <c r="H79" s="1"/>
      <c r="I79" s="1"/>
      <c r="J79" s="1"/>
      <c r="K79" s="1"/>
      <c r="L79" s="1"/>
      <c r="M79" s="52"/>
      <c r="N79" s="75">
        <v>44</v>
      </c>
      <c r="O79" s="76">
        <v>1</v>
      </c>
      <c r="P79" s="76">
        <v>0</v>
      </c>
      <c r="Q79" s="57"/>
    </row>
    <row r="80" spans="1:17" s="20" customFormat="1" ht="12.75">
      <c r="A80" s="1"/>
      <c r="B80" s="2"/>
      <c r="C80" s="1"/>
      <c r="D80" s="2"/>
      <c r="E80" s="48"/>
      <c r="F80" s="1"/>
      <c r="G80" s="4"/>
      <c r="H80" s="1"/>
      <c r="I80" s="1"/>
      <c r="J80" s="1"/>
      <c r="K80" s="1"/>
      <c r="L80" s="1"/>
      <c r="M80" s="52"/>
      <c r="N80" s="75">
        <v>45</v>
      </c>
      <c r="O80" s="76">
        <v>0</v>
      </c>
      <c r="P80" s="76">
        <v>0</v>
      </c>
      <c r="Q80" s="57"/>
    </row>
    <row r="81" spans="1:17" s="20" customFormat="1" ht="12.75">
      <c r="A81" s="1"/>
      <c r="B81" s="2"/>
      <c r="C81" s="1"/>
      <c r="D81" s="2"/>
      <c r="E81" s="48"/>
      <c r="F81" s="1"/>
      <c r="G81" s="4"/>
      <c r="H81" s="1"/>
      <c r="I81" s="1"/>
      <c r="J81" s="1"/>
      <c r="K81" s="1"/>
      <c r="L81" s="1"/>
      <c r="M81" s="52"/>
      <c r="N81" s="75">
        <v>46</v>
      </c>
      <c r="O81" s="76">
        <v>1</v>
      </c>
      <c r="P81" s="76">
        <v>0</v>
      </c>
      <c r="Q81" s="57"/>
    </row>
    <row r="82" spans="1:17" s="20" customFormat="1" ht="12.75">
      <c r="A82" s="1"/>
      <c r="B82" s="2"/>
      <c r="C82" s="1"/>
      <c r="D82" s="2"/>
      <c r="E82" s="48"/>
      <c r="F82" s="1"/>
      <c r="G82" s="4"/>
      <c r="H82" s="1"/>
      <c r="I82" s="1"/>
      <c r="J82" s="1"/>
      <c r="K82" s="1"/>
      <c r="L82" s="1"/>
      <c r="M82" s="52"/>
      <c r="N82" s="75">
        <v>47</v>
      </c>
      <c r="O82" s="76">
        <v>2</v>
      </c>
      <c r="P82" s="76">
        <v>0</v>
      </c>
      <c r="Q82" s="57"/>
    </row>
    <row r="83" spans="1:17" s="20" customFormat="1" ht="12.75">
      <c r="A83" s="1"/>
      <c r="B83" s="2"/>
      <c r="C83" s="1"/>
      <c r="D83" s="2"/>
      <c r="E83" s="48"/>
      <c r="F83" s="1"/>
      <c r="G83" s="4"/>
      <c r="H83" s="1"/>
      <c r="I83" s="1"/>
      <c r="J83" s="1"/>
      <c r="K83" s="1"/>
      <c r="L83" s="1"/>
      <c r="M83" s="52"/>
      <c r="N83" s="75">
        <v>48</v>
      </c>
      <c r="O83" s="76">
        <v>2</v>
      </c>
      <c r="P83" s="76">
        <v>0</v>
      </c>
      <c r="Q83" s="57"/>
    </row>
    <row r="84" spans="1:17" s="20" customFormat="1" ht="12.75">
      <c r="A84" s="1"/>
      <c r="B84" s="2"/>
      <c r="C84" s="1"/>
      <c r="D84" s="2"/>
      <c r="E84" s="48"/>
      <c r="F84" s="1"/>
      <c r="G84" s="4"/>
      <c r="H84" s="1"/>
      <c r="I84" s="1"/>
      <c r="J84" s="1"/>
      <c r="K84" s="1"/>
      <c r="L84" s="1"/>
      <c r="M84" s="52"/>
      <c r="N84" s="75">
        <v>49</v>
      </c>
      <c r="O84" s="76">
        <v>1</v>
      </c>
      <c r="P84" s="76">
        <v>0</v>
      </c>
      <c r="Q84" s="57"/>
    </row>
    <row r="85" spans="1:17" s="20" customFormat="1" ht="12.75">
      <c r="A85" s="1"/>
      <c r="B85" s="2"/>
      <c r="C85" s="1"/>
      <c r="D85" s="2"/>
      <c r="E85" s="48"/>
      <c r="F85" s="1"/>
      <c r="G85" s="4"/>
      <c r="H85" s="1"/>
      <c r="I85" s="1"/>
      <c r="J85" s="1"/>
      <c r="K85" s="1"/>
      <c r="L85" s="1"/>
      <c r="M85" s="52"/>
      <c r="N85" s="75">
        <v>50</v>
      </c>
      <c r="O85" s="76">
        <v>4</v>
      </c>
      <c r="P85" s="76">
        <v>0</v>
      </c>
      <c r="Q85" s="57"/>
    </row>
    <row r="86" spans="1:17" s="20" customFormat="1" ht="12.75">
      <c r="A86" s="1"/>
      <c r="B86" s="2"/>
      <c r="C86" s="1"/>
      <c r="D86" s="2"/>
      <c r="E86" s="48"/>
      <c r="F86" s="1"/>
      <c r="G86" s="4"/>
      <c r="H86" s="1"/>
      <c r="I86" s="1"/>
      <c r="J86" s="1"/>
      <c r="K86" s="1"/>
      <c r="L86" s="1"/>
      <c r="M86" s="52"/>
      <c r="N86" s="75">
        <v>51</v>
      </c>
      <c r="O86" s="76">
        <v>0</v>
      </c>
      <c r="P86" s="76">
        <v>1</v>
      </c>
      <c r="Q86" s="57"/>
    </row>
    <row r="87" spans="1:17" s="20" customFormat="1" ht="12.75">
      <c r="A87" s="1"/>
      <c r="B87" s="2"/>
      <c r="C87" s="1"/>
      <c r="D87" s="2"/>
      <c r="E87" s="48"/>
      <c r="F87" s="1"/>
      <c r="G87" s="4"/>
      <c r="H87" s="1"/>
      <c r="I87" s="1"/>
      <c r="J87" s="1"/>
      <c r="K87" s="1"/>
      <c r="L87" s="1"/>
      <c r="M87" s="52"/>
      <c r="N87" s="75">
        <v>52</v>
      </c>
      <c r="O87" s="76">
        <v>0</v>
      </c>
      <c r="P87" s="76">
        <v>0</v>
      </c>
      <c r="Q87" s="57"/>
    </row>
    <row r="88" spans="14:16" ht="12.75">
      <c r="N88" s="75">
        <v>53</v>
      </c>
      <c r="O88" s="76">
        <v>0</v>
      </c>
      <c r="P88" s="76">
        <v>0</v>
      </c>
    </row>
    <row r="89" spans="14:16" ht="12.75">
      <c r="N89" s="75">
        <v>54</v>
      </c>
      <c r="O89" s="76">
        <v>0</v>
      </c>
      <c r="P89" s="76">
        <v>0</v>
      </c>
    </row>
    <row r="90" spans="14:16" ht="12.75">
      <c r="N90" s="75">
        <v>55</v>
      </c>
      <c r="O90" s="76">
        <v>0</v>
      </c>
      <c r="P90" s="76">
        <v>0</v>
      </c>
    </row>
    <row r="91" spans="14:16" ht="12.75">
      <c r="N91" s="75">
        <v>56</v>
      </c>
      <c r="O91" s="76">
        <v>0</v>
      </c>
      <c r="P91" s="76">
        <v>0</v>
      </c>
    </row>
    <row r="92" spans="14:16" ht="12.75">
      <c r="N92" s="75">
        <v>57</v>
      </c>
      <c r="O92" s="76">
        <v>0</v>
      </c>
      <c r="P92" s="76">
        <v>0</v>
      </c>
    </row>
    <row r="93" spans="14:16" ht="12.75">
      <c r="N93" s="75">
        <v>58</v>
      </c>
      <c r="O93" s="76">
        <v>0</v>
      </c>
      <c r="P93" s="76">
        <v>0</v>
      </c>
    </row>
    <row r="94" spans="14:16" ht="12.75">
      <c r="N94" s="75">
        <v>59</v>
      </c>
      <c r="O94" s="76">
        <v>0</v>
      </c>
      <c r="P94" s="76">
        <v>0</v>
      </c>
    </row>
    <row r="95" spans="14:16" ht="12.75">
      <c r="N95" s="75">
        <v>60</v>
      </c>
      <c r="O95" s="76">
        <v>0</v>
      </c>
      <c r="P95" s="76">
        <v>0</v>
      </c>
    </row>
    <row r="96" spans="14:16" ht="12.75">
      <c r="N96" s="75">
        <v>61</v>
      </c>
      <c r="O96" s="76">
        <v>0</v>
      </c>
      <c r="P96" s="76">
        <v>0</v>
      </c>
    </row>
    <row r="97" spans="14:16" ht="12.75">
      <c r="N97" s="75">
        <v>62</v>
      </c>
      <c r="O97" s="76">
        <v>0</v>
      </c>
      <c r="P97" s="76">
        <v>1</v>
      </c>
    </row>
    <row r="98" spans="14:16" ht="12.75">
      <c r="N98" s="75">
        <v>63</v>
      </c>
      <c r="O98" s="76">
        <v>0</v>
      </c>
      <c r="P98" s="76">
        <v>0</v>
      </c>
    </row>
    <row r="99" spans="14:16" ht="12.75">
      <c r="N99" s="75">
        <v>64</v>
      </c>
      <c r="O99" s="76">
        <v>0</v>
      </c>
      <c r="P99" s="76">
        <v>1</v>
      </c>
    </row>
    <row r="100" spans="14:16" ht="12.75">
      <c r="N100" s="75"/>
      <c r="O100" s="76"/>
      <c r="P100" s="76"/>
    </row>
    <row r="101" spans="14:16" ht="12.75">
      <c r="N101" s="75"/>
      <c r="O101" s="76"/>
      <c r="P101" s="76"/>
    </row>
    <row r="102" spans="14:16" ht="12.75">
      <c r="N102" s="75"/>
      <c r="O102" s="76"/>
      <c r="P102" s="76"/>
    </row>
    <row r="103" spans="14:16" ht="12.75">
      <c r="N103" s="75"/>
      <c r="O103" s="76"/>
      <c r="P103" s="76"/>
    </row>
    <row r="104" spans="14:16" ht="12.75">
      <c r="N104" s="75"/>
      <c r="O104" s="76"/>
      <c r="P104" s="76"/>
    </row>
    <row r="105" spans="14:16" ht="12.75">
      <c r="N105" s="75"/>
      <c r="O105" s="76"/>
      <c r="P105" s="76"/>
    </row>
    <row r="106" spans="14:16" ht="12.75">
      <c r="N106" s="75"/>
      <c r="O106" s="76"/>
      <c r="P106" s="76"/>
    </row>
    <row r="107" spans="14:16" ht="12.75">
      <c r="N107" s="75"/>
      <c r="O107" s="76"/>
      <c r="P107" s="76"/>
    </row>
    <row r="108" spans="14:16" ht="12.75">
      <c r="N108" s="75"/>
      <c r="O108" s="76"/>
      <c r="P108" s="76"/>
    </row>
    <row r="109" spans="14:16" ht="12.75">
      <c r="N109" s="75"/>
      <c r="O109" s="76"/>
      <c r="P109" s="76"/>
    </row>
    <row r="110" spans="14:16" ht="12.75">
      <c r="N110" s="75"/>
      <c r="O110" s="76"/>
      <c r="P110" s="76"/>
    </row>
    <row r="111" spans="14:16" ht="12.75">
      <c r="N111" s="75"/>
      <c r="O111" s="76"/>
      <c r="P111" s="76"/>
    </row>
    <row r="112" spans="14:16" ht="12.75">
      <c r="N112" s="75"/>
      <c r="O112" s="76"/>
      <c r="P112" s="76"/>
    </row>
    <row r="113" spans="14:16" ht="12.75">
      <c r="N113" s="75"/>
      <c r="O113" s="76"/>
      <c r="P113" s="76"/>
    </row>
    <row r="114" spans="14:16" ht="12.75">
      <c r="N114" s="75"/>
      <c r="O114" s="76"/>
      <c r="P114" s="76"/>
    </row>
    <row r="115" spans="14:16" ht="12.75">
      <c r="N115" s="75"/>
      <c r="O115" s="76"/>
      <c r="P115" s="76"/>
    </row>
    <row r="116" spans="14:16" ht="12.75">
      <c r="N116" s="75"/>
      <c r="O116" s="76"/>
      <c r="P116" s="76"/>
    </row>
    <row r="117" spans="14:16" ht="12.75">
      <c r="N117" s="75"/>
      <c r="O117" s="76"/>
      <c r="P117" s="76"/>
    </row>
    <row r="118" spans="14:16" ht="12.75">
      <c r="N118" s="75"/>
      <c r="O118" s="76"/>
      <c r="P118" s="76"/>
    </row>
    <row r="119" spans="14:16" ht="12.75">
      <c r="N119" s="75"/>
      <c r="O119" s="76"/>
      <c r="P119" s="76"/>
    </row>
    <row r="120" spans="14:16" ht="12.75">
      <c r="N120" s="75"/>
      <c r="O120" s="76"/>
      <c r="P120" s="76"/>
    </row>
    <row r="121" spans="14:16" ht="12.75">
      <c r="N121" s="75"/>
      <c r="O121" s="76"/>
      <c r="P121" s="76"/>
    </row>
  </sheetData>
  <sheetProtection sheet="1" objects="1" scenarios="1"/>
  <mergeCells count="6">
    <mergeCell ref="C3:E3"/>
    <mergeCell ref="F3:H3"/>
    <mergeCell ref="A1:J1"/>
    <mergeCell ref="A2:J2"/>
    <mergeCell ref="B3:B4"/>
    <mergeCell ref="I3:I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17" customWidth="1"/>
    <col min="2" max="2" width="8.57421875" style="17" customWidth="1"/>
    <col min="3" max="3" width="9.00390625" style="17" customWidth="1"/>
    <col min="4" max="4" width="9.421875" style="17" customWidth="1"/>
    <col min="5" max="5" width="9.28125" style="17" customWidth="1"/>
    <col min="6" max="7" width="8.57421875" style="17" customWidth="1"/>
    <col min="8" max="8" width="9.28125" style="17" customWidth="1"/>
    <col min="9" max="9" width="8.57421875" style="17" customWidth="1"/>
    <col min="10" max="10" width="8.7109375" style="17" customWidth="1"/>
    <col min="11" max="16384" width="9.140625" style="17" customWidth="1"/>
  </cols>
  <sheetData>
    <row r="1" spans="1:9" s="10" customFormat="1" ht="18.75" customHeight="1">
      <c r="A1" s="12" t="s">
        <v>77</v>
      </c>
      <c r="B1" s="6"/>
      <c r="C1" s="6"/>
      <c r="D1" s="6"/>
      <c r="E1" s="6"/>
      <c r="F1" s="6"/>
      <c r="G1" s="6"/>
      <c r="H1" s="6"/>
      <c r="I1" s="6"/>
    </row>
    <row r="2" spans="1:9" s="7" customFormat="1" ht="20.25" customHeight="1">
      <c r="A2" s="13" t="s">
        <v>82</v>
      </c>
      <c r="B2" s="6"/>
      <c r="C2" s="8"/>
      <c r="D2" s="6"/>
      <c r="E2" s="8"/>
      <c r="F2" s="6"/>
      <c r="G2" s="9"/>
      <c r="H2" s="5"/>
      <c r="I2" s="5"/>
    </row>
    <row r="3" spans="1:9" s="20" customFormat="1" ht="45">
      <c r="A3" s="32" t="s">
        <v>0</v>
      </c>
      <c r="B3" s="31" t="s">
        <v>1</v>
      </c>
      <c r="C3" s="32" t="s">
        <v>79</v>
      </c>
      <c r="D3" s="32" t="s">
        <v>80</v>
      </c>
      <c r="E3" s="32" t="s">
        <v>74</v>
      </c>
      <c r="F3" s="32" t="s">
        <v>81</v>
      </c>
      <c r="G3" s="32" t="s">
        <v>75</v>
      </c>
      <c r="H3" s="32" t="s">
        <v>76</v>
      </c>
      <c r="I3" s="32" t="s">
        <v>2</v>
      </c>
    </row>
    <row r="4" spans="1:9" ht="11.25" customHeight="1">
      <c r="A4" s="22" t="s">
        <v>56</v>
      </c>
      <c r="B4" s="21">
        <v>2</v>
      </c>
      <c r="C4" s="21" t="s">
        <v>45</v>
      </c>
      <c r="D4" s="21" t="s">
        <v>45</v>
      </c>
      <c r="E4" s="21" t="s">
        <v>45</v>
      </c>
      <c r="F4" s="21" t="s">
        <v>45</v>
      </c>
      <c r="G4" s="21" t="s">
        <v>45</v>
      </c>
      <c r="H4" s="27" t="s">
        <v>45</v>
      </c>
      <c r="I4" s="23">
        <v>2</v>
      </c>
    </row>
    <row r="5" spans="1:9" ht="11.25" customHeight="1">
      <c r="A5" s="37" t="s">
        <v>3</v>
      </c>
      <c r="B5" s="38">
        <v>130</v>
      </c>
      <c r="C5" s="38">
        <v>10</v>
      </c>
      <c r="D5" s="38">
        <v>24</v>
      </c>
      <c r="E5" s="38" t="s">
        <v>45</v>
      </c>
      <c r="F5" s="38">
        <v>3</v>
      </c>
      <c r="G5" s="38" t="s">
        <v>45</v>
      </c>
      <c r="H5" s="39">
        <v>1</v>
      </c>
      <c r="I5" s="40">
        <v>138</v>
      </c>
    </row>
    <row r="6" spans="1:9" ht="11.25" customHeight="1">
      <c r="A6" s="16" t="s">
        <v>4</v>
      </c>
      <c r="B6" s="11">
        <v>85</v>
      </c>
      <c r="C6" s="11">
        <v>5</v>
      </c>
      <c r="D6" s="11">
        <v>8</v>
      </c>
      <c r="E6" s="11" t="s">
        <v>45</v>
      </c>
      <c r="F6" s="11">
        <v>6</v>
      </c>
      <c r="G6" s="11" t="s">
        <v>45</v>
      </c>
      <c r="H6" s="28">
        <v>4</v>
      </c>
      <c r="I6" s="19">
        <v>85</v>
      </c>
    </row>
    <row r="7" spans="1:9" ht="11.25" customHeight="1">
      <c r="A7" s="16" t="s">
        <v>72</v>
      </c>
      <c r="B7" s="11">
        <v>1</v>
      </c>
      <c r="C7" s="11" t="s">
        <v>45</v>
      </c>
      <c r="D7" s="11" t="s">
        <v>45</v>
      </c>
      <c r="E7" s="11" t="s">
        <v>45</v>
      </c>
      <c r="F7" s="11" t="s">
        <v>45</v>
      </c>
      <c r="G7" s="11" t="s">
        <v>45</v>
      </c>
      <c r="H7" s="28" t="s">
        <v>45</v>
      </c>
      <c r="I7" s="19">
        <v>1</v>
      </c>
    </row>
    <row r="8" spans="1:9" ht="11.25" customHeight="1">
      <c r="A8" s="16" t="s">
        <v>49</v>
      </c>
      <c r="B8" s="11">
        <v>1</v>
      </c>
      <c r="C8" s="11" t="s">
        <v>45</v>
      </c>
      <c r="D8" s="11" t="s">
        <v>45</v>
      </c>
      <c r="E8" s="11" t="s">
        <v>45</v>
      </c>
      <c r="F8" s="11" t="s">
        <v>45</v>
      </c>
      <c r="G8" s="11" t="s">
        <v>45</v>
      </c>
      <c r="H8" s="28" t="s">
        <v>45</v>
      </c>
      <c r="I8" s="19">
        <v>1</v>
      </c>
    </row>
    <row r="9" spans="1:9" ht="11.25" customHeight="1">
      <c r="A9" s="16" t="s">
        <v>5</v>
      </c>
      <c r="B9" s="11">
        <v>39</v>
      </c>
      <c r="C9" s="11">
        <v>1</v>
      </c>
      <c r="D9" s="11">
        <v>4</v>
      </c>
      <c r="E9" s="11" t="s">
        <v>45</v>
      </c>
      <c r="F9" s="11">
        <v>1</v>
      </c>
      <c r="G9" s="11" t="s">
        <v>45</v>
      </c>
      <c r="H9" s="28">
        <v>1</v>
      </c>
      <c r="I9" s="19">
        <v>40</v>
      </c>
    </row>
    <row r="10" spans="1:9" ht="11.25" customHeight="1">
      <c r="A10" s="16" t="s">
        <v>6</v>
      </c>
      <c r="B10" s="11">
        <v>13</v>
      </c>
      <c r="C10" s="11">
        <v>1</v>
      </c>
      <c r="D10" s="11">
        <v>2</v>
      </c>
      <c r="E10" s="11" t="s">
        <v>45</v>
      </c>
      <c r="F10" s="11" t="s">
        <v>45</v>
      </c>
      <c r="G10" s="11" t="s">
        <v>45</v>
      </c>
      <c r="H10" s="28" t="s">
        <v>45</v>
      </c>
      <c r="I10" s="19">
        <v>14</v>
      </c>
    </row>
    <row r="11" spans="1:9" ht="11.25" customHeight="1">
      <c r="A11" s="16" t="s">
        <v>7</v>
      </c>
      <c r="B11" s="11">
        <v>5</v>
      </c>
      <c r="C11" s="11" t="s">
        <v>45</v>
      </c>
      <c r="D11" s="11" t="s">
        <v>45</v>
      </c>
      <c r="E11" s="11" t="s">
        <v>45</v>
      </c>
      <c r="F11" s="11" t="s">
        <v>45</v>
      </c>
      <c r="G11" s="11" t="s">
        <v>45</v>
      </c>
      <c r="H11" s="28" t="s">
        <v>45</v>
      </c>
      <c r="I11" s="19">
        <v>7</v>
      </c>
    </row>
    <row r="12" spans="1:9" ht="11.25" customHeight="1">
      <c r="A12" s="16" t="s">
        <v>8</v>
      </c>
      <c r="B12" s="11">
        <v>18</v>
      </c>
      <c r="C12" s="11">
        <v>2</v>
      </c>
      <c r="D12" s="11">
        <v>2</v>
      </c>
      <c r="E12" s="11" t="s">
        <v>45</v>
      </c>
      <c r="F12" s="11" t="s">
        <v>45</v>
      </c>
      <c r="G12" s="11" t="s">
        <v>45</v>
      </c>
      <c r="H12" s="28" t="s">
        <v>45</v>
      </c>
      <c r="I12" s="19">
        <v>22</v>
      </c>
    </row>
    <row r="13" spans="1:9" ht="11.25" customHeight="1">
      <c r="A13" s="16" t="s">
        <v>9</v>
      </c>
      <c r="B13" s="11">
        <v>552</v>
      </c>
      <c r="C13" s="11">
        <v>33</v>
      </c>
      <c r="D13" s="11">
        <v>40</v>
      </c>
      <c r="E13" s="11" t="s">
        <v>45</v>
      </c>
      <c r="F13" s="11">
        <v>9</v>
      </c>
      <c r="G13" s="11">
        <v>4</v>
      </c>
      <c r="H13" s="28">
        <v>21</v>
      </c>
      <c r="I13" s="19">
        <v>562</v>
      </c>
    </row>
    <row r="14" spans="1:9" ht="11.25" customHeight="1">
      <c r="A14" s="16" t="s">
        <v>66</v>
      </c>
      <c r="B14" s="11">
        <v>4</v>
      </c>
      <c r="C14" s="11">
        <v>3</v>
      </c>
      <c r="D14" s="11">
        <v>3</v>
      </c>
      <c r="E14" s="11" t="s">
        <v>45</v>
      </c>
      <c r="F14" s="11" t="s">
        <v>45</v>
      </c>
      <c r="G14" s="11" t="s">
        <v>45</v>
      </c>
      <c r="H14" s="28" t="s">
        <v>45</v>
      </c>
      <c r="I14" s="19">
        <v>7</v>
      </c>
    </row>
    <row r="15" spans="1:9" ht="11.25" customHeight="1">
      <c r="A15" s="16" t="s">
        <v>48</v>
      </c>
      <c r="B15" s="11">
        <v>106</v>
      </c>
      <c r="C15" s="11">
        <v>14</v>
      </c>
      <c r="D15" s="11">
        <v>5</v>
      </c>
      <c r="E15" s="11" t="s">
        <v>45</v>
      </c>
      <c r="F15" s="11" t="s">
        <v>45</v>
      </c>
      <c r="G15" s="11" t="s">
        <v>45</v>
      </c>
      <c r="H15" s="28">
        <v>2</v>
      </c>
      <c r="I15" s="19">
        <v>119</v>
      </c>
    </row>
    <row r="16" spans="1:9" ht="11.25" customHeight="1">
      <c r="A16" s="16" t="s">
        <v>10</v>
      </c>
      <c r="B16" s="11">
        <v>183</v>
      </c>
      <c r="C16" s="11">
        <v>45</v>
      </c>
      <c r="D16" s="11">
        <v>30</v>
      </c>
      <c r="E16" s="11" t="s">
        <v>45</v>
      </c>
      <c r="F16" s="11">
        <v>2</v>
      </c>
      <c r="G16" s="11" t="s">
        <v>45</v>
      </c>
      <c r="H16" s="28">
        <v>2</v>
      </c>
      <c r="I16" s="19">
        <v>227</v>
      </c>
    </row>
    <row r="17" spans="1:9" ht="11.25" customHeight="1">
      <c r="A17" s="16" t="s">
        <v>11</v>
      </c>
      <c r="B17" s="11">
        <v>574</v>
      </c>
      <c r="C17" s="11">
        <v>145</v>
      </c>
      <c r="D17" s="11">
        <v>153</v>
      </c>
      <c r="E17" s="11" t="s">
        <v>45</v>
      </c>
      <c r="F17" s="11">
        <v>11</v>
      </c>
      <c r="G17" s="11" t="s">
        <v>45</v>
      </c>
      <c r="H17" s="28">
        <v>56</v>
      </c>
      <c r="I17" s="19">
        <v>652</v>
      </c>
    </row>
    <row r="18" spans="1:9" ht="11.25" customHeight="1">
      <c r="A18" s="16" t="s">
        <v>12</v>
      </c>
      <c r="B18" s="11">
        <v>1939</v>
      </c>
      <c r="C18" s="11">
        <v>223</v>
      </c>
      <c r="D18" s="11">
        <v>215</v>
      </c>
      <c r="E18" s="11" t="s">
        <v>45</v>
      </c>
      <c r="F18" s="11">
        <v>34</v>
      </c>
      <c r="G18" s="11">
        <v>9</v>
      </c>
      <c r="H18" s="28">
        <v>41</v>
      </c>
      <c r="I18" s="19">
        <v>2097</v>
      </c>
    </row>
    <row r="19" spans="1:9" ht="10.5">
      <c r="A19" s="41" t="s">
        <v>13</v>
      </c>
      <c r="B19" s="47">
        <f aca="true" t="shared" si="0" ref="B19:I19">SUM(B4:B18)</f>
        <v>3652</v>
      </c>
      <c r="C19" s="47">
        <f t="shared" si="0"/>
        <v>482</v>
      </c>
      <c r="D19" s="47">
        <f t="shared" si="0"/>
        <v>486</v>
      </c>
      <c r="E19" s="47">
        <f t="shared" si="0"/>
        <v>0</v>
      </c>
      <c r="F19" s="47">
        <f t="shared" si="0"/>
        <v>66</v>
      </c>
      <c r="G19" s="47">
        <f t="shared" si="0"/>
        <v>13</v>
      </c>
      <c r="H19" s="47">
        <f t="shared" si="0"/>
        <v>128</v>
      </c>
      <c r="I19" s="47">
        <f t="shared" si="0"/>
        <v>3974</v>
      </c>
    </row>
    <row r="20" spans="1:9" ht="11.25" customHeight="1">
      <c r="A20" s="37" t="s">
        <v>38</v>
      </c>
      <c r="B20" s="38">
        <v>5</v>
      </c>
      <c r="C20" s="38">
        <v>4</v>
      </c>
      <c r="D20" s="38" t="s">
        <v>45</v>
      </c>
      <c r="E20" s="38" t="s">
        <v>45</v>
      </c>
      <c r="F20" s="38" t="s">
        <v>45</v>
      </c>
      <c r="G20" s="38" t="s">
        <v>45</v>
      </c>
      <c r="H20" s="39" t="s">
        <v>45</v>
      </c>
      <c r="I20" s="40">
        <v>9</v>
      </c>
    </row>
    <row r="21" spans="1:9" ht="11.25" customHeight="1">
      <c r="A21" s="37" t="s">
        <v>32</v>
      </c>
      <c r="B21" s="38">
        <v>188</v>
      </c>
      <c r="C21" s="38">
        <v>30</v>
      </c>
      <c r="D21" s="38">
        <v>20</v>
      </c>
      <c r="E21" s="38" t="s">
        <v>45</v>
      </c>
      <c r="F21" s="38">
        <v>1</v>
      </c>
      <c r="G21" s="38" t="s">
        <v>45</v>
      </c>
      <c r="H21" s="39">
        <v>3</v>
      </c>
      <c r="I21" s="40">
        <v>216</v>
      </c>
    </row>
    <row r="22" spans="1:9" ht="11.25" customHeight="1">
      <c r="A22" s="37" t="s">
        <v>57</v>
      </c>
      <c r="B22" s="38">
        <v>8</v>
      </c>
      <c r="C22" s="38" t="s">
        <v>45</v>
      </c>
      <c r="D22" s="38" t="s">
        <v>45</v>
      </c>
      <c r="E22" s="38" t="s">
        <v>45</v>
      </c>
      <c r="F22" s="38" t="s">
        <v>45</v>
      </c>
      <c r="G22" s="38" t="s">
        <v>45</v>
      </c>
      <c r="H22" s="39" t="s">
        <v>45</v>
      </c>
      <c r="I22" s="40">
        <v>8</v>
      </c>
    </row>
    <row r="23" spans="1:9" ht="11.25" customHeight="1">
      <c r="A23" s="37" t="s">
        <v>34</v>
      </c>
      <c r="B23" s="38">
        <v>1</v>
      </c>
      <c r="C23" s="38" t="s">
        <v>45</v>
      </c>
      <c r="D23" s="38" t="s">
        <v>45</v>
      </c>
      <c r="E23" s="38" t="s">
        <v>45</v>
      </c>
      <c r="F23" s="38" t="s">
        <v>45</v>
      </c>
      <c r="G23" s="38" t="s">
        <v>45</v>
      </c>
      <c r="H23" s="39" t="s">
        <v>45</v>
      </c>
      <c r="I23" s="40">
        <v>2</v>
      </c>
    </row>
    <row r="24" spans="1:9" ht="11.25" customHeight="1">
      <c r="A24" s="37" t="s">
        <v>50</v>
      </c>
      <c r="B24" s="38">
        <v>177</v>
      </c>
      <c r="C24" s="38">
        <v>15</v>
      </c>
      <c r="D24" s="38">
        <v>27</v>
      </c>
      <c r="E24" s="38" t="s">
        <v>45</v>
      </c>
      <c r="F24" s="38" t="s">
        <v>45</v>
      </c>
      <c r="G24" s="38" t="s">
        <v>45</v>
      </c>
      <c r="H24" s="39">
        <v>1</v>
      </c>
      <c r="I24" s="40">
        <v>192</v>
      </c>
    </row>
    <row r="25" spans="1:9" ht="11.25" customHeight="1">
      <c r="A25" s="37" t="s">
        <v>29</v>
      </c>
      <c r="B25" s="38">
        <v>105</v>
      </c>
      <c r="C25" s="38">
        <v>18</v>
      </c>
      <c r="D25" s="38">
        <v>13</v>
      </c>
      <c r="E25" s="38" t="s">
        <v>45</v>
      </c>
      <c r="F25" s="38" t="s">
        <v>45</v>
      </c>
      <c r="G25" s="38" t="s">
        <v>45</v>
      </c>
      <c r="H25" s="39">
        <v>5</v>
      </c>
      <c r="I25" s="40">
        <v>121</v>
      </c>
    </row>
    <row r="26" spans="1:9" ht="11.25" customHeight="1">
      <c r="A26" s="37" t="s">
        <v>37</v>
      </c>
      <c r="B26" s="38">
        <v>166</v>
      </c>
      <c r="C26" s="38">
        <v>26</v>
      </c>
      <c r="D26" s="38">
        <v>4</v>
      </c>
      <c r="E26" s="38" t="s">
        <v>45</v>
      </c>
      <c r="F26" s="38" t="s">
        <v>45</v>
      </c>
      <c r="G26" s="38" t="s">
        <v>45</v>
      </c>
      <c r="H26" s="39">
        <v>6</v>
      </c>
      <c r="I26" s="40">
        <v>186</v>
      </c>
    </row>
    <row r="27" spans="1:9" ht="11.25" customHeight="1">
      <c r="A27" s="16" t="s">
        <v>35</v>
      </c>
      <c r="B27" s="11">
        <v>22</v>
      </c>
      <c r="C27" s="11">
        <v>1</v>
      </c>
      <c r="D27" s="11" t="s">
        <v>45</v>
      </c>
      <c r="E27" s="11" t="s">
        <v>45</v>
      </c>
      <c r="F27" s="11" t="s">
        <v>45</v>
      </c>
      <c r="G27" s="11" t="s">
        <v>45</v>
      </c>
      <c r="H27" s="28" t="s">
        <v>45</v>
      </c>
      <c r="I27" s="19">
        <v>24</v>
      </c>
    </row>
    <row r="28" spans="1:9" ht="11.25" customHeight="1">
      <c r="A28" s="16" t="s">
        <v>30</v>
      </c>
      <c r="B28" s="11">
        <v>1</v>
      </c>
      <c r="C28" s="11" t="s">
        <v>45</v>
      </c>
      <c r="D28" s="11" t="s">
        <v>45</v>
      </c>
      <c r="E28" s="11" t="s">
        <v>45</v>
      </c>
      <c r="F28" s="11" t="s">
        <v>45</v>
      </c>
      <c r="G28" s="11" t="s">
        <v>45</v>
      </c>
      <c r="H28" s="28" t="s">
        <v>45</v>
      </c>
      <c r="I28" s="19">
        <v>1</v>
      </c>
    </row>
    <row r="29" spans="1:9" ht="11.25" customHeight="1">
      <c r="A29" s="16" t="s">
        <v>51</v>
      </c>
      <c r="B29" s="11">
        <v>2</v>
      </c>
      <c r="C29" s="11" t="s">
        <v>45</v>
      </c>
      <c r="D29" s="11" t="s">
        <v>45</v>
      </c>
      <c r="E29" s="11" t="s">
        <v>45</v>
      </c>
      <c r="F29" s="11" t="s">
        <v>45</v>
      </c>
      <c r="G29" s="11" t="s">
        <v>45</v>
      </c>
      <c r="H29" s="28" t="s">
        <v>45</v>
      </c>
      <c r="I29" s="19">
        <v>2</v>
      </c>
    </row>
    <row r="30" spans="1:9" ht="11.25" customHeight="1">
      <c r="A30" s="16" t="s">
        <v>26</v>
      </c>
      <c r="B30" s="11">
        <v>76</v>
      </c>
      <c r="C30" s="11">
        <v>13</v>
      </c>
      <c r="D30" s="11">
        <v>3</v>
      </c>
      <c r="E30" s="11" t="s">
        <v>45</v>
      </c>
      <c r="F30" s="11" t="s">
        <v>45</v>
      </c>
      <c r="G30" s="11">
        <v>1</v>
      </c>
      <c r="H30" s="28">
        <v>5</v>
      </c>
      <c r="I30" s="19">
        <v>82</v>
      </c>
    </row>
    <row r="31" spans="1:9" ht="11.25" customHeight="1">
      <c r="A31" s="16" t="s">
        <v>63</v>
      </c>
      <c r="B31" s="11">
        <v>36</v>
      </c>
      <c r="C31" s="11" t="s">
        <v>45</v>
      </c>
      <c r="D31" s="11" t="s">
        <v>45</v>
      </c>
      <c r="E31" s="11" t="s">
        <v>45</v>
      </c>
      <c r="F31" s="11" t="s">
        <v>45</v>
      </c>
      <c r="G31" s="11" t="s">
        <v>45</v>
      </c>
      <c r="H31" s="28" t="s">
        <v>45</v>
      </c>
      <c r="I31" s="19">
        <v>36</v>
      </c>
    </row>
    <row r="32" spans="1:9" ht="11.25" customHeight="1">
      <c r="A32" s="16" t="s">
        <v>27</v>
      </c>
      <c r="B32" s="11">
        <v>3</v>
      </c>
      <c r="C32" s="11" t="s">
        <v>45</v>
      </c>
      <c r="D32" s="11" t="s">
        <v>45</v>
      </c>
      <c r="E32" s="11" t="s">
        <v>45</v>
      </c>
      <c r="F32" s="11" t="s">
        <v>45</v>
      </c>
      <c r="G32" s="11" t="s">
        <v>45</v>
      </c>
      <c r="H32" s="28" t="s">
        <v>45</v>
      </c>
      <c r="I32" s="19">
        <v>3</v>
      </c>
    </row>
    <row r="33" spans="1:9" ht="11.25" customHeight="1">
      <c r="A33" s="16" t="s">
        <v>46</v>
      </c>
      <c r="B33" s="11">
        <v>123</v>
      </c>
      <c r="C33" s="11">
        <v>17</v>
      </c>
      <c r="D33" s="11">
        <v>11</v>
      </c>
      <c r="E33" s="11" t="s">
        <v>45</v>
      </c>
      <c r="F33" s="11" t="s">
        <v>45</v>
      </c>
      <c r="G33" s="11" t="s">
        <v>45</v>
      </c>
      <c r="H33" s="28">
        <v>1</v>
      </c>
      <c r="I33" s="19">
        <v>139</v>
      </c>
    </row>
    <row r="34" spans="1:9" ht="11.25" customHeight="1">
      <c r="A34" s="16" t="s">
        <v>28</v>
      </c>
      <c r="B34" s="11">
        <v>2</v>
      </c>
      <c r="C34" s="11" t="s">
        <v>45</v>
      </c>
      <c r="D34" s="11" t="s">
        <v>45</v>
      </c>
      <c r="E34" s="11" t="s">
        <v>45</v>
      </c>
      <c r="F34" s="11" t="s">
        <v>45</v>
      </c>
      <c r="G34" s="11" t="s">
        <v>45</v>
      </c>
      <c r="H34" s="28" t="s">
        <v>45</v>
      </c>
      <c r="I34" s="19">
        <v>2</v>
      </c>
    </row>
    <row r="35" spans="1:9" ht="11.25" customHeight="1">
      <c r="A35" s="16" t="s">
        <v>33</v>
      </c>
      <c r="B35" s="11">
        <v>6</v>
      </c>
      <c r="C35" s="11" t="s">
        <v>45</v>
      </c>
      <c r="D35" s="11" t="s">
        <v>45</v>
      </c>
      <c r="E35" s="11" t="s">
        <v>45</v>
      </c>
      <c r="F35" s="11" t="s">
        <v>45</v>
      </c>
      <c r="G35" s="11" t="s">
        <v>45</v>
      </c>
      <c r="H35" s="28" t="s">
        <v>45</v>
      </c>
      <c r="I35" s="19">
        <v>6</v>
      </c>
    </row>
    <row r="36" spans="1:9" ht="11.25" customHeight="1">
      <c r="A36" s="16" t="s">
        <v>36</v>
      </c>
      <c r="B36" s="11">
        <v>9</v>
      </c>
      <c r="C36" s="11">
        <v>1</v>
      </c>
      <c r="D36" s="11">
        <v>2</v>
      </c>
      <c r="E36" s="11" t="s">
        <v>45</v>
      </c>
      <c r="F36" s="11" t="s">
        <v>45</v>
      </c>
      <c r="G36" s="11" t="s">
        <v>45</v>
      </c>
      <c r="H36" s="28" t="s">
        <v>45</v>
      </c>
      <c r="I36" s="19">
        <v>10</v>
      </c>
    </row>
    <row r="37" spans="1:9" ht="11.25" customHeight="1">
      <c r="A37" s="16" t="s">
        <v>53</v>
      </c>
      <c r="B37" s="11">
        <v>1</v>
      </c>
      <c r="C37" s="11" t="s">
        <v>45</v>
      </c>
      <c r="D37" s="11" t="s">
        <v>45</v>
      </c>
      <c r="E37" s="11" t="s">
        <v>45</v>
      </c>
      <c r="F37" s="11" t="s">
        <v>45</v>
      </c>
      <c r="G37" s="11" t="s">
        <v>45</v>
      </c>
      <c r="H37" s="28" t="s">
        <v>45</v>
      </c>
      <c r="I37" s="19">
        <v>1</v>
      </c>
    </row>
    <row r="38" spans="1:9" ht="11.25" customHeight="1">
      <c r="A38" s="16" t="s">
        <v>73</v>
      </c>
      <c r="B38" s="11" t="s">
        <v>45</v>
      </c>
      <c r="C38" s="11">
        <v>1</v>
      </c>
      <c r="D38" s="11" t="s">
        <v>45</v>
      </c>
      <c r="E38" s="11" t="s">
        <v>45</v>
      </c>
      <c r="F38" s="11" t="s">
        <v>45</v>
      </c>
      <c r="G38" s="11" t="s">
        <v>45</v>
      </c>
      <c r="H38" s="28" t="s">
        <v>45</v>
      </c>
      <c r="I38" s="19">
        <v>1</v>
      </c>
    </row>
    <row r="39" spans="1:9" ht="11.25" customHeight="1">
      <c r="A39" s="16" t="s">
        <v>55</v>
      </c>
      <c r="B39" s="11">
        <v>2</v>
      </c>
      <c r="C39" s="11" t="s">
        <v>45</v>
      </c>
      <c r="D39" s="11" t="s">
        <v>45</v>
      </c>
      <c r="E39" s="11" t="s">
        <v>45</v>
      </c>
      <c r="F39" s="11" t="s">
        <v>45</v>
      </c>
      <c r="G39" s="11" t="s">
        <v>45</v>
      </c>
      <c r="H39" s="28" t="s">
        <v>45</v>
      </c>
      <c r="I39" s="19">
        <v>2</v>
      </c>
    </row>
    <row r="40" spans="1:9" ht="11.25" customHeight="1">
      <c r="A40" s="16" t="s">
        <v>52</v>
      </c>
      <c r="B40" s="11">
        <v>1</v>
      </c>
      <c r="C40" s="11" t="s">
        <v>45</v>
      </c>
      <c r="D40" s="11" t="s">
        <v>45</v>
      </c>
      <c r="E40" s="11" t="s">
        <v>45</v>
      </c>
      <c r="F40" s="11" t="s">
        <v>45</v>
      </c>
      <c r="G40" s="11" t="s">
        <v>45</v>
      </c>
      <c r="H40" s="28" t="s">
        <v>45</v>
      </c>
      <c r="I40" s="19">
        <v>1</v>
      </c>
    </row>
    <row r="41" spans="1:9" ht="11.25" customHeight="1">
      <c r="A41" s="16" t="s">
        <v>62</v>
      </c>
      <c r="B41" s="11">
        <v>20</v>
      </c>
      <c r="C41" s="11">
        <v>9</v>
      </c>
      <c r="D41" s="11">
        <v>4</v>
      </c>
      <c r="E41" s="11" t="s">
        <v>45</v>
      </c>
      <c r="F41" s="11" t="s">
        <v>45</v>
      </c>
      <c r="G41" s="11" t="s">
        <v>45</v>
      </c>
      <c r="H41" s="28" t="s">
        <v>45</v>
      </c>
      <c r="I41" s="19">
        <v>29</v>
      </c>
    </row>
    <row r="42" spans="1:9" ht="11.25" customHeight="1">
      <c r="A42" s="16" t="s">
        <v>31</v>
      </c>
      <c r="B42" s="11">
        <v>812</v>
      </c>
      <c r="C42" s="11">
        <v>80</v>
      </c>
      <c r="D42" s="11">
        <v>80</v>
      </c>
      <c r="E42" s="11" t="s">
        <v>45</v>
      </c>
      <c r="F42" s="11">
        <v>8</v>
      </c>
      <c r="G42" s="11">
        <v>1</v>
      </c>
      <c r="H42" s="28">
        <v>19</v>
      </c>
      <c r="I42" s="19">
        <v>869</v>
      </c>
    </row>
    <row r="43" spans="1:9" ht="10.5">
      <c r="A43" s="41" t="s">
        <v>39</v>
      </c>
      <c r="B43" s="47">
        <f aca="true" t="shared" si="1" ref="B43:I43">SUM(B20:B42)</f>
        <v>1766</v>
      </c>
      <c r="C43" s="47">
        <f t="shared" si="1"/>
        <v>215</v>
      </c>
      <c r="D43" s="47">
        <f t="shared" si="1"/>
        <v>164</v>
      </c>
      <c r="E43" s="47">
        <f t="shared" si="1"/>
        <v>0</v>
      </c>
      <c r="F43" s="47">
        <f t="shared" si="1"/>
        <v>9</v>
      </c>
      <c r="G43" s="47">
        <f t="shared" si="1"/>
        <v>2</v>
      </c>
      <c r="H43" s="47">
        <f t="shared" si="1"/>
        <v>40</v>
      </c>
      <c r="I43" s="47">
        <f t="shared" si="1"/>
        <v>1942</v>
      </c>
    </row>
    <row r="44" spans="1:9" ht="11.25" customHeight="1">
      <c r="A44" s="16" t="s">
        <v>67</v>
      </c>
      <c r="B44" s="11">
        <v>1</v>
      </c>
      <c r="C44" s="11" t="s">
        <v>45</v>
      </c>
      <c r="D44" s="11" t="s">
        <v>45</v>
      </c>
      <c r="E44" s="11" t="s">
        <v>45</v>
      </c>
      <c r="F44" s="11" t="s">
        <v>45</v>
      </c>
      <c r="G44" s="11" t="s">
        <v>45</v>
      </c>
      <c r="H44" s="28" t="s">
        <v>45</v>
      </c>
      <c r="I44" s="19">
        <v>1</v>
      </c>
    </row>
    <row r="45" spans="1:9" ht="11.25" customHeight="1">
      <c r="A45" s="16" t="s">
        <v>58</v>
      </c>
      <c r="B45" s="11">
        <v>1</v>
      </c>
      <c r="C45" s="11">
        <v>2</v>
      </c>
      <c r="D45" s="11" t="s">
        <v>45</v>
      </c>
      <c r="E45" s="11" t="s">
        <v>45</v>
      </c>
      <c r="F45" s="11" t="s">
        <v>45</v>
      </c>
      <c r="G45" s="11" t="s">
        <v>45</v>
      </c>
      <c r="H45" s="28" t="s">
        <v>45</v>
      </c>
      <c r="I45" s="19">
        <v>3</v>
      </c>
    </row>
    <row r="46" spans="1:9" ht="10.5">
      <c r="A46" s="41" t="s">
        <v>64</v>
      </c>
      <c r="B46" s="47">
        <f aca="true" t="shared" si="2" ref="B46:I46">SUM(B44:B45)</f>
        <v>2</v>
      </c>
      <c r="C46" s="47">
        <f t="shared" si="2"/>
        <v>2</v>
      </c>
      <c r="D46" s="47">
        <f t="shared" si="2"/>
        <v>0</v>
      </c>
      <c r="E46" s="47">
        <f t="shared" si="2"/>
        <v>0</v>
      </c>
      <c r="F46" s="47">
        <f t="shared" si="2"/>
        <v>0</v>
      </c>
      <c r="G46" s="47">
        <f t="shared" si="2"/>
        <v>0</v>
      </c>
      <c r="H46" s="47">
        <f t="shared" si="2"/>
        <v>0</v>
      </c>
      <c r="I46" s="47">
        <f t="shared" si="2"/>
        <v>4</v>
      </c>
    </row>
    <row r="47" spans="1:9" ht="11.25" customHeight="1">
      <c r="A47" s="37" t="s">
        <v>14</v>
      </c>
      <c r="B47" s="38">
        <v>35</v>
      </c>
      <c r="C47" s="38">
        <v>3</v>
      </c>
      <c r="D47" s="38">
        <v>2</v>
      </c>
      <c r="E47" s="38" t="s">
        <v>45</v>
      </c>
      <c r="F47" s="38" t="s">
        <v>45</v>
      </c>
      <c r="G47" s="38" t="s">
        <v>45</v>
      </c>
      <c r="H47" s="39" t="s">
        <v>45</v>
      </c>
      <c r="I47" s="40">
        <v>38</v>
      </c>
    </row>
    <row r="48" spans="1:9" ht="11.25" customHeight="1">
      <c r="A48" s="37" t="s">
        <v>15</v>
      </c>
      <c r="B48" s="38">
        <v>2</v>
      </c>
      <c r="C48" s="38">
        <v>1</v>
      </c>
      <c r="D48" s="38" t="s">
        <v>45</v>
      </c>
      <c r="E48" s="38" t="s">
        <v>45</v>
      </c>
      <c r="F48" s="38" t="s">
        <v>45</v>
      </c>
      <c r="G48" s="38">
        <v>1</v>
      </c>
      <c r="H48" s="39" t="s">
        <v>45</v>
      </c>
      <c r="I48" s="40">
        <v>2</v>
      </c>
    </row>
    <row r="49" spans="1:9" ht="11.25" customHeight="1">
      <c r="A49" s="37" t="s">
        <v>68</v>
      </c>
      <c r="B49" s="38">
        <v>1</v>
      </c>
      <c r="C49" s="38" t="s">
        <v>45</v>
      </c>
      <c r="D49" s="38" t="s">
        <v>45</v>
      </c>
      <c r="E49" s="38" t="s">
        <v>45</v>
      </c>
      <c r="F49" s="38" t="s">
        <v>45</v>
      </c>
      <c r="G49" s="38" t="s">
        <v>45</v>
      </c>
      <c r="H49" s="39" t="s">
        <v>45</v>
      </c>
      <c r="I49" s="40" t="s">
        <v>45</v>
      </c>
    </row>
    <row r="50" spans="1:9" ht="11.25" customHeight="1">
      <c r="A50" s="37" t="s">
        <v>16</v>
      </c>
      <c r="B50" s="38" t="s">
        <v>45</v>
      </c>
      <c r="C50" s="38">
        <v>1</v>
      </c>
      <c r="D50" s="38" t="s">
        <v>45</v>
      </c>
      <c r="E50" s="38" t="s">
        <v>45</v>
      </c>
      <c r="F50" s="38" t="s">
        <v>45</v>
      </c>
      <c r="G50" s="38" t="s">
        <v>45</v>
      </c>
      <c r="H50" s="39" t="s">
        <v>45</v>
      </c>
      <c r="I50" s="40">
        <v>1</v>
      </c>
    </row>
    <row r="51" spans="1:9" ht="11.25" customHeight="1">
      <c r="A51" s="37" t="s">
        <v>17</v>
      </c>
      <c r="B51" s="38" t="s">
        <v>45</v>
      </c>
      <c r="C51" s="38">
        <v>1</v>
      </c>
      <c r="D51" s="38" t="s">
        <v>45</v>
      </c>
      <c r="E51" s="38" t="s">
        <v>45</v>
      </c>
      <c r="F51" s="38" t="s">
        <v>45</v>
      </c>
      <c r="G51" s="38" t="s">
        <v>45</v>
      </c>
      <c r="H51" s="39" t="s">
        <v>45</v>
      </c>
      <c r="I51" s="40">
        <v>1</v>
      </c>
    </row>
    <row r="52" spans="1:9" ht="11.25" customHeight="1">
      <c r="A52" s="37" t="s">
        <v>18</v>
      </c>
      <c r="B52" s="38">
        <v>5</v>
      </c>
      <c r="C52" s="38">
        <v>1</v>
      </c>
      <c r="D52" s="38" t="s">
        <v>45</v>
      </c>
      <c r="E52" s="38" t="s">
        <v>45</v>
      </c>
      <c r="F52" s="38" t="s">
        <v>45</v>
      </c>
      <c r="G52" s="38" t="s">
        <v>45</v>
      </c>
      <c r="H52" s="39" t="s">
        <v>45</v>
      </c>
      <c r="I52" s="40">
        <v>6</v>
      </c>
    </row>
    <row r="53" spans="1:9" ht="11.25" customHeight="1">
      <c r="A53" s="37" t="s">
        <v>65</v>
      </c>
      <c r="B53" s="38">
        <v>1</v>
      </c>
      <c r="C53" s="38" t="s">
        <v>45</v>
      </c>
      <c r="D53" s="38" t="s">
        <v>45</v>
      </c>
      <c r="E53" s="38" t="s">
        <v>45</v>
      </c>
      <c r="F53" s="38" t="s">
        <v>45</v>
      </c>
      <c r="G53" s="38" t="s">
        <v>45</v>
      </c>
      <c r="H53" s="39" t="s">
        <v>45</v>
      </c>
      <c r="I53" s="40">
        <v>1</v>
      </c>
    </row>
    <row r="54" spans="1:9" ht="11.25" customHeight="1">
      <c r="A54" s="16" t="s">
        <v>19</v>
      </c>
      <c r="B54" s="11">
        <v>1</v>
      </c>
      <c r="C54" s="11" t="s">
        <v>45</v>
      </c>
      <c r="D54" s="11" t="s">
        <v>45</v>
      </c>
      <c r="E54" s="11" t="s">
        <v>45</v>
      </c>
      <c r="F54" s="11" t="s">
        <v>45</v>
      </c>
      <c r="G54" s="11" t="s">
        <v>45</v>
      </c>
      <c r="H54" s="28" t="s">
        <v>45</v>
      </c>
      <c r="I54" s="19">
        <v>1</v>
      </c>
    </row>
    <row r="55" spans="1:9" ht="11.25" customHeight="1">
      <c r="A55" s="16" t="s">
        <v>20</v>
      </c>
      <c r="B55" s="11">
        <v>1</v>
      </c>
      <c r="C55" s="11" t="s">
        <v>45</v>
      </c>
      <c r="D55" s="11" t="s">
        <v>45</v>
      </c>
      <c r="E55" s="11" t="s">
        <v>45</v>
      </c>
      <c r="F55" s="11" t="s">
        <v>45</v>
      </c>
      <c r="G55" s="11" t="s">
        <v>45</v>
      </c>
      <c r="H55" s="28" t="s">
        <v>45</v>
      </c>
      <c r="I55" s="19">
        <v>2</v>
      </c>
    </row>
    <row r="56" spans="1:9" ht="11.25" customHeight="1">
      <c r="A56" s="16" t="s">
        <v>69</v>
      </c>
      <c r="B56" s="11">
        <v>1</v>
      </c>
      <c r="C56" s="11" t="s">
        <v>45</v>
      </c>
      <c r="D56" s="11" t="s">
        <v>45</v>
      </c>
      <c r="E56" s="11" t="s">
        <v>45</v>
      </c>
      <c r="F56" s="11" t="s">
        <v>45</v>
      </c>
      <c r="G56" s="11" t="s">
        <v>45</v>
      </c>
      <c r="H56" s="28" t="s">
        <v>45</v>
      </c>
      <c r="I56" s="19">
        <v>1</v>
      </c>
    </row>
    <row r="57" spans="1:9" ht="11.25" customHeight="1">
      <c r="A57" s="16" t="s">
        <v>21</v>
      </c>
      <c r="B57" s="11">
        <v>3</v>
      </c>
      <c r="C57" s="11">
        <v>1</v>
      </c>
      <c r="D57" s="11" t="s">
        <v>45</v>
      </c>
      <c r="E57" s="11" t="s">
        <v>45</v>
      </c>
      <c r="F57" s="11" t="s">
        <v>45</v>
      </c>
      <c r="G57" s="11" t="s">
        <v>45</v>
      </c>
      <c r="H57" s="28" t="s">
        <v>45</v>
      </c>
      <c r="I57" s="19">
        <v>4</v>
      </c>
    </row>
    <row r="58" spans="1:9" ht="11.25" customHeight="1">
      <c r="A58" s="16" t="s">
        <v>70</v>
      </c>
      <c r="B58" s="11">
        <v>2</v>
      </c>
      <c r="C58" s="11" t="s">
        <v>45</v>
      </c>
      <c r="D58" s="11" t="s">
        <v>45</v>
      </c>
      <c r="E58" s="11" t="s">
        <v>45</v>
      </c>
      <c r="F58" s="11" t="s">
        <v>45</v>
      </c>
      <c r="G58" s="11" t="s">
        <v>45</v>
      </c>
      <c r="H58" s="28" t="s">
        <v>45</v>
      </c>
      <c r="I58" s="19">
        <v>2</v>
      </c>
    </row>
    <row r="59" spans="1:9" ht="11.25" customHeight="1">
      <c r="A59" s="16" t="s">
        <v>22</v>
      </c>
      <c r="B59" s="11">
        <v>6</v>
      </c>
      <c r="C59" s="11">
        <v>1</v>
      </c>
      <c r="D59" s="11" t="s">
        <v>45</v>
      </c>
      <c r="E59" s="11" t="s">
        <v>45</v>
      </c>
      <c r="F59" s="11" t="s">
        <v>45</v>
      </c>
      <c r="G59" s="11" t="s">
        <v>45</v>
      </c>
      <c r="H59" s="28">
        <v>1</v>
      </c>
      <c r="I59" s="19">
        <v>7</v>
      </c>
    </row>
    <row r="60" spans="1:9" ht="11.25" customHeight="1">
      <c r="A60" s="16" t="s">
        <v>47</v>
      </c>
      <c r="B60" s="11">
        <v>5</v>
      </c>
      <c r="C60" s="11">
        <v>2</v>
      </c>
      <c r="D60" s="11" t="s">
        <v>45</v>
      </c>
      <c r="E60" s="11" t="s">
        <v>45</v>
      </c>
      <c r="F60" s="11" t="s">
        <v>45</v>
      </c>
      <c r="G60" s="11" t="s">
        <v>45</v>
      </c>
      <c r="H60" s="28">
        <v>1</v>
      </c>
      <c r="I60" s="19">
        <v>6</v>
      </c>
    </row>
    <row r="61" spans="1:9" ht="11.25" customHeight="1">
      <c r="A61" s="16" t="s">
        <v>54</v>
      </c>
      <c r="B61" s="11">
        <v>2</v>
      </c>
      <c r="C61" s="11">
        <v>1</v>
      </c>
      <c r="D61" s="11" t="s">
        <v>45</v>
      </c>
      <c r="E61" s="11" t="s">
        <v>45</v>
      </c>
      <c r="F61" s="11" t="s">
        <v>45</v>
      </c>
      <c r="G61" s="11" t="s">
        <v>45</v>
      </c>
      <c r="H61" s="28" t="s">
        <v>45</v>
      </c>
      <c r="I61" s="19">
        <v>3</v>
      </c>
    </row>
    <row r="62" spans="1:9" ht="11.25" customHeight="1">
      <c r="A62" s="16" t="s">
        <v>23</v>
      </c>
      <c r="B62" s="11">
        <v>1</v>
      </c>
      <c r="C62" s="11" t="s">
        <v>45</v>
      </c>
      <c r="D62" s="11" t="s">
        <v>45</v>
      </c>
      <c r="E62" s="11" t="s">
        <v>45</v>
      </c>
      <c r="F62" s="11" t="s">
        <v>45</v>
      </c>
      <c r="G62" s="11" t="s">
        <v>45</v>
      </c>
      <c r="H62" s="28" t="s">
        <v>45</v>
      </c>
      <c r="I62" s="19">
        <v>1</v>
      </c>
    </row>
    <row r="63" spans="1:9" ht="11.25" customHeight="1">
      <c r="A63" s="16" t="s">
        <v>24</v>
      </c>
      <c r="B63" s="11">
        <v>1</v>
      </c>
      <c r="C63" s="11" t="s">
        <v>45</v>
      </c>
      <c r="D63" s="11" t="s">
        <v>45</v>
      </c>
      <c r="E63" s="11" t="s">
        <v>45</v>
      </c>
      <c r="F63" s="11" t="s">
        <v>45</v>
      </c>
      <c r="G63" s="11" t="s">
        <v>45</v>
      </c>
      <c r="H63" s="28" t="s">
        <v>45</v>
      </c>
      <c r="I63" s="19">
        <v>1</v>
      </c>
    </row>
    <row r="64" spans="1:9" ht="11.25" customHeight="1">
      <c r="A64" s="16" t="s">
        <v>60</v>
      </c>
      <c r="B64" s="11">
        <v>4</v>
      </c>
      <c r="C64" s="11" t="s">
        <v>45</v>
      </c>
      <c r="D64" s="11" t="s">
        <v>45</v>
      </c>
      <c r="E64" s="11" t="s">
        <v>45</v>
      </c>
      <c r="F64" s="11" t="s">
        <v>45</v>
      </c>
      <c r="G64" s="11" t="s">
        <v>45</v>
      </c>
      <c r="H64" s="28" t="s">
        <v>45</v>
      </c>
      <c r="I64" s="19">
        <v>4</v>
      </c>
    </row>
    <row r="65" spans="1:9" ht="11.25" customHeight="1">
      <c r="A65" s="42" t="s">
        <v>61</v>
      </c>
      <c r="B65" s="43">
        <v>2</v>
      </c>
      <c r="C65" s="43">
        <v>1</v>
      </c>
      <c r="D65" s="43" t="s">
        <v>45</v>
      </c>
      <c r="E65" s="43" t="s">
        <v>45</v>
      </c>
      <c r="F65" s="43">
        <v>1</v>
      </c>
      <c r="G65" s="43" t="s">
        <v>45</v>
      </c>
      <c r="H65" s="44" t="s">
        <v>45</v>
      </c>
      <c r="I65" s="45">
        <v>2</v>
      </c>
    </row>
    <row r="66" spans="1:9" ht="10.5">
      <c r="A66" s="41" t="s">
        <v>25</v>
      </c>
      <c r="B66" s="47">
        <f aca="true" t="shared" si="3" ref="B66:I66">SUM(B47:B65)</f>
        <v>73</v>
      </c>
      <c r="C66" s="47">
        <f t="shared" si="3"/>
        <v>13</v>
      </c>
      <c r="D66" s="47">
        <f t="shared" si="3"/>
        <v>2</v>
      </c>
      <c r="E66" s="47">
        <f t="shared" si="3"/>
        <v>0</v>
      </c>
      <c r="F66" s="47">
        <f t="shared" si="3"/>
        <v>1</v>
      </c>
      <c r="G66" s="47">
        <f t="shared" si="3"/>
        <v>1</v>
      </c>
      <c r="H66" s="47">
        <f t="shared" si="3"/>
        <v>2</v>
      </c>
      <c r="I66" s="47">
        <f t="shared" si="3"/>
        <v>83</v>
      </c>
    </row>
    <row r="67" spans="1:9" ht="11.25" customHeight="1">
      <c r="A67" s="37" t="s">
        <v>59</v>
      </c>
      <c r="B67" s="38">
        <v>3</v>
      </c>
      <c r="C67" s="38" t="s">
        <v>45</v>
      </c>
      <c r="D67" s="38" t="s">
        <v>45</v>
      </c>
      <c r="E67" s="38" t="s">
        <v>45</v>
      </c>
      <c r="F67" s="38" t="s">
        <v>45</v>
      </c>
      <c r="G67" s="38" t="s">
        <v>45</v>
      </c>
      <c r="H67" s="39" t="s">
        <v>45</v>
      </c>
      <c r="I67" s="40">
        <v>3</v>
      </c>
    </row>
    <row r="68" spans="1:9" ht="21">
      <c r="A68" s="24" t="s">
        <v>40</v>
      </c>
      <c r="B68" s="25">
        <v>59</v>
      </c>
      <c r="C68" s="25">
        <v>1</v>
      </c>
      <c r="D68" s="25">
        <v>1</v>
      </c>
      <c r="E68" s="25" t="s">
        <v>45</v>
      </c>
      <c r="F68" s="25" t="s">
        <v>45</v>
      </c>
      <c r="G68" s="25" t="s">
        <v>45</v>
      </c>
      <c r="H68" s="29" t="s">
        <v>45</v>
      </c>
      <c r="I68" s="26">
        <v>61</v>
      </c>
    </row>
    <row r="69" spans="1:9" s="14" customFormat="1" ht="13.5" customHeight="1">
      <c r="A69" s="15" t="s">
        <v>41</v>
      </c>
      <c r="B69" s="18">
        <f aca="true" t="shared" si="4" ref="B69:I69">SUM(B67:B68,B66,B43,B19,B46)</f>
        <v>5555</v>
      </c>
      <c r="C69" s="18">
        <f t="shared" si="4"/>
        <v>713</v>
      </c>
      <c r="D69" s="18">
        <f t="shared" si="4"/>
        <v>653</v>
      </c>
      <c r="E69" s="18">
        <f t="shared" si="4"/>
        <v>0</v>
      </c>
      <c r="F69" s="18">
        <f t="shared" si="4"/>
        <v>76</v>
      </c>
      <c r="G69" s="18">
        <f t="shared" si="4"/>
        <v>16</v>
      </c>
      <c r="H69" s="18">
        <f t="shared" si="4"/>
        <v>170</v>
      </c>
      <c r="I69" s="18">
        <f t="shared" si="4"/>
        <v>6067</v>
      </c>
    </row>
    <row r="70" spans="1:10" ht="33.75" customHeight="1">
      <c r="A70" s="405" t="s">
        <v>78</v>
      </c>
      <c r="B70" s="405"/>
      <c r="C70" s="405"/>
      <c r="D70" s="405"/>
      <c r="E70" s="405"/>
      <c r="F70" s="405"/>
      <c r="G70" s="405"/>
      <c r="H70" s="405"/>
      <c r="I70" s="405"/>
      <c r="J70" s="4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dimension ref="A1:S26"/>
  <sheetViews>
    <sheetView zoomScaleSheetLayoutView="100" workbookViewId="0" topLeftCell="A1">
      <selection activeCell="G7" sqref="G7"/>
    </sheetView>
  </sheetViews>
  <sheetFormatPr defaultColWidth="9.140625" defaultRowHeight="12.75"/>
  <cols>
    <col min="1" max="1" width="16.28125" style="49" bestFit="1" customWidth="1"/>
    <col min="2" max="13" width="7.00390625" style="49" customWidth="1"/>
    <col min="14" max="16384" width="9.140625" style="49" customWidth="1"/>
  </cols>
  <sheetData>
    <row r="1" spans="1:13" s="65" customFormat="1" ht="15.75">
      <c r="A1" s="409" t="s">
        <v>104</v>
      </c>
      <c r="B1" s="410"/>
      <c r="C1" s="410"/>
      <c r="D1" s="410"/>
      <c r="E1" s="410"/>
      <c r="F1" s="410"/>
      <c r="G1" s="410"/>
      <c r="H1" s="410"/>
      <c r="I1" s="410"/>
      <c r="J1" s="410"/>
      <c r="K1" s="410"/>
      <c r="L1" s="410"/>
      <c r="M1" s="411"/>
    </row>
    <row r="2" spans="1:13" s="65" customFormat="1" ht="24.75" customHeight="1">
      <c r="A2" s="412" t="str">
        <f>PROPER(Settings!$B$1)</f>
        <v>January 2009</v>
      </c>
      <c r="B2" s="413"/>
      <c r="C2" s="413"/>
      <c r="D2" s="413"/>
      <c r="E2" s="413"/>
      <c r="F2" s="413"/>
      <c r="G2" s="413"/>
      <c r="H2" s="413"/>
      <c r="I2" s="413"/>
      <c r="J2" s="413"/>
      <c r="K2" s="413"/>
      <c r="L2" s="413"/>
      <c r="M2" s="414"/>
    </row>
    <row r="3" spans="1:13" s="65" customFormat="1" ht="24.75" customHeight="1">
      <c r="A3" s="423" t="s">
        <v>105</v>
      </c>
      <c r="B3" s="424"/>
      <c r="C3" s="424"/>
      <c r="D3" s="424"/>
      <c r="E3" s="424"/>
      <c r="F3" s="424"/>
      <c r="G3" s="410"/>
      <c r="H3" s="410"/>
      <c r="I3" s="410"/>
      <c r="J3" s="410"/>
      <c r="K3" s="410"/>
      <c r="L3" s="410"/>
      <c r="M3" s="411"/>
    </row>
    <row r="4" spans="1:7" ht="12.75">
      <c r="A4" s="197" t="s">
        <v>106</v>
      </c>
      <c r="B4" s="415" t="s">
        <v>43</v>
      </c>
      <c r="C4" s="416"/>
      <c r="D4" s="415" t="s">
        <v>44</v>
      </c>
      <c r="E4" s="417"/>
      <c r="F4" s="421" t="s">
        <v>89</v>
      </c>
      <c r="G4" s="50"/>
    </row>
    <row r="5" spans="1:14" ht="24">
      <c r="A5" s="197" t="s">
        <v>107</v>
      </c>
      <c r="B5" s="129" t="s">
        <v>102</v>
      </c>
      <c r="C5" s="129" t="s">
        <v>103</v>
      </c>
      <c r="D5" s="129" t="s">
        <v>102</v>
      </c>
      <c r="E5" s="215" t="s">
        <v>103</v>
      </c>
      <c r="F5" s="422"/>
      <c r="G5" s="50"/>
      <c r="N5" s="212"/>
    </row>
    <row r="6" spans="1:15" ht="12.75">
      <c r="A6" s="110" t="s">
        <v>169</v>
      </c>
      <c r="B6" s="111">
        <v>0</v>
      </c>
      <c r="C6" s="93">
        <v>1</v>
      </c>
      <c r="D6" s="93">
        <v>0</v>
      </c>
      <c r="E6" s="112">
        <v>0</v>
      </c>
      <c r="F6" s="113">
        <v>1</v>
      </c>
      <c r="G6" s="50"/>
      <c r="M6" s="211"/>
      <c r="N6" s="214"/>
      <c r="O6" s="50"/>
    </row>
    <row r="7" spans="1:15" ht="12.75">
      <c r="A7" s="110" t="s">
        <v>173</v>
      </c>
      <c r="B7" s="111">
        <v>3</v>
      </c>
      <c r="C7" s="93">
        <v>0</v>
      </c>
      <c r="D7" s="93">
        <v>0</v>
      </c>
      <c r="E7" s="112">
        <v>0</v>
      </c>
      <c r="F7" s="113">
        <v>3</v>
      </c>
      <c r="G7" s="50"/>
      <c r="M7" s="211"/>
      <c r="N7" s="214">
        <f>SUM(B7:E7)-F7</f>
        <v>0</v>
      </c>
      <c r="O7" s="50"/>
    </row>
    <row r="8" spans="1:15" ht="12.75">
      <c r="A8" s="102" t="s">
        <v>89</v>
      </c>
      <c r="B8" s="107">
        <v>3</v>
      </c>
      <c r="C8" s="107">
        <v>1</v>
      </c>
      <c r="D8" s="107">
        <v>0</v>
      </c>
      <c r="E8" s="198">
        <v>0</v>
      </c>
      <c r="F8" s="107">
        <v>4</v>
      </c>
      <c r="G8" s="50"/>
      <c r="M8" s="211"/>
      <c r="N8" s="214">
        <f>SUM(B8:E8)-F8</f>
        <v>0</v>
      </c>
      <c r="O8" s="50"/>
    </row>
    <row r="9" spans="1:14" ht="34.5" customHeight="1">
      <c r="A9" s="79"/>
      <c r="B9" s="80"/>
      <c r="C9" s="80"/>
      <c r="D9" s="80"/>
      <c r="E9" s="80"/>
      <c r="F9" s="80"/>
      <c r="N9" s="213"/>
    </row>
    <row r="10" spans="1:14" s="78" customFormat="1" ht="48" customHeight="1">
      <c r="A10" s="418" t="s">
        <v>108</v>
      </c>
      <c r="B10" s="419"/>
      <c r="C10" s="419"/>
      <c r="D10" s="419"/>
      <c r="E10" s="419"/>
      <c r="F10" s="419"/>
      <c r="G10" s="419"/>
      <c r="H10" s="419"/>
      <c r="I10" s="419"/>
      <c r="J10" s="419"/>
      <c r="K10" s="419"/>
      <c r="L10" s="419"/>
      <c r="M10" s="420"/>
      <c r="N10" s="77"/>
    </row>
    <row r="11" spans="1:19" s="51" customFormat="1" ht="90" customHeight="1">
      <c r="A11" s="85" t="s">
        <v>87</v>
      </c>
      <c r="B11" s="86" t="str">
        <f>CONCATENATE("Number of participants in the proceedings as of ",DAY(Settings!B2),".",MONTH(Settings!B2),".",YEAR(Settings!B2),"*")</f>
        <v>Number of participants in the proceedings as of 1.1.2009*</v>
      </c>
      <c r="C11" s="87" t="s">
        <v>95</v>
      </c>
      <c r="D11" s="88" t="s">
        <v>134</v>
      </c>
      <c r="E11" s="88" t="s">
        <v>88</v>
      </c>
      <c r="F11" s="87" t="s">
        <v>135</v>
      </c>
      <c r="G11" s="87" t="s">
        <v>136</v>
      </c>
      <c r="H11" s="87" t="s">
        <v>137</v>
      </c>
      <c r="I11" s="87" t="s">
        <v>138</v>
      </c>
      <c r="J11" s="87" t="s">
        <v>139</v>
      </c>
      <c r="K11" s="87" t="s">
        <v>140</v>
      </c>
      <c r="L11" s="86" t="s">
        <v>141</v>
      </c>
      <c r="M11" s="87" t="str">
        <f>CONCATENATE("Number of participants in the proceedings as of ",DAY(Settings!B3),".",MONTH(Settings!B3),".",YEAR(Settings!B3),"*")</f>
        <v>Number of participants in the proceedings as of 31.1.2009*</v>
      </c>
      <c r="O11" s="78"/>
      <c r="P11" s="78"/>
      <c r="Q11" s="78"/>
      <c r="R11" s="78"/>
      <c r="S11" s="78"/>
    </row>
    <row r="12" spans="1:14" ht="12.75">
      <c r="A12" s="122" t="s">
        <v>156</v>
      </c>
      <c r="B12" s="118">
        <v>1</v>
      </c>
      <c r="C12" s="119">
        <v>0</v>
      </c>
      <c r="D12" s="119">
        <v>0</v>
      </c>
      <c r="E12" s="119">
        <v>0</v>
      </c>
      <c r="F12" s="119">
        <v>0</v>
      </c>
      <c r="G12" s="119">
        <v>0</v>
      </c>
      <c r="H12" s="119">
        <v>0</v>
      </c>
      <c r="I12" s="119">
        <v>0</v>
      </c>
      <c r="J12" s="119">
        <v>0</v>
      </c>
      <c r="K12" s="119">
        <v>0</v>
      </c>
      <c r="L12" s="119">
        <v>0</v>
      </c>
      <c r="M12" s="120">
        <v>1</v>
      </c>
      <c r="N12" s="147">
        <f aca="true" t="shared" si="0" ref="N12:N22">B12+C12+D12-K12-M12</f>
        <v>0</v>
      </c>
    </row>
    <row r="13" spans="1:14" ht="12.75">
      <c r="A13" s="101" t="s">
        <v>157</v>
      </c>
      <c r="B13" s="124">
        <v>1</v>
      </c>
      <c r="C13" s="124">
        <v>0</v>
      </c>
      <c r="D13" s="124">
        <v>0</v>
      </c>
      <c r="E13" s="124">
        <v>0</v>
      </c>
      <c r="F13" s="124">
        <v>0</v>
      </c>
      <c r="G13" s="124">
        <v>0</v>
      </c>
      <c r="H13" s="124">
        <v>0</v>
      </c>
      <c r="I13" s="124">
        <v>0</v>
      </c>
      <c r="J13" s="124">
        <v>0</v>
      </c>
      <c r="K13" s="124">
        <v>0</v>
      </c>
      <c r="L13" s="124">
        <v>0</v>
      </c>
      <c r="M13" s="124">
        <v>1</v>
      </c>
      <c r="N13" s="147">
        <f t="shared" si="0"/>
        <v>0</v>
      </c>
    </row>
    <row r="14" spans="1:14" ht="12.75">
      <c r="A14" s="108" t="s">
        <v>158</v>
      </c>
      <c r="B14" s="109">
        <v>1</v>
      </c>
      <c r="C14" s="99">
        <v>0</v>
      </c>
      <c r="D14" s="99">
        <v>0</v>
      </c>
      <c r="E14" s="99">
        <v>0</v>
      </c>
      <c r="F14" s="99">
        <v>0</v>
      </c>
      <c r="G14" s="99">
        <v>0</v>
      </c>
      <c r="H14" s="99">
        <v>0</v>
      </c>
      <c r="I14" s="99">
        <v>0</v>
      </c>
      <c r="J14" s="99">
        <v>0</v>
      </c>
      <c r="K14" s="99">
        <v>0</v>
      </c>
      <c r="L14" s="99">
        <v>0</v>
      </c>
      <c r="M14" s="123">
        <v>1</v>
      </c>
      <c r="N14" s="147">
        <f t="shared" si="0"/>
        <v>0</v>
      </c>
    </row>
    <row r="15" spans="1:14" ht="12.75">
      <c r="A15" s="108" t="s">
        <v>163</v>
      </c>
      <c r="B15" s="109">
        <v>1</v>
      </c>
      <c r="C15" s="99">
        <v>0</v>
      </c>
      <c r="D15" s="99">
        <v>0</v>
      </c>
      <c r="E15" s="99">
        <v>0</v>
      </c>
      <c r="F15" s="99">
        <v>0</v>
      </c>
      <c r="G15" s="99">
        <v>0</v>
      </c>
      <c r="H15" s="99">
        <v>0</v>
      </c>
      <c r="I15" s="99">
        <v>0</v>
      </c>
      <c r="J15" s="99">
        <v>0</v>
      </c>
      <c r="K15" s="99">
        <v>0</v>
      </c>
      <c r="L15" s="99">
        <v>0</v>
      </c>
      <c r="M15" s="123">
        <v>1</v>
      </c>
      <c r="N15" s="147">
        <f t="shared" si="0"/>
        <v>0</v>
      </c>
    </row>
    <row r="16" spans="1:14" ht="12.75">
      <c r="A16" s="114" t="s">
        <v>169</v>
      </c>
      <c r="B16" s="115">
        <v>0</v>
      </c>
      <c r="C16" s="96">
        <v>1</v>
      </c>
      <c r="D16" s="96">
        <v>0</v>
      </c>
      <c r="E16" s="96">
        <v>0</v>
      </c>
      <c r="F16" s="96">
        <v>0</v>
      </c>
      <c r="G16" s="96">
        <v>0</v>
      </c>
      <c r="H16" s="96">
        <v>0</v>
      </c>
      <c r="I16" s="96">
        <v>0</v>
      </c>
      <c r="J16" s="96">
        <v>0</v>
      </c>
      <c r="K16" s="96">
        <v>0</v>
      </c>
      <c r="L16" s="96">
        <v>0</v>
      </c>
      <c r="M16" s="121">
        <v>1</v>
      </c>
      <c r="N16" s="147">
        <f t="shared" si="0"/>
        <v>0</v>
      </c>
    </row>
    <row r="17" spans="1:14" ht="12.75">
      <c r="A17" s="114" t="s">
        <v>170</v>
      </c>
      <c r="B17" s="115">
        <v>1</v>
      </c>
      <c r="C17" s="96">
        <v>0</v>
      </c>
      <c r="D17" s="96">
        <v>0</v>
      </c>
      <c r="E17" s="96">
        <v>0</v>
      </c>
      <c r="F17" s="96">
        <v>0</v>
      </c>
      <c r="G17" s="96">
        <v>0</v>
      </c>
      <c r="H17" s="96">
        <v>0</v>
      </c>
      <c r="I17" s="96">
        <v>0</v>
      </c>
      <c r="J17" s="96">
        <v>0</v>
      </c>
      <c r="K17" s="96">
        <v>0</v>
      </c>
      <c r="L17" s="96">
        <v>0</v>
      </c>
      <c r="M17" s="121">
        <v>1</v>
      </c>
      <c r="N17" s="147">
        <f t="shared" si="0"/>
        <v>0</v>
      </c>
    </row>
    <row r="18" spans="1:14" ht="12.75">
      <c r="A18" s="114" t="s">
        <v>173</v>
      </c>
      <c r="B18" s="115">
        <v>0</v>
      </c>
      <c r="C18" s="96">
        <v>1</v>
      </c>
      <c r="D18" s="96">
        <v>0</v>
      </c>
      <c r="E18" s="96">
        <v>0</v>
      </c>
      <c r="F18" s="96">
        <v>0</v>
      </c>
      <c r="G18" s="96">
        <v>0</v>
      </c>
      <c r="H18" s="96">
        <v>0</v>
      </c>
      <c r="I18" s="96">
        <v>0</v>
      </c>
      <c r="J18" s="96">
        <v>0</v>
      </c>
      <c r="K18" s="96">
        <v>0</v>
      </c>
      <c r="L18" s="96">
        <v>0</v>
      </c>
      <c r="M18" s="121">
        <v>1</v>
      </c>
      <c r="N18" s="147">
        <f t="shared" si="0"/>
        <v>0</v>
      </c>
    </row>
    <row r="19" spans="1:14" ht="12.75">
      <c r="A19" s="101" t="s">
        <v>177</v>
      </c>
      <c r="B19" s="124">
        <v>3</v>
      </c>
      <c r="C19" s="124">
        <v>2</v>
      </c>
      <c r="D19" s="124">
        <v>0</v>
      </c>
      <c r="E19" s="124">
        <v>0</v>
      </c>
      <c r="F19" s="124">
        <v>0</v>
      </c>
      <c r="G19" s="124">
        <v>0</v>
      </c>
      <c r="H19" s="124">
        <v>0</v>
      </c>
      <c r="I19" s="124">
        <v>0</v>
      </c>
      <c r="J19" s="124">
        <v>0</v>
      </c>
      <c r="K19" s="124">
        <v>0</v>
      </c>
      <c r="L19" s="124">
        <v>0</v>
      </c>
      <c r="M19" s="124">
        <v>5</v>
      </c>
      <c r="N19" s="147">
        <f t="shared" si="0"/>
        <v>0</v>
      </c>
    </row>
    <row r="20" spans="1:14" ht="12.75">
      <c r="A20" s="108" t="s">
        <v>184</v>
      </c>
      <c r="B20" s="109">
        <v>1</v>
      </c>
      <c r="C20" s="99">
        <v>0</v>
      </c>
      <c r="D20" s="99">
        <v>0</v>
      </c>
      <c r="E20" s="99">
        <v>0</v>
      </c>
      <c r="F20" s="99">
        <v>0</v>
      </c>
      <c r="G20" s="99">
        <v>0</v>
      </c>
      <c r="H20" s="99">
        <v>0</v>
      </c>
      <c r="I20" s="99">
        <v>0</v>
      </c>
      <c r="J20" s="99">
        <v>0</v>
      </c>
      <c r="K20" s="99">
        <v>0</v>
      </c>
      <c r="L20" s="99">
        <v>0</v>
      </c>
      <c r="M20" s="123">
        <v>1</v>
      </c>
      <c r="N20" s="147">
        <f t="shared" si="0"/>
        <v>0</v>
      </c>
    </row>
    <row r="21" spans="1:14" ht="12.75">
      <c r="A21" s="101" t="s">
        <v>191</v>
      </c>
      <c r="B21" s="124">
        <v>1</v>
      </c>
      <c r="C21" s="124">
        <v>0</v>
      </c>
      <c r="D21" s="124">
        <v>0</v>
      </c>
      <c r="E21" s="124">
        <v>0</v>
      </c>
      <c r="F21" s="124">
        <v>0</v>
      </c>
      <c r="G21" s="124">
        <v>0</v>
      </c>
      <c r="H21" s="124">
        <v>0</v>
      </c>
      <c r="I21" s="124">
        <v>0</v>
      </c>
      <c r="J21" s="124">
        <v>0</v>
      </c>
      <c r="K21" s="124">
        <v>0</v>
      </c>
      <c r="L21" s="124">
        <v>0</v>
      </c>
      <c r="M21" s="124">
        <v>1</v>
      </c>
      <c r="N21" s="147">
        <f t="shared" si="0"/>
        <v>0</v>
      </c>
    </row>
    <row r="22" spans="1:14" ht="12.75">
      <c r="A22" s="102" t="s">
        <v>89</v>
      </c>
      <c r="B22" s="125">
        <v>5</v>
      </c>
      <c r="C22" s="126">
        <v>2</v>
      </c>
      <c r="D22" s="126">
        <v>0</v>
      </c>
      <c r="E22" s="126">
        <v>0</v>
      </c>
      <c r="F22" s="126">
        <v>0</v>
      </c>
      <c r="G22" s="126">
        <v>0</v>
      </c>
      <c r="H22" s="126">
        <v>0</v>
      </c>
      <c r="I22" s="126">
        <v>0</v>
      </c>
      <c r="J22" s="126">
        <v>0</v>
      </c>
      <c r="K22" s="126">
        <v>0</v>
      </c>
      <c r="L22" s="125">
        <v>0</v>
      </c>
      <c r="M22" s="125">
        <v>7</v>
      </c>
      <c r="N22" s="147">
        <f t="shared" si="0"/>
        <v>0</v>
      </c>
    </row>
    <row r="23" spans="1:7" ht="12.75">
      <c r="A23" s="79"/>
      <c r="B23" s="80"/>
      <c r="C23" s="80"/>
      <c r="D23" s="80"/>
      <c r="E23" s="80"/>
      <c r="F23" s="80"/>
      <c r="G23" s="50"/>
    </row>
    <row r="24" spans="1:13" s="136" customFormat="1" ht="32.25" customHeight="1">
      <c r="A24" s="425" t="s">
        <v>109</v>
      </c>
      <c r="B24" s="426"/>
      <c r="C24" s="426"/>
      <c r="D24" s="426"/>
      <c r="E24" s="426"/>
      <c r="F24" s="426"/>
      <c r="G24" s="426"/>
      <c r="H24" s="426"/>
      <c r="I24" s="426"/>
      <c r="J24" s="426"/>
      <c r="K24" s="426"/>
      <c r="L24" s="426"/>
      <c r="M24" s="427"/>
    </row>
    <row r="25" spans="1:13" s="136" customFormat="1" ht="42.75" customHeight="1">
      <c r="A25" s="406" t="s">
        <v>127</v>
      </c>
      <c r="B25" s="406"/>
      <c r="C25" s="406"/>
      <c r="D25" s="406"/>
      <c r="E25" s="406"/>
      <c r="F25" s="406"/>
      <c r="G25" s="406"/>
      <c r="H25" s="406"/>
      <c r="I25" s="406"/>
      <c r="J25" s="406"/>
      <c r="K25" s="406"/>
      <c r="L25" s="406"/>
      <c r="M25" s="406"/>
    </row>
    <row r="26" spans="1:13" s="136" customFormat="1" ht="40.5" customHeight="1">
      <c r="A26" s="407" t="s">
        <v>128</v>
      </c>
      <c r="B26" s="408"/>
      <c r="C26" s="408"/>
      <c r="D26" s="408"/>
      <c r="E26" s="408"/>
      <c r="F26" s="408"/>
      <c r="G26" s="408"/>
      <c r="H26" s="408"/>
      <c r="I26" s="408"/>
      <c r="J26" s="408"/>
      <c r="K26" s="408"/>
      <c r="L26" s="408"/>
      <c r="M26" s="408"/>
    </row>
  </sheetData>
  <sheetProtection sheet="1" objects="1" scenarios="1"/>
  <mergeCells count="10">
    <mergeCell ref="A25:M25"/>
    <mergeCell ref="A26:M26"/>
    <mergeCell ref="A1:M1"/>
    <mergeCell ref="A2:M2"/>
    <mergeCell ref="B4:C4"/>
    <mergeCell ref="D4:E4"/>
    <mergeCell ref="A10:M10"/>
    <mergeCell ref="F4:F5"/>
    <mergeCell ref="A3:M3"/>
    <mergeCell ref="A24:M2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1"/>
  <headerFooter alignWithMargins="0">
    <oddFooter>&amp;CStránka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2009-06-22T11:42:42Z</cp:lastPrinted>
  <dcterms:created xsi:type="dcterms:W3CDTF">1999-02-10T13:06:53Z</dcterms:created>
  <dcterms:modified xsi:type="dcterms:W3CDTF">2009-06-23T06:52:50Z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