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961" activeTab="26"/>
  </bookViews>
  <sheets>
    <sheet name="úvod" sheetId="1" r:id="rId1"/>
    <sheet name="tab" sheetId="2" r:id="rId2"/>
    <sheet name="tab1-bilance" sheetId="3" r:id="rId3"/>
    <sheet name="tab2-ukaz" sheetId="4" r:id="rId4"/>
    <sheet name="tab2-pokr." sheetId="5" r:id="rId5"/>
    <sheet name="tab3-zaměst." sheetId="6" r:id="rId6"/>
    <sheet name="tab4-V+V" sheetId="7" r:id="rId7"/>
    <sheet name="tab5-výdaje" sheetId="8" r:id="rId8"/>
    <sheet name="tab5a" sheetId="9" r:id="rId9"/>
    <sheet name="tab5b" sheetId="10" r:id="rId10"/>
    <sheet name="tab5c" sheetId="11" r:id="rId11"/>
    <sheet name="tab5d" sheetId="12" r:id="rId12"/>
    <sheet name="tab5e" sheetId="13" r:id="rId13"/>
    <sheet name="tab5f" sheetId="14" r:id="rId14"/>
    <sheet name="tab5g" sheetId="15" r:id="rId15"/>
    <sheet name="tab5h" sheetId="16" r:id="rId16"/>
    <sheet name="tab6-dotace" sheetId="17" r:id="rId17"/>
    <sheet name="tab6a" sheetId="18" r:id="rId18"/>
    <sheet name="tab6b" sheetId="19" r:id="rId19"/>
    <sheet name="tab6c" sheetId="20" r:id="rId20"/>
    <sheet name="tab6d" sheetId="21" r:id="rId21"/>
    <sheet name="tab6e-neinvd" sheetId="22" r:id="rId22"/>
    <sheet name="tab6f-invd" sheetId="23" r:id="rId23"/>
    <sheet name="tab6g" sheetId="24" r:id="rId24"/>
    <sheet name="tab6h" sheetId="25" r:id="rId25"/>
    <sheet name="tab7-isprofin" sheetId="26" r:id="rId26"/>
    <sheet name="tab8-RF" sheetId="27" r:id="rId27"/>
  </sheets>
  <definedNames>
    <definedName name="_xlnm.Print_Titles" localSheetId="2">'tab1-bilance'!$2:$8</definedName>
    <definedName name="_xlnm.Print_Titles" localSheetId="22">'tab6f-invd'!$2:$6</definedName>
  </definedNames>
  <calcPr fullCalcOnLoad="1"/>
</workbook>
</file>

<file path=xl/sharedStrings.xml><?xml version="1.0" encoding="utf-8"?>
<sst xmlns="http://schemas.openxmlformats.org/spreadsheetml/2006/main" count="1707" uniqueCount="932">
  <si>
    <t xml:space="preserve">Rozbor zaměstnanosti a čerpání mzdových prostředků </t>
  </si>
  <si>
    <t>Schválený rozpočet na rok 2005</t>
  </si>
  <si>
    <t>Rozpočet po změnách 2005</t>
  </si>
  <si>
    <r>
      <t>Skutečnost za rok 2005</t>
    </r>
    <r>
      <rPr>
        <b/>
        <vertAlign val="superscript"/>
        <sz val="10"/>
        <rFont val="Arial CE"/>
        <family val="2"/>
      </rPr>
      <t xml:space="preserve"> </t>
    </r>
  </si>
  <si>
    <t xml:space="preserve">Skutečnost 2005 </t>
  </si>
  <si>
    <t xml:space="preserve">Čerpání </t>
  </si>
  <si>
    <t>Prostředky</t>
  </si>
  <si>
    <t xml:space="preserve"> z toho:</t>
  </si>
  <si>
    <t>Převod</t>
  </si>
  <si>
    <t>z toho:</t>
  </si>
  <si>
    <t>Podpora</t>
  </si>
  <si>
    <t>mimorozpočtových zdrojů</t>
  </si>
  <si>
    <t>Zůstatek</t>
  </si>
  <si>
    <t xml:space="preserve">na platy </t>
  </si>
  <si>
    <t xml:space="preserve">Ostatní platby </t>
  </si>
  <si>
    <t>Počet</t>
  </si>
  <si>
    <t>Průměr.</t>
  </si>
  <si>
    <t>do RF</t>
  </si>
  <si>
    <t>prostředky</t>
  </si>
  <si>
    <t>na vědu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</si>
  <si>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</si>
  <si>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</si>
  <si>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</si>
  <si>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</si>
  <si>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</si>
  <si>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</si>
  <si>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</si>
  <si>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</si>
  <si>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celkem</t>
  </si>
  <si>
    <t xml:space="preserve">na </t>
  </si>
  <si>
    <t>a</t>
  </si>
  <si>
    <t xml:space="preserve">rezervní </t>
  </si>
  <si>
    <t>fond</t>
  </si>
  <si>
    <t>mimorozp.</t>
  </si>
  <si>
    <t>odměn</t>
  </si>
  <si>
    <t>za provedenou</t>
  </si>
  <si>
    <t>práci</t>
  </si>
  <si>
    <t>nanců</t>
  </si>
  <si>
    <t>ročním</t>
  </si>
  <si>
    <t>počet</t>
  </si>
  <si>
    <t>platy</t>
  </si>
  <si>
    <t>výzkum</t>
  </si>
  <si>
    <t>zdroje</t>
  </si>
  <si>
    <t>k 31.12.</t>
  </si>
  <si>
    <t>práci v tis. Kč</t>
  </si>
  <si>
    <t>v Kč</t>
  </si>
  <si>
    <t>průměru</t>
  </si>
  <si>
    <t>zaměst.</t>
  </si>
  <si>
    <t>I.  Organizační složky státu</t>
  </si>
  <si>
    <t xml:space="preserve">     c e l k e m</t>
  </si>
  <si>
    <t xml:space="preserve">v tis. Kč </t>
  </si>
  <si>
    <t>Ukazatel</t>
  </si>
  <si>
    <t>Zůstatek nečerpaných prostředků převedených do RF podle § 47 k 1.1.2005</t>
  </si>
  <si>
    <t>z toho</t>
  </si>
  <si>
    <t>Převod podle § 47 za rok 2005</t>
  </si>
  <si>
    <t>Zůstatek prostředků převedených do RF podle § 47                        k 31.12. 2005                     (sl. 1-3+4)</t>
  </si>
  <si>
    <t>Zapojeno do příjmů v roce 2005</t>
  </si>
  <si>
    <t>Použito v  roce 2005</t>
  </si>
  <si>
    <t>Prostředky státního rozpočtu v RF celkem</t>
  </si>
  <si>
    <t>v tom:</t>
  </si>
  <si>
    <t>Prostředky státního rozpočtu určené na financování programů</t>
  </si>
  <si>
    <t>Ostatní</t>
  </si>
  <si>
    <t xml:space="preserve"> prostředky na platy, ostatní platby za provedenou práci a povinné pojistné</t>
  </si>
  <si>
    <t>z toho: prostředky na platy, ostatní platby za provedenou práci a povinné pojistné</t>
  </si>
  <si>
    <t>Z celku:</t>
  </si>
  <si>
    <t>prostředky na programy nebo projekty spolufinancované z rozpočtu Evropské unie</t>
  </si>
  <si>
    <t>prostředky z rozpočtu EU</t>
  </si>
  <si>
    <t>podle § 47 zákona č. 218/2000 Sb., ve znění pozdějších předpisů</t>
  </si>
  <si>
    <t>Vypracovala: Ing. Meluzinová, 974 849 662</t>
  </si>
  <si>
    <t xml:space="preserve">Kontroloval: Ing. Jásenský, 974 849 809       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</si>
  <si>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</si>
  <si>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</si>
  <si>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</si>
  <si>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</si>
  <si>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</si>
  <si>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</si>
  <si>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</si>
  <si>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Složky ministerstva vnitra</t>
  </si>
  <si>
    <t xml:space="preserve">       státu - státní správa</t>
  </si>
  <si>
    <t xml:space="preserve">       Policie </t>
  </si>
  <si>
    <t xml:space="preserve">       z toho:</t>
  </si>
  <si>
    <t xml:space="preserve">       prostředky na platy příslušníků</t>
  </si>
  <si>
    <t xml:space="preserve">       Hasičský záchraný sbor ČR</t>
  </si>
  <si>
    <t xml:space="preserve">       jednotlivé SOBCPO</t>
  </si>
  <si>
    <t xml:space="preserve">  b) ost. organiz.složky státu</t>
  </si>
  <si>
    <t>II.  Příspěvkové organizace</t>
  </si>
  <si>
    <t xml:space="preserve">       z toho: </t>
  </si>
  <si>
    <t xml:space="preserve">       prostředky na vědu a výzkum</t>
  </si>
  <si>
    <t>Ústředně řízené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</si>
  <si>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</si>
  <si>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</si>
  <si>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</si>
  <si>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</si>
  <si>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</si>
  <si>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</si>
  <si>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 xml:space="preserve">      odměňující podle z.1/92 Sb.</t>
  </si>
  <si>
    <t>Poznámka: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</si>
  <si>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</si>
  <si>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uvede po zaokrouhlení v celých číslech (tj. bez desetinných míst).</t>
  </si>
  <si>
    <t>Údaje schváleného rozpočtu, rozpočtu po změnách a skutečnosti musí být shodné s údaji v tabulce č. 1  - Bilance příjmů a výdajů státního rozpočtu za hodnocený rok a v tabulce č. 2  - Plnění  závazných ukazatelů státního rozpočtu za rok 200x.</t>
  </si>
  <si>
    <t xml:space="preserve">Ve sloupcích 11 až 13 se uvede skutečné čerpání rozpočtovaných prostředků v roce 200x bez převodu nečerpaných prostředků do rezervního fondu (položka 5346). </t>
  </si>
  <si>
    <t xml:space="preserve">Ve slouvci 16 a 17 se uvede převod nečerpaných mzdových prostředků do rezervního fondu k 31.12.200x - položka 5346. </t>
  </si>
  <si>
    <r>
      <t xml:space="preserve">Ve sloupci </t>
    </r>
    <r>
      <rPr>
        <b/>
        <strike/>
        <sz val="11"/>
        <rFont val="Arial CE"/>
        <family val="2"/>
      </rPr>
      <t>16</t>
    </r>
    <r>
      <rPr>
        <b/>
        <sz val="11"/>
        <rFont val="Arial CE"/>
        <family val="2"/>
      </rPr>
      <t xml:space="preserve">  18 se uvede podpora na vědu a výzkum poskytnutá poskytovatelem příjemci bez provedení rozpočtového opatření podle § 10 zákona č. 130/2002 Sb.  </t>
    </r>
  </si>
  <si>
    <t>Ve skutečnosti za rok 200x je zahrnuto i čerpání mimorozpočtových zdrojů, uvedených ve sloupci 19, 20 a 21.</t>
  </si>
  <si>
    <t>U příspěvkových organizací se ve sloupcích prostředky na platy a ostatní platby za provedenou práci uvedou mzdové náklady a ve sloupcích ostatní platby za provedenou práci se uvedou ostatní osobní náklady.</t>
  </si>
  <si>
    <t xml:space="preserve">SOBCPO je zkratka pro organizační složky správy ve složkách obrany, bezpečnosti, celní a právní ochrany a jednotlivé organizační složky státu-státní správa zahrnují i skupiny složek stejného druhu. </t>
  </si>
  <si>
    <t>V řádku "prostředky na platy přislušníků" se uvedou prostředky na platy poskytované podle zákona č. 361/2003 Sb., o služebním poměru příslušníků bezpečnostních sborů</t>
  </si>
  <si>
    <t>II. Příspěvkové organizace - obsahuje organizace odměňující podle zákona č. 143/1992 Sb. a financované ze státního rozpočtu.</t>
  </si>
  <si>
    <t>Kap. 333 MŠMT uvede údaje v tomto členění: Příspěvkové organizace, z toho: ostatní přímo řízené příspěvkové organizace, regionální školství územních celků, regionální školství MŠMT.</t>
  </si>
  <si>
    <t>V části III. a IV. se uvedou informativně údaje odpovídající záhlaví.</t>
  </si>
  <si>
    <t>Nerozepsaná částka</t>
  </si>
  <si>
    <t>Hlavní město Praha</t>
  </si>
  <si>
    <t>Chomutov</t>
  </si>
  <si>
    <t>Město Frýdlant</t>
  </si>
  <si>
    <t>Město Kralupy nad Vltavou</t>
  </si>
  <si>
    <t>Město Přeštice</t>
  </si>
  <si>
    <t>Město Rokycany</t>
  </si>
  <si>
    <t>Město Stráž pod Ralskem</t>
  </si>
  <si>
    <t>Městská část Praha 1</t>
  </si>
  <si>
    <t>Městská část Praha 13</t>
  </si>
  <si>
    <t>Městská část Praha 4</t>
  </si>
  <si>
    <t>Městská část Praha 5</t>
  </si>
  <si>
    <t>Obec Černá Hora</t>
  </si>
  <si>
    <t>Obec Kadaň</t>
  </si>
  <si>
    <t>Obec Oseček</t>
  </si>
  <si>
    <t>Roztoky</t>
  </si>
  <si>
    <t>Statutární město Brno</t>
  </si>
  <si>
    <t>Statutární město Brno - Bystrc</t>
  </si>
  <si>
    <t>Statutární město Hradec Králové</t>
  </si>
  <si>
    <t>Statutární město Jihlava</t>
  </si>
  <si>
    <t>Statutární město Mladá Boleslav</t>
  </si>
  <si>
    <t>Statutární město Most</t>
  </si>
  <si>
    <t>Statutární město Pardubice</t>
  </si>
  <si>
    <t>Statutární město Plzeň</t>
  </si>
  <si>
    <t>Město Bělá pod Bezdězem</t>
  </si>
  <si>
    <t>Město Bílina</t>
  </si>
  <si>
    <t>Město Bruntál</t>
  </si>
  <si>
    <t>Město Jaroměř</t>
  </si>
  <si>
    <t>Město Kostelec nad Orlicí</t>
  </si>
  <si>
    <t>Město Zbýšov</t>
  </si>
  <si>
    <t>Městský obvod Ústí n.Labem-město</t>
  </si>
  <si>
    <t>Obec Hoštka</t>
  </si>
  <si>
    <t>Obec Hrobčice</t>
  </si>
  <si>
    <t>Obec Kašava</t>
  </si>
  <si>
    <t>Obec Seč</t>
  </si>
  <si>
    <t>Obec Vyšní Lhoty</t>
  </si>
  <si>
    <t>Obec Zastávka</t>
  </si>
  <si>
    <t>Statutární město Havířov</t>
  </si>
  <si>
    <t>Dotace obcím dle § 69 a § 84 zákona č.325/1999 Sb.</t>
  </si>
  <si>
    <t>Dotace obcím dle § 69 z.č.325/1999 Sb.</t>
  </si>
  <si>
    <t xml:space="preserve">Celkem </t>
  </si>
  <si>
    <t>Dotace obcím dle § 84 z.č.325/1999 Sb.</t>
  </si>
  <si>
    <t>Tabulka č. 11/1</t>
  </si>
  <si>
    <t>Odbor sportu MV</t>
  </si>
  <si>
    <t xml:space="preserve">Praha 7, Stromovka - obnova víceúčelové haly      </t>
  </si>
  <si>
    <t>P ČR Správa Západočeského kraje</t>
  </si>
  <si>
    <t>Plzeň S Zčk, Nádražní 2 - oprava objektu</t>
  </si>
  <si>
    <t>RCPP Bublava - oprava objektu</t>
  </si>
  <si>
    <t>P ČR Správa Středočeského kraje</t>
  </si>
  <si>
    <t>demolice objektu a zprovoznění škol. střed. Veltrusy</t>
  </si>
  <si>
    <t>Vypracoval: Ing. Lefler, tel. 974 849 231</t>
  </si>
  <si>
    <t>SOA Litoměřice</t>
  </si>
  <si>
    <t xml:space="preserve">dostavba a rekonstrukce SOkA Litoměřice v Lovosicích </t>
  </si>
  <si>
    <t>OŘP ČR Plzeň S a J - Anglické nábřeží (rekonstrukce objektu)</t>
  </si>
  <si>
    <t xml:space="preserve">Účelové investiční dotace krajům </t>
  </si>
  <si>
    <t xml:space="preserve">Gymnázium Vrchlického, Klatovy  </t>
  </si>
  <si>
    <t xml:space="preserve">Civilní ochrana - stálý odolný úkryt </t>
  </si>
  <si>
    <t>SOŠ a SOU Brno</t>
  </si>
  <si>
    <t>SOU strojírenské a elektrotechnické Brno</t>
  </si>
  <si>
    <t>Datum: 13.2.2006</t>
  </si>
  <si>
    <t>Plynofikace azylového zařízení Bělá - Jezová</t>
  </si>
  <si>
    <t>Brno Vinohrady</t>
  </si>
  <si>
    <t>UV č.393/2004</t>
  </si>
  <si>
    <t>Prevence kriminality na místní úrovni</t>
  </si>
  <si>
    <t>Město Benešov</t>
  </si>
  <si>
    <t>Město Uničov</t>
  </si>
  <si>
    <t>Město Prostějov</t>
  </si>
  <si>
    <t>Město Košťany</t>
  </si>
  <si>
    <t>Město Písek</t>
  </si>
  <si>
    <t>Město Blansko</t>
  </si>
  <si>
    <t>Statutární město Kladno</t>
  </si>
  <si>
    <t>Město Rakovník</t>
  </si>
  <si>
    <t>Město Hlučín</t>
  </si>
  <si>
    <t>Město Veselí nad Moravou</t>
  </si>
  <si>
    <t>Město Slaný</t>
  </si>
  <si>
    <t>Město Mnichovo Hradiště</t>
  </si>
  <si>
    <t>Město Jičín</t>
  </si>
  <si>
    <t>Město Mohelnice</t>
  </si>
  <si>
    <t>Město Přelouč</t>
  </si>
  <si>
    <t>Město Třebíč</t>
  </si>
  <si>
    <t>Město Svitavy</t>
  </si>
  <si>
    <t>Město Ústí nad Orlicí</t>
  </si>
  <si>
    <t>Město Polička</t>
  </si>
  <si>
    <t>Město Zruč nad Sázavou</t>
  </si>
  <si>
    <t>Město Lysá nad Labem</t>
  </si>
  <si>
    <t>Město Poděbrady</t>
  </si>
  <si>
    <t>Město Chlumec nad Cidlinou</t>
  </si>
  <si>
    <t>Město Mělník</t>
  </si>
  <si>
    <t>Město Lipník nad Bečvou</t>
  </si>
  <si>
    <t>Město Tachov</t>
  </si>
  <si>
    <t>Obec Průhonice</t>
  </si>
  <si>
    <t>Město Strážnice</t>
  </si>
  <si>
    <t>Město Nové Strašecí</t>
  </si>
  <si>
    <t>Město Staré Město</t>
  </si>
  <si>
    <t>Město Nejdek</t>
  </si>
  <si>
    <t>Město Kunovice</t>
  </si>
  <si>
    <t>Město Pelhřimov</t>
  </si>
  <si>
    <t>Město Třinec</t>
  </si>
  <si>
    <t>Město Žďár nad Sázavou</t>
  </si>
  <si>
    <t>Statutární město Teplice</t>
  </si>
  <si>
    <t>Město Tišnov</t>
  </si>
  <si>
    <t>Město Kroměříž</t>
  </si>
  <si>
    <t>Město Broumov</t>
  </si>
  <si>
    <t>Město Kravaře</t>
  </si>
  <si>
    <t>Město Ostrov</t>
  </si>
  <si>
    <t>Město Otrokovice</t>
  </si>
  <si>
    <t>Město Veselí nad Lužnicí</t>
  </si>
  <si>
    <t>Obec Sukorady</t>
  </si>
  <si>
    <t>Obec Boseň</t>
  </si>
  <si>
    <t>Město Česká Třebová</t>
  </si>
  <si>
    <t>Město Sadská</t>
  </si>
  <si>
    <t>Statutární město České Budějovice</t>
  </si>
  <si>
    <t>Město Prachatice</t>
  </si>
  <si>
    <t>Město Frýdek-Místek</t>
  </si>
  <si>
    <t>Město Hodonín</t>
  </si>
  <si>
    <t>Město Mikulov</t>
  </si>
  <si>
    <t>Město Moravská Třebová</t>
  </si>
  <si>
    <t>Město Zdice</t>
  </si>
  <si>
    <t>Město Turnov</t>
  </si>
  <si>
    <t>Město Vyškov</t>
  </si>
  <si>
    <t>Město Velké Meziříčí</t>
  </si>
  <si>
    <t>Město Domažlice</t>
  </si>
  <si>
    <t>Statutární město Zlín</t>
  </si>
  <si>
    <t>Město Rosice</t>
  </si>
  <si>
    <t>Statutární město Ostrava</t>
  </si>
  <si>
    <t>Město Cheb</t>
  </si>
  <si>
    <t>Město Třebechovice pod Orebem</t>
  </si>
  <si>
    <t>Statutární město Liberec</t>
  </si>
  <si>
    <t>Nerozepsaná částka na civilní ochranu</t>
  </si>
  <si>
    <t>Civilní ochrana</t>
  </si>
  <si>
    <t>Civilní ochrana-stálý odolný úkryt</t>
  </si>
  <si>
    <t>Statutární město Brno, Městská část Brno-střed</t>
  </si>
  <si>
    <t>Město Vsetín</t>
  </si>
  <si>
    <t>Město Nýřany</t>
  </si>
  <si>
    <t>Reprodukce majetku jednotek požární ochrany</t>
  </si>
  <si>
    <t>Město Horšovský Týn</t>
  </si>
  <si>
    <t>Město Rumburk</t>
  </si>
  <si>
    <t>Město Jiříkov</t>
  </si>
  <si>
    <t>Město Trutnov</t>
  </si>
  <si>
    <t>Město Sobotka</t>
  </si>
  <si>
    <t>Město Březová nad Svitavou</t>
  </si>
  <si>
    <t>Obec Brodek u Prostějova</t>
  </si>
  <si>
    <t>Reprodukce majetku jednotek požární ochrany-cisternová automobilová stříkačka</t>
  </si>
  <si>
    <t>Obec Babice</t>
  </si>
  <si>
    <t>Město Vizovice</t>
  </si>
  <si>
    <t>Obec Bolatice</t>
  </si>
  <si>
    <t>Obec Píšť</t>
  </si>
  <si>
    <t>Město Týnec nad Sázavou</t>
  </si>
  <si>
    <t>Vestavba požární zbrojnice a rekonstrukce střechy</t>
  </si>
  <si>
    <t>Výstavba požární zbrojnice</t>
  </si>
  <si>
    <t>Obec Plchov</t>
  </si>
  <si>
    <t>Rekonstrukce hasičské zbrojnice</t>
  </si>
  <si>
    <t>Obec Záhoří</t>
  </si>
  <si>
    <t>Rekonstrukce hasičské zbrojnice a obnova techniky</t>
  </si>
  <si>
    <t>Obec Jezernice</t>
  </si>
  <si>
    <t>Obec Černovice</t>
  </si>
  <si>
    <t>Obec Němčičky</t>
  </si>
  <si>
    <t>Obec Tehovec</t>
  </si>
  <si>
    <t>Město Aš</t>
  </si>
  <si>
    <t>Rekonstrukce objektu pro potřeby IZS</t>
  </si>
  <si>
    <t>Město Neratovice</t>
  </si>
  <si>
    <t>Civilní ochrana-komunikační prostředí s obyvatelstvem</t>
  </si>
  <si>
    <t>Město Uherské Hradiště</t>
  </si>
  <si>
    <t>Obec Střelice</t>
  </si>
  <si>
    <t>Obec Polepy</t>
  </si>
  <si>
    <t>Město Světlá nad Sázavou</t>
  </si>
  <si>
    <t>Město Česká Skalice</t>
  </si>
  <si>
    <t>Město Ústí nad Labem</t>
  </si>
  <si>
    <t>Město Žatec</t>
  </si>
  <si>
    <t>Obec Loučná nad Desnou</t>
  </si>
  <si>
    <t>Město Studénka</t>
  </si>
  <si>
    <t>Obec Bojkovice</t>
  </si>
  <si>
    <t>Statutární město Brno, městská část Brno-sever</t>
  </si>
  <si>
    <t>Statutární město Brno, Městská část Brno-Židenice</t>
  </si>
  <si>
    <t>Tabulka č. 11/2</t>
  </si>
  <si>
    <t>Tabulka č. 17</t>
  </si>
  <si>
    <t>Tabulka č. 18/1</t>
  </si>
  <si>
    <t>Tabulka č. 18/2</t>
  </si>
  <si>
    <t>Tabulka č. 18/3</t>
  </si>
  <si>
    <t>Tabulka č. 15/1</t>
  </si>
  <si>
    <t>Tabulka č. 15/2</t>
  </si>
  <si>
    <t>Tabulka č. 15/3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</si>
  <si>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</si>
  <si>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</si>
  <si>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 Národního fondu  </t>
  </si>
  <si>
    <t xml:space="preserve"> Neinvestiční převody Národnímu fondu   </t>
  </si>
  <si>
    <t xml:space="preserve"> Ostatní neinvestiční výdaje</t>
  </si>
  <si>
    <t xml:space="preserve"> BĚŽNÉ 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</si>
  <si>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</si>
  <si>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</si>
  <si>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</si>
  <si>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</si>
  <si>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</si>
  <si>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dotace podnikatelským subjektům </t>
  </si>
  <si>
    <t xml:space="preserve">    z toho: Investiční transfery státním finančním aktivům</t>
  </si>
  <si>
    <t xml:space="preserve">              Investiční dotace krajům</t>
  </si>
  <si>
    <t xml:space="preserve">              Investiční dotace obcím v rámci 
              souhrnného dotačního vztahu</t>
  </si>
  <si>
    <t xml:space="preserve">              Investiční dotace krajům v rámci 
              souhrnného dotačního vztahu</t>
  </si>
  <si>
    <t xml:space="preserve">              Ostatní investiční dotace veřejným 
              rozpočtům územní úrovně   </t>
  </si>
  <si>
    <t xml:space="preserve"> Investiční dotace 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</si>
  <si>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</si>
  <si>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</si>
  <si>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</si>
  <si>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</si>
  <si>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</si>
  <si>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</si>
  <si>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veřejným rozpočtům 
 ústřední úrovně  </t>
  </si>
  <si>
    <t xml:space="preserve"> Investiční půjčené prostředky veřejným rozpočtům 
 územní úrovně </t>
  </si>
  <si>
    <t xml:space="preserve"> Investiční půjčené prostředky příspěvkovým  
 a podobným 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</si>
  <si>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</si>
  <si>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</si>
  <si>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</si>
  <si>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</si>
  <si>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</si>
  <si>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</si>
  <si>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</si>
  <si>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</si>
  <si>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 VÝDAJE CELKEM</t>
  </si>
  <si>
    <t xml:space="preserve"> VÝDAJE  STÁTNÍHO ROZPOČTU  CELKEM</t>
  </si>
  <si>
    <t xml:space="preserve">  Rozdíl příjmů a výdajů státního rozpočtu</t>
  </si>
  <si>
    <t xml:space="preserve"> FINANCOVÁNÍ</t>
  </si>
  <si>
    <t xml:space="preserve"> Krátkodobé vydané dluhopisy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</si>
  <si>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</si>
  <si>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</si>
  <si>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</si>
  <si>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</si>
  <si>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</si>
  <si>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</si>
  <si>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</si>
  <si>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</si>
  <si>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</si>
  <si>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</si>
  <si>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 xml:space="preserve"> Kontrola - rozdíl salda SR a financování</t>
  </si>
  <si>
    <r>
      <t xml:space="preserve"> Sociální dávky  </t>
    </r>
    <r>
      <rPr>
        <sz val="9"/>
        <rFont val="Arial CE"/>
        <family val="2"/>
      </rPr>
      <t>(bez místních rozpočtů)</t>
    </r>
  </si>
  <si>
    <t xml:space="preserve">  v tom:     Důchody</t>
  </si>
  <si>
    <t>Přehled o výdajích na financování programů reprodukce majetku v roce 2005 dle jednotlivých programů</t>
  </si>
  <si>
    <t xml:space="preserve">                 Ostatní dávky </t>
  </si>
  <si>
    <t xml:space="preserve">                 Dávky státní sociální podpory</t>
  </si>
  <si>
    <t xml:space="preserve">                 Státní politika zaměstnanosti - pasivní</t>
  </si>
  <si>
    <t xml:space="preserve"> Ochrana zaměstnanců při platební 
 neschopnosti zaměstnavatelů</t>
  </si>
  <si>
    <t xml:space="preserve"> Zaměstnávání zdravotně postižených občanů</t>
  </si>
  <si>
    <t>*) Příjmy z pojistného na SZ a příspěvek na politiku zaměstnanosti se vykazují v podrobnějším členění položek</t>
  </si>
  <si>
    <t xml:space="preserve">    na PSP 161 a 162 rozp. skladby</t>
  </si>
  <si>
    <t xml:space="preserve">                         v PSP 170 Ostatní daňové příjmy</t>
  </si>
  <si>
    <t>***) týká se kap. Operace státních finančních aktiv (od původců radioaktivních odpadů - příjem jaderného účtu)</t>
  </si>
  <si>
    <t xml:space="preserve">x) zahrnuje dobrovolné důchodové a nemocenské pojištění, které je zároveň součástí souhrnných příjmů </t>
  </si>
  <si>
    <t xml:space="preserve">   z pojistného na sociální zabezpečení</t>
  </si>
  <si>
    <t xml:space="preserve">            TABULKOVÁ  ČÁST</t>
  </si>
  <si>
    <t>TABULKOVÁ ČÁST</t>
  </si>
  <si>
    <t xml:space="preserve">strana </t>
  </si>
  <si>
    <t>Tabulka č. 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</si>
  <si>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</si>
  <si>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</si>
  <si>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</si>
  <si>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</si>
  <si>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</si>
  <si>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</si>
  <si>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</si>
  <si>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Tabulka č. 9</t>
  </si>
  <si>
    <t>Tabulka č. 10</t>
  </si>
  <si>
    <t>Tabulka č. 12</t>
  </si>
  <si>
    <t>Tabulka č. 13</t>
  </si>
  <si>
    <t>Tabulka č. 14</t>
  </si>
  <si>
    <t>x</t>
  </si>
  <si>
    <t xml:space="preserve">        N Á V R H</t>
  </si>
  <si>
    <t>Číselné sestavy:</t>
  </si>
  <si>
    <t>Sestava č. 1</t>
  </si>
  <si>
    <t>Sestava č. 2</t>
  </si>
  <si>
    <t>Sestava č. 3</t>
  </si>
  <si>
    <t>Sestava č. 4</t>
  </si>
  <si>
    <t>Sestava č. 5</t>
  </si>
  <si>
    <t>Sestava č. 6</t>
  </si>
  <si>
    <t>Sestava č. 7</t>
  </si>
  <si>
    <t>Rozpočtové příjmy správců kapitol a jimi zřízených organizačních složek státu podle položek druhového třídění (Fin 2-04 U)</t>
  </si>
  <si>
    <t>Rozvaha - sumář za organizační složky státu</t>
  </si>
  <si>
    <t>Rozvaha - sumář za příspěvkové organizace</t>
  </si>
  <si>
    <t>Výkaz zisku a ztráty - sumář za hospodářskou činnost organizačních složek státu</t>
  </si>
  <si>
    <t>Výkaz zisku a ztráty - sumář za příspěvkové organizace</t>
  </si>
  <si>
    <t>Příloha - sumář za organizační složky státu</t>
  </si>
  <si>
    <t>Sestava č. 8</t>
  </si>
  <si>
    <t>Příloha - sumář za příspěvkové organizace</t>
  </si>
  <si>
    <t>Tabulkové přílohy:</t>
  </si>
  <si>
    <t>Bilance příjmů a výdajů státního rozpočtu v druhovém členění rozpočtové skladby</t>
  </si>
  <si>
    <t>Plnění závazných ukazatelů státního rozpočtu</t>
  </si>
  <si>
    <t>Rozbor zaměstnanosti a čerpání mzdových prostředků</t>
  </si>
  <si>
    <t>Přehled výdajů státního rozpočtu na podporu výzkumu a vývoje</t>
  </si>
  <si>
    <t>Přehled výdajů organizačních složek státu a příspěvků příspěvkovým organizacím, dotací a půjček (návratných finančních výpomocí) krajům a obcím, podnikatelským a jiným subjektům z rozpočtu kapitoly</t>
  </si>
  <si>
    <t>Přehled účelových dotací a půjček (návratných finančních výpomocí) krajům a obcím</t>
  </si>
  <si>
    <t>Tabulka č. 6e</t>
  </si>
  <si>
    <t>Účelové neinvestiční dotace obcím</t>
  </si>
  <si>
    <t>List č. 1/2</t>
  </si>
  <si>
    <t>List č. 2/2</t>
  </si>
  <si>
    <t>Vypracovala: Ing. Bočanová, 974 849 815</t>
  </si>
  <si>
    <t>Tabulka č. 6f</t>
  </si>
  <si>
    <t>Účelové investiční dotace obcím</t>
  </si>
  <si>
    <t>Výdaje účelově určené na financování programů reprodukce majetku vedených v ISPROFIN</t>
  </si>
  <si>
    <t>Přehled o převodech prostředků státního rozpočtu do rezervního fondu a o jejich použití</t>
  </si>
  <si>
    <t>Doplňující tabulky:</t>
  </si>
  <si>
    <t>Přehled o ostatních dávkách, dávkách nemocenského pojištění a výdajích na zvýšení důchodů pro bezmocnost v roce 2005</t>
  </si>
  <si>
    <t>Tabulka č. 15</t>
  </si>
  <si>
    <t>Tabulka č. 16</t>
  </si>
  <si>
    <t>strana</t>
  </si>
  <si>
    <t>Tabulka č. 19</t>
  </si>
  <si>
    <t>Tabulka č. 20</t>
  </si>
  <si>
    <t>Tabulka č. 21</t>
  </si>
  <si>
    <t>Tabulka č. 22</t>
  </si>
  <si>
    <t>Tabulka č. 23</t>
  </si>
  <si>
    <t>Rekapitulace bezúplatného předání majetku dle jednotlivých druhů v členění dle OSS</t>
  </si>
  <si>
    <t>Rozpočtové výdaje správců kapitol a jimi zřízených organizačních složek státu podle položek  druhého třídění  a  paragrafů funkčního třídění a rozpočtové položky financování (Fin 2-04 U)</t>
  </si>
  <si>
    <t>ostatní</t>
  </si>
  <si>
    <t>v tis. Kč</t>
  </si>
  <si>
    <t>Skutečnost</t>
  </si>
  <si>
    <t>řádek</t>
  </si>
  <si>
    <t>výdaje</t>
  </si>
  <si>
    <t xml:space="preserve"> </t>
  </si>
  <si>
    <t>Plnění rozpočtových příjmů MV  dle údajů ČNB k 31. 12. 2005</t>
  </si>
  <si>
    <t>Plnění rozpočtových příjmů MV dle údajů ČNB k 31. 12. 2005 - detail za HZS krajů</t>
  </si>
  <si>
    <t>Celkem</t>
  </si>
  <si>
    <t>Přehled  výdajů organizačních složek státu a příspěvků příspěvkovým organizacím,</t>
  </si>
  <si>
    <t xml:space="preserve">dotací a půjček (návratných finančních výpomocí) krajům a obcím, podnikatelským a jiným subjektům </t>
  </si>
  <si>
    <t xml:space="preserve">z rozpočtu kapitoly </t>
  </si>
  <si>
    <t xml:space="preserve"> (v tis.Kč)</t>
  </si>
  <si>
    <t>schválený</t>
  </si>
  <si>
    <t>po změnách</t>
  </si>
  <si>
    <t>Běžné výdaje organizačních složek státu celkem</t>
  </si>
  <si>
    <t xml:space="preserve"> z toho: </t>
  </si>
  <si>
    <t>na škody způsobené živelními katastrofami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</si>
  <si>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</si>
  <si>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</si>
  <si>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</si>
  <si>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Neinvestiční dotace a půjčky (návratné finanční výpomoci) krajům a obcím celkem</t>
  </si>
  <si>
    <t>dotace</t>
  </si>
  <si>
    <t>půjčky (návratné finanční výpomoci)</t>
  </si>
  <si>
    <t>Investiční dotace a půjčky krajům a obcím celkem</t>
  </si>
  <si>
    <t>Neinvestiční dotace a půjčky (návratné finanční výpomoci) podnikatelským subjektům</t>
  </si>
  <si>
    <t xml:space="preserve"> a neziskovým institucím celkem</t>
  </si>
  <si>
    <t xml:space="preserve">Investiční dotace a půjčky (návratné finanční výpomoci) podnikatelským subjektům </t>
  </si>
  <si>
    <t>a neziskovým institucím celkem</t>
  </si>
  <si>
    <t>Běžné výdaje kapitoly celkem</t>
  </si>
  <si>
    <t>Kapitálové výdaje kapitoly celkem</t>
  </si>
  <si>
    <t>Přehled  účelových dotací a půjček (návratných finančních výpomocí) krajům a obcím</t>
  </si>
  <si>
    <t>Účelové neinvestiční dotace krajům celkem</t>
  </si>
  <si>
    <t>Účelové investiční dotace krajům celkem</t>
  </si>
  <si>
    <t>Účelové neinvestiční půjčky (návratné finanční výpomoci) krajům celkem</t>
  </si>
  <si>
    <t>Účelové investiční půjčky (návratné finanční výpomoci) krajům celkem</t>
  </si>
  <si>
    <t>Účelové neinvestiční dotace obcím celkem</t>
  </si>
  <si>
    <t>Účelové investiční dotace obcím celkem</t>
  </si>
  <si>
    <t>Z finančních prostředků převedených v roce 2004 ze mzdové oblasti bylo v roce 2005 skutečně v této oblasti použito 27 415,72 tis. Kč.</t>
  </si>
  <si>
    <t xml:space="preserve">Ve výdajích (sl. 3) uvedena částka 1 165,4 tis. Kč, z toho částka 1 094,2 tis Kč je určena k finančnímu vypořádání projektů spolufinancovaných z rozpočtu EU (převedeno z RF na účet 6015 - projekty byly ukončeny k 31.12.2005). </t>
  </si>
  <si>
    <t>Účelové neinvestiční půjčky (návratné finanční výpomoci) obcím celkem</t>
  </si>
  <si>
    <t xml:space="preserve"> A. Přehled účelových výdajů na podporu výzkumu a vývoje v roce 2005   </t>
  </si>
  <si>
    <t>Rozpočet</t>
  </si>
  <si>
    <t xml:space="preserve"> z toho čerpáno</t>
  </si>
  <si>
    <t>rozdíl</t>
  </si>
  <si>
    <t>Organizace</t>
  </si>
  <si>
    <t>po změnách 2005</t>
  </si>
  <si>
    <t xml:space="preserve"> k 31.12.2005</t>
  </si>
  <si>
    <t>z rezervního fondu</t>
  </si>
  <si>
    <t>sl.1-(4-7)</t>
  </si>
  <si>
    <t>sl.2-(5-8)</t>
  </si>
  <si>
    <t>sl.3-(6-9)</t>
  </si>
  <si>
    <t>běžné</t>
  </si>
  <si>
    <t>kapitálové</t>
  </si>
  <si>
    <t>b</t>
  </si>
  <si>
    <t>1.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</si>
  <si>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</si>
  <si>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</si>
  <si>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</si>
  <si>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</si>
  <si>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</si>
  <si>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</si>
  <si>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</si>
  <si>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</si>
  <si>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2.</t>
  </si>
  <si>
    <t>OS a PO v působnosti ÚSC:celkem</t>
  </si>
  <si>
    <t>2.1.</t>
  </si>
  <si>
    <t xml:space="preserve"> OS</t>
  </si>
  <si>
    <t>2.2.</t>
  </si>
  <si>
    <t>3.</t>
  </si>
  <si>
    <t>Vysoké školy :          celkem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</si>
  <si>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</si>
  <si>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</si>
  <si>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</si>
  <si>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</si>
  <si>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</si>
  <si>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</si>
  <si>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</si>
  <si>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</si>
  <si>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6.</t>
  </si>
  <si>
    <t>Související výdaje</t>
  </si>
  <si>
    <t>7.</t>
  </si>
  <si>
    <t>Účelové výdaje celkem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</si>
  <si>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</si>
  <si>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</si>
  <si>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</si>
  <si>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</si>
  <si>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</si>
  <si>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</si>
  <si>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>řádek 4: podle návrhu zákona o veřejných výzkumných institucích</t>
  </si>
  <si>
    <t xml:space="preserve">řádek 6: náklady na zabezpečení veřejné soutěže apod., podle § 3 odst.2 zákona č. 130/2002 Sb. </t>
  </si>
  <si>
    <t xml:space="preserve"> B. Přehled institucionálních výdajů na výzkum a vývoj v roce 2005   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</si>
  <si>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</si>
  <si>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</si>
  <si>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</si>
  <si>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</si>
  <si>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</si>
  <si>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</si>
  <si>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</si>
  <si>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</si>
  <si>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</si>
  <si>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Vysvětlivky k tabulce B :</t>
  </si>
  <si>
    <t>řádek 1 a 2 : státní organizace</t>
  </si>
  <si>
    <t>řádek 3: organizační složky a příspěvkové organizace zřizované územními samosprávnými celky ve smyslu ust. § 23 zákona č. 250/2000 Sb. v platném znění</t>
  </si>
  <si>
    <t xml:space="preserve">řádek 4: veřejné vysoké školy, vojenské a policejní vysoké školy, soukromé vysoké školy </t>
  </si>
  <si>
    <t>řádek 5: podle návrhu zákona o veřejných výzkumných institucích</t>
  </si>
  <si>
    <t xml:space="preserve">řádek 8: náklady na zabezpečení veřejné soutěže apod., podle § 3 odst.3 zákona č. 130/2002 Sb. </t>
  </si>
  <si>
    <t xml:space="preserve"> C. Přehled prostředků na výzkum a vývoj převáděných do rezervního fondu    </t>
  </si>
  <si>
    <t>Převod v roce 2005</t>
  </si>
  <si>
    <t>Zůstává k využití</t>
  </si>
  <si>
    <t>k 1.1.2005</t>
  </si>
  <si>
    <t>do dalších let</t>
  </si>
  <si>
    <t xml:space="preserve">Účelové prostředky </t>
  </si>
  <si>
    <t>Institucionální prostředky</t>
  </si>
  <si>
    <t>Vysvětlivky k tabulce C:</t>
  </si>
  <si>
    <t xml:space="preserve">Ve sloupci 7 bude uveden převod v roce 2005 + případný zůstatek z převodů z předchozích let </t>
  </si>
  <si>
    <t xml:space="preserve">Údaje v přehledech  musí odpovídat příslušným údajům v účetním a finančním výkaze OSS a PO a budou doloženy podrobným komentářem </t>
  </si>
  <si>
    <t>Účelové investiční půjčky (návratné finanční výpomoci) obcím celkem</t>
  </si>
  <si>
    <t>Příjemce</t>
  </si>
  <si>
    <t>Č. usnesení vlády</t>
  </si>
  <si>
    <t>a titul</t>
  </si>
  <si>
    <t>Účel použití</t>
  </si>
  <si>
    <t>Neinvestiční výdaje organizačních složek státu na škody způsobené živelními katastrofami</t>
  </si>
  <si>
    <t>Kapitola: 314 - Ministerstvo vnitra</t>
  </si>
  <si>
    <t>nebyly poskytnuty</t>
  </si>
  <si>
    <t xml:space="preserve">         Tabulka č. 5b</t>
  </si>
  <si>
    <t>Výdaje na financování programů (projektů), které byly v roce 2005 z části financovány z prostředků Evropské unie - Phare</t>
  </si>
  <si>
    <t>Výdaje na financování programů (projektů), které byly v roce 2005 z části financovány z prostředků Evropské unie - Transition Facility</t>
  </si>
  <si>
    <t>Výdaje na financování programů (projektů), které byly v roce 2005 z části financovány z prostředků Evropské unie - INTERREG IIIA</t>
  </si>
  <si>
    <t>Investiční výdaje organizačních složek státu na škody způsobené živelními katastrofami</t>
  </si>
  <si>
    <t xml:space="preserve">         Tabulka č. 5c</t>
  </si>
  <si>
    <t>Kontroloval: Ing. Hudera, 974 849 802</t>
  </si>
  <si>
    <t>Vypracovala: Ing. Šoltová, 974 849 811</t>
  </si>
  <si>
    <t xml:space="preserve">         Tabulka č. 5d</t>
  </si>
  <si>
    <t>Investiční příspěvky příspěvkovým organizacím na škody způsobené živelními katastrofami</t>
  </si>
  <si>
    <t xml:space="preserve">         Tabulka č. 5e</t>
  </si>
  <si>
    <t>Neinvestiční dotace podnikatelským subjektům a neziskovým organizacím na škody způsobené živelními katastrofami</t>
  </si>
  <si>
    <t xml:space="preserve">         Tabulka č. 5f</t>
  </si>
  <si>
    <t>Investiční dotace podnikatelským subjektům a neziskovým organizacím na škody způsobené živelními katastrofami</t>
  </si>
  <si>
    <t xml:space="preserve">         Tabulka č. 5g</t>
  </si>
  <si>
    <t>Neinvestiční půjčky (návratné finanční výpomoci) podnikatelským subjektům, neziskovým organizacím a územně samosprávním celkům na škody způsobené živelními katastrofami</t>
  </si>
  <si>
    <t xml:space="preserve">         Tabulka č. 5h</t>
  </si>
  <si>
    <t>Investiční půjčky (návratné finanční výpomoci) podnikatelským subjektům, neziskovým organizacím a územně samosprávním celkům na škody způsobené živelními katastrofami</t>
  </si>
  <si>
    <t>Datum: 14. 2. 2005</t>
  </si>
  <si>
    <t>Tabulka č. 6a</t>
  </si>
  <si>
    <t>Účelové neinvestiční dotace krajům</t>
  </si>
  <si>
    <t>Tabulka č. 6b</t>
  </si>
  <si>
    <t>Účelové investiční dotace krajům</t>
  </si>
  <si>
    <t>Tabulka č. 6c</t>
  </si>
  <si>
    <t>Účelové neinvestiční půjčky (návratné finanční výpomoci) krajům</t>
  </si>
  <si>
    <t>Tabulka č. 6d</t>
  </si>
  <si>
    <t xml:space="preserve">                    Ing. Psohlavcová, 974 849 264</t>
  </si>
  <si>
    <t>Účelové investiční půjčky (návratné finanční výpomoci) krajům</t>
  </si>
  <si>
    <t>Tabulka č. 6g</t>
  </si>
  <si>
    <t>Účelové neinvestiční půjčky (návratné finanční výpomoci) obcím</t>
  </si>
  <si>
    <t>Tabulka č. 6h</t>
  </si>
  <si>
    <t>Účelové investiční půjčky (návratné finanční výpomoci) obcím</t>
  </si>
  <si>
    <t>%</t>
  </si>
  <si>
    <t>plnění</t>
  </si>
  <si>
    <t>Přehled o čerpání rozpočtu Ministerstva vnitra od roku 1993</t>
  </si>
  <si>
    <t>Tabulka č. 5a</t>
  </si>
  <si>
    <t>Tabulka č. 5b</t>
  </si>
  <si>
    <t>Tabulka č. 5c</t>
  </si>
  <si>
    <t>Tabulka č. 5d</t>
  </si>
  <si>
    <t>Tabulka č. 5e</t>
  </si>
  <si>
    <t>Tabulka č. 5f</t>
  </si>
  <si>
    <t xml:space="preserve">Výdaje HZS celkem a detail dle jednotlivých HZS krajů v roce 2005 </t>
  </si>
  <si>
    <t>Neinvestiční příspěvky příspěvkovým organizacím na škody způsobené živelními katastrofami</t>
  </si>
  <si>
    <t>Tabulka č. 5g</t>
  </si>
  <si>
    <t>Tabulka č. 5h</t>
  </si>
  <si>
    <t>Převod prostředků do rezervního fondu v roce 2005 dle bankovních účtů</t>
  </si>
  <si>
    <t>Převod prostředků do rezervního fondu v roce 2005 dle bankovních účtů - detail HZS krajů</t>
  </si>
  <si>
    <t>Kapitola: 314  Ministerstvo vnitra</t>
  </si>
  <si>
    <t xml:space="preserve">
Ukazatele</t>
  </si>
  <si>
    <t>Rozpočet
po změnách</t>
  </si>
  <si>
    <t>Souhrnné ukazatele</t>
  </si>
  <si>
    <t>0010</t>
  </si>
  <si>
    <t xml:space="preserve"> Výdaje celkem</t>
  </si>
  <si>
    <t>Dílčí ukazatele výdajů</t>
  </si>
  <si>
    <t>Jednotné dílčí ukazatele</t>
  </si>
  <si>
    <t>0040</t>
  </si>
  <si>
    <t>0050</t>
  </si>
  <si>
    <t>0060</t>
  </si>
  <si>
    <t>0070</t>
  </si>
  <si>
    <t>0080</t>
  </si>
  <si>
    <t>Specifické dílčí ukazatele</t>
  </si>
  <si>
    <t xml:space="preserve">Kontroloval: Ing. Jásenský, 974 849 809                                  </t>
  </si>
  <si>
    <t xml:space="preserve">Výdaje na výzkum a vývoj celkem  </t>
  </si>
  <si>
    <t>1401</t>
  </si>
  <si>
    <r>
      <t xml:space="preserve">    v tom: institucionální výdaje celkem </t>
    </r>
    <r>
      <rPr>
        <vertAlign val="superscript"/>
        <sz val="10"/>
        <rFont val="Arial CE"/>
        <family val="2"/>
      </rPr>
      <t>2)</t>
    </r>
  </si>
  <si>
    <t>1402</t>
  </si>
  <si>
    <r>
      <t xml:space="preserve">              účelové výdaje celkem </t>
    </r>
    <r>
      <rPr>
        <vertAlign val="superscript"/>
        <sz val="10"/>
        <rFont val="Arial CE"/>
        <family val="2"/>
      </rPr>
      <t>2)</t>
    </r>
  </si>
  <si>
    <t>1403</t>
  </si>
  <si>
    <r>
      <t xml:space="preserve"> Národní program výzkumu </t>
    </r>
    <r>
      <rPr>
        <vertAlign val="superscript"/>
        <sz val="10"/>
        <color indexed="8"/>
        <rFont val="Arial CE"/>
        <family val="2"/>
      </rPr>
      <t>3)</t>
    </r>
    <r>
      <rPr>
        <sz val="10"/>
        <color indexed="8"/>
        <rFont val="Arial CE"/>
        <family val="2"/>
      </rPr>
      <t xml:space="preserve"> </t>
    </r>
  </si>
  <si>
    <t>1404</t>
  </si>
  <si>
    <t>Neinvestiční výdaje související</t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</si>
  <si>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3)</t>
    </r>
  </si>
  <si>
    <t>1405</t>
  </si>
  <si>
    <r>
      <t xml:space="preserve"> Veřejné zakázky </t>
    </r>
    <r>
      <rPr>
        <vertAlign val="superscript"/>
        <sz val="10"/>
        <color indexed="8"/>
        <rFont val="Arial CE"/>
        <family val="2"/>
      </rPr>
      <t>3)</t>
    </r>
  </si>
  <si>
    <t>1406</t>
  </si>
  <si>
    <t>1407</t>
  </si>
  <si>
    <t>1408</t>
  </si>
  <si>
    <t>1409</t>
  </si>
  <si>
    <t xml:space="preserve">Důchody </t>
  </si>
  <si>
    <t>1410</t>
  </si>
  <si>
    <t>Ostatní sociální dávky</t>
  </si>
  <si>
    <t>1411</t>
  </si>
  <si>
    <t>Rozvojová zahraniční pomoc</t>
  </si>
  <si>
    <t>1412</t>
  </si>
  <si>
    <t>1413</t>
  </si>
  <si>
    <t xml:space="preserve">Výdaje na sportovní reprezentaci  </t>
  </si>
  <si>
    <t>1414</t>
  </si>
  <si>
    <t>1415</t>
  </si>
  <si>
    <t>1416</t>
  </si>
  <si>
    <t>1417</t>
  </si>
  <si>
    <t>1418</t>
  </si>
  <si>
    <t>1419</t>
  </si>
  <si>
    <t>1420</t>
  </si>
  <si>
    <t>1421</t>
  </si>
  <si>
    <r>
      <t>1)</t>
    </r>
    <r>
      <rPr>
        <sz val="8"/>
        <rFont val="Arial CE"/>
        <family val="2"/>
      </rPr>
      <t xml:space="preserve"> povinné pojistné na sociální zabezpečení a příspěvek na státní politiku zaměstnanosti a pojistné na veřejné zdravotní pojištění</t>
    </r>
  </si>
  <si>
    <t xml:space="preserve">Výdaje za oblast policejního školství v roce 2005 </t>
  </si>
  <si>
    <t xml:space="preserve">Výdaje za oblast archivnictví v roce 2005 </t>
  </si>
  <si>
    <t>Čerpání mimorozpočtových zdrojů v roce 2005 a povoleného překročení podle § 23 písm. b) zákona č. 218/2000 Sb.</t>
  </si>
  <si>
    <r>
      <t>2)</t>
    </r>
    <r>
      <rPr>
        <sz val="8"/>
        <rFont val="Arial CE"/>
        <family val="2"/>
      </rPr>
      <t xml:space="preserve"> výdaje na výzkum a vývoj podle § 6 odst. 1 zákona č. 130/2002 Sb.</t>
    </r>
  </si>
  <si>
    <r>
      <t>3)</t>
    </r>
    <r>
      <rPr>
        <sz val="8"/>
        <rFont val="Arial CE"/>
        <family val="2"/>
      </rPr>
      <t xml:space="preserve"> výdaje na výzkum a vývoj podle § 6 odst. 2 zákona č. 130/2002 Sb.</t>
    </r>
  </si>
  <si>
    <r>
      <t>4)</t>
    </r>
    <r>
      <rPr>
        <sz val="8"/>
        <rFont val="Arial CE"/>
        <family val="2"/>
      </rPr>
      <t xml:space="preserve"> včetně správy ve složkách obrany, bezpečnosti, celní a právní ochrany</t>
    </r>
  </si>
  <si>
    <r>
      <t xml:space="preserve">6) </t>
    </r>
    <r>
      <rPr>
        <sz val="8"/>
        <rFont val="Arial CE"/>
        <family val="2"/>
      </rPr>
      <t>podle § 71 odst. 3 zákona č. 218/2000 Sb., o rozpočtových pravidlech a o změně některých souvisejících zákonů (rozpočtová pravidla)</t>
    </r>
  </si>
  <si>
    <t>+)</t>
  </si>
  <si>
    <t xml:space="preserve">Ukazatel zahrnuje výdaje na financování programů zahrnutých do rozpočtu kapitoly a výdaje na financování akcí, které byly </t>
  </si>
  <si>
    <t xml:space="preserve">předány z jiných rozpočtových kapitol, a neobsahuje výdaje na financování akcí předaných do jiných rozpočtových kapitol </t>
  </si>
  <si>
    <t>Index</t>
  </si>
  <si>
    <t>U K A Z A T E L</t>
  </si>
  <si>
    <t>Skutečnost 2004</t>
  </si>
  <si>
    <t>3:2</t>
  </si>
  <si>
    <t>3:0</t>
  </si>
  <si>
    <t xml:space="preserve"> P Ř Í J M Y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</si>
  <si>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</si>
  <si>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</si>
  <si>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 z příjmů fyzických osob 
               ze samostatně výdělečné činnosti</t>
  </si>
  <si>
    <t xml:space="preserve">               Daň z příjmů fyzických osob
               z kapitálových výnosů</t>
  </si>
  <si>
    <t xml:space="preserve"> Daně z příjmů právnických osob</t>
  </si>
  <si>
    <t xml:space="preserve"> Daně z příjmů, zisku a kapitálových výnosů</t>
  </si>
  <si>
    <t xml:space="preserve"> Obecné  daně ze zboží a služeb v tuzemsku </t>
  </si>
  <si>
    <t xml:space="preserve">     v tom: Daň z přidané hodnoty  </t>
  </si>
  <si>
    <t xml:space="preserve"> Zvláštní daně a poplatky ze zboží a služeb v tuzemsku  </t>
  </si>
  <si>
    <t xml:space="preserve"> Daně a poplatky z provozu motorových vozidel</t>
  </si>
  <si>
    <t xml:space="preserve">    v tom :  Daň silniční   </t>
  </si>
  <si>
    <t xml:space="preserve"> Poplatky a odvody v oblasti životního prostředí  ***)  </t>
  </si>
  <si>
    <t xml:space="preserve"> Správní poplatky </t>
  </si>
  <si>
    <t xml:space="preserve"> Daně a poplatky z vybraných činností a služeb </t>
  </si>
  <si>
    <t xml:space="preserve"> Daně a cla za zboží a služby ze zahraničí   </t>
  </si>
  <si>
    <t xml:space="preserve">    v tom: Clo</t>
  </si>
  <si>
    <t xml:space="preserve"> Daně a cla za zboží a služby ze zahraničí </t>
  </si>
  <si>
    <t xml:space="preserve"> Daně z majetku</t>
  </si>
  <si>
    <t xml:space="preserve"> Daně z majetkových a kapitálových převodů</t>
  </si>
  <si>
    <t>částka 71,2 tis Kč byla ze stejného důvodu odvedena již v roce 2005.</t>
  </si>
  <si>
    <t>Ve výdajích je uvedena částka 27 tis. Kč, která byla odvedena na účet s předčíslím 19 - drobné zůstatky.</t>
  </si>
  <si>
    <t>Poznámka</t>
  </si>
  <si>
    <t xml:space="preserve">    v tom :  Daň dědická, darovací a z převodu nemovitostí</t>
  </si>
  <si>
    <t xml:space="preserve"> Majetkové daně</t>
  </si>
  <si>
    <t xml:space="preserve">         z toho: Pojistné na důchodové pojištění 
                     (z PSP 161 a 162)</t>
  </si>
  <si>
    <t xml:space="preserve"> Pojistné na veřejné zdravotní pojištění  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</si>
  <si>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</si>
  <si>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</si>
  <si>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</si>
  <si>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</si>
  <si>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  </t>
    </r>
  </si>
  <si>
    <t xml:space="preserve"> Příjmy z vlastní činnosti</t>
  </si>
  <si>
    <t xml:space="preserve"> Odvody přebytků organizací s přímým vztahem</t>
  </si>
  <si>
    <t xml:space="preserve">    z toho:  Odvody příspěvkových oraganizací</t>
  </si>
  <si>
    <t xml:space="preserve"> 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</si>
  <si>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</si>
  <si>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</si>
  <si>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 </t>
  </si>
  <si>
    <t xml:space="preserve"> Příjmy z vlastní činnosti a odvody přebytků
 organizací s přímým 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</si>
  <si>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</si>
  <si>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</si>
  <si>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</si>
  <si>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</si>
  <si>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</si>
  <si>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</si>
  <si>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    </t>
  </si>
  <si>
    <t xml:space="preserve"> Příjmy z prodeje nekapitálového majetku
 a ostatní nedaňové příjmy</t>
  </si>
  <si>
    <t xml:space="preserve"> Splátky půjčených prostředků od obecně prospěšných
 společností  a podobných subjektů  </t>
  </si>
  <si>
    <t xml:space="preserve"> Splátky půjčených prostředků od veřejných rozpočtů 
 ústřední úrovně  </t>
  </si>
  <si>
    <t xml:space="preserve"> Splátky půjčených prostředků od veřejných rozpočtů 
 územní úrovně </t>
  </si>
  <si>
    <t xml:space="preserve"> Splátky půjčených prostředků od zřízených
 a podobných subjektů  </t>
  </si>
  <si>
    <t xml:space="preserve"> Splátky půjčených prostředků od obyvatelstva </t>
  </si>
  <si>
    <t xml:space="preserve"> Splátky půjčených prostředků ze zahraničí  </t>
  </si>
  <si>
    <t xml:space="preserve"> Přijaté splátky půjčených prostředků  </t>
  </si>
  <si>
    <t xml:space="preserve"> NEDAŇOVÉ PŘÍJMY CELKEM</t>
  </si>
  <si>
    <t xml:space="preserve"> Příjmy z prodeje dlouhodobého  majetku 
  a ostatní kapitálové příjmy  </t>
  </si>
  <si>
    <t xml:space="preserve"> Příjmy z prodeje akcií a majetkových podílů</t>
  </si>
  <si>
    <t xml:space="preserve"> KAPITÁLOVÉ PŘÍJMY CELKEM</t>
  </si>
  <si>
    <t xml:space="preserve"> Převody z vlastních fondů</t>
  </si>
  <si>
    <t xml:space="preserve"> Neinvestiční přijaté dotace ze zahraničí</t>
  </si>
  <si>
    <t xml:space="preserve"> Neinvestiční přijaté dotace ze státních finančních aktiv  </t>
  </si>
  <si>
    <t xml:space="preserve"> Neinvestiční přijaté dotace   </t>
  </si>
  <si>
    <t xml:space="preserve"> Investiční přijaté dotace ze zahraničí</t>
  </si>
  <si>
    <t xml:space="preserve"> Investiční přijaté dotace ze státních finančních aktiv </t>
  </si>
  <si>
    <t xml:space="preserve"> Investiční přijaté dotace  </t>
  </si>
  <si>
    <t xml:space="preserve">  PŘIJATÉ DOTACE CELKEM</t>
  </si>
  <si>
    <t xml:space="preserve"> PŘÍJMY  STÁTNÍHO ROZPOČTU  CELKEM</t>
  </si>
  <si>
    <t xml:space="preserve"> Kontrolní součet (seskupení položek)</t>
  </si>
  <si>
    <t>V Ý D A J E</t>
  </si>
  <si>
    <t xml:space="preserve"> Platy    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</si>
  <si>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</si>
  <si>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>R o z p o č e t   2005</t>
  </si>
  <si>
    <t>Skutečnost 2005</t>
  </si>
  <si>
    <t>Sk2005/Sk04</t>
  </si>
  <si>
    <r>
      <t xml:space="preserve"> Daně ze zboží a služeb v tuzemsku </t>
    </r>
    <r>
      <rPr>
        <sz val="8"/>
        <color indexed="11"/>
        <rFont val="Arial CE"/>
        <family val="2"/>
      </rPr>
      <t xml:space="preserve">  </t>
    </r>
  </si>
  <si>
    <r>
      <t xml:space="preserve">                Poplatek za užívání dálnic a rychlostních silnic </t>
    </r>
    <r>
      <rPr>
        <sz val="8"/>
        <color indexed="11"/>
        <rFont val="Arial CE"/>
        <family val="2"/>
      </rPr>
      <t xml:space="preserve"> </t>
    </r>
  </si>
  <si>
    <r>
      <t xml:space="preserve"> Místní poplatky z vybraných činností a služeb </t>
    </r>
    <r>
      <rPr>
        <sz val="8"/>
        <color indexed="11"/>
        <rFont val="Arial CE"/>
        <family val="2"/>
      </rPr>
      <t xml:space="preserve"> </t>
    </r>
  </si>
  <si>
    <r>
      <t xml:space="preserve"> Ostatní odvody z vybraných činností a služeb </t>
    </r>
    <r>
      <rPr>
        <sz val="8"/>
        <color indexed="11"/>
        <rFont val="Arial CE"/>
        <family val="2"/>
      </rPr>
      <t xml:space="preserve"> </t>
    </r>
  </si>
  <si>
    <t xml:space="preserve">               Podíl na vybraných clech</t>
  </si>
  <si>
    <r>
      <t xml:space="preserve"> Pojistné na sociální zabezpečení 
 a příspěvek na státní politiku zaměstnanosti  *) </t>
    </r>
    <r>
      <rPr>
        <sz val="8"/>
        <color indexed="11"/>
        <rFont val="Arial CE"/>
        <family val="2"/>
      </rPr>
      <t xml:space="preserve"> </t>
    </r>
  </si>
  <si>
    <t xml:space="preserve"> Dobrovolné pojistné    x)</t>
  </si>
  <si>
    <t xml:space="preserve"> Splátky půjčených prostředků od podnikatelských subjektů </t>
  </si>
  <si>
    <t xml:space="preserve"> Splátky za úhradu dluhů nebo dodávek </t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</si>
  <si>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</si>
  <si>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</si>
  <si>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Neinvestiční přijaté dotace od veřejných rozpočtů ústř. úrovně</t>
  </si>
  <si>
    <t xml:space="preserve">   z toho: Neinvestiční převody z Národního fondu</t>
  </si>
  <si>
    <t xml:space="preserve"> Neinvestiční přijaté dotace od veřejných rozpočtů územní úrovně </t>
  </si>
  <si>
    <t xml:space="preserve">   z toho: Neinvestiční dotace přijaté od Evropské unie</t>
  </si>
  <si>
    <t xml:space="preserve">               Přijaté kompenzační platby z rozpočtu EU</t>
  </si>
  <si>
    <t xml:space="preserve"> Investiční přijaté dotace od veřejných rozpočtů ústřední úrovně </t>
  </si>
  <si>
    <t xml:space="preserve">   z toho: Investiční převody z Národního fondu</t>
  </si>
  <si>
    <t xml:space="preserve"> Investiční přijaté dotace od veřejných rozpočtů územní úrovně </t>
  </si>
  <si>
    <t xml:space="preserve">  z toho: Investiční dotace přijaté od Evropské unie</t>
  </si>
  <si>
    <t xml:space="preserve">       v tom: Platy zaměstnanců v pracovním
                  poměru</t>
  </si>
  <si>
    <t xml:space="preserve">                  Platy zaměstnanců ozbrojených 
                  sborů a složek ve služebním poměru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</si>
  <si>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</si>
  <si>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</si>
  <si>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</si>
  <si>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</si>
  <si>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</si>
  <si>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</si>
  <si>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</si>
  <si>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</si>
  <si>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</si>
  <si>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</si>
  <si>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základní (náhradní) a další vojenskou 
                   službu nebo civilní službu</t>
  </si>
  <si>
    <t xml:space="preserve">                   Náhrady platů zaměstnavatelům při nástupu
                   občana k výkonu civilní služby   </t>
  </si>
  <si>
    <t xml:space="preserve">                   Ostatní platby za provedenou práci
                   jinde nezařazené  </t>
  </si>
  <si>
    <t xml:space="preserve">    z toho : Opravy a udržování</t>
  </si>
  <si>
    <t xml:space="preserve"> Poskytnuté zálohy, jistiny, záruky a vládní úvěry    </t>
  </si>
  <si>
    <r>
      <t xml:space="preserve"> Neinvestiční transfery veřejným rozpočtům
 </t>
    </r>
    <r>
      <rPr>
        <b/>
        <sz val="8"/>
        <rFont val="Arial CE"/>
        <family val="2"/>
      </rPr>
      <t>ústřední  úrovně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</si>
  <si>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</si>
  <si>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</si>
  <si>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</si>
  <si>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t xml:space="preserve">                Převody do fondů organizačních složek státu</t>
  </si>
  <si>
    <t xml:space="preserve"> k  31. 12. 2005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</si>
  <si>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</si>
  <si>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
                 produktu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</si>
  <si>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</si>
  <si>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</si>
  <si>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</si>
  <si>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</si>
  <si>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</si>
  <si>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</si>
  <si>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</si>
  <si>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</si>
  <si>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</si>
  <si>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</si>
  <si>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</si>
  <si>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t xml:space="preserve"> Investiční dotace neziskovým a pod. organizacím</t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</si>
  <si>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</si>
  <si>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</si>
  <si>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 v tom: Investiční dotace obcím</t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</si>
  <si>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</si>
  <si>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</si>
  <si>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</si>
  <si>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</si>
  <si>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>Uhrazené splátky krátkodobých vydaných dluhopisů</t>
  </si>
  <si>
    <t>Uhrazené splátky dlouhodobých vydaných dluhopisů</t>
  </si>
  <si>
    <r>
      <t xml:space="preserve"> VYBRANÉ  UKAZATELE
</t>
    </r>
    <r>
      <rPr>
        <sz val="10"/>
        <rFont val="Arial CE"/>
        <family val="2"/>
      </rPr>
      <t xml:space="preserve"> (druhové a odvětvové třídění výdajů)</t>
    </r>
  </si>
  <si>
    <r>
      <t xml:space="preserve"> Státní politika zaměstnanosti - aktivní </t>
    </r>
    <r>
      <rPr>
        <b/>
        <sz val="9"/>
        <color indexed="11"/>
        <rFont val="Arial CE"/>
        <family val="2"/>
      </rPr>
      <t xml:space="preserve"> </t>
    </r>
  </si>
  <si>
    <t xml:space="preserve"> Příspěvky na sociální důsledky
 restrukturalizace  </t>
  </si>
  <si>
    <r>
      <t xml:space="preserve"> **) Poznámka:</t>
    </r>
    <r>
      <rPr>
        <sz val="10"/>
        <rFont val="Arial CE"/>
        <family val="0"/>
      </rPr>
      <t xml:space="preserve"> Položky 1119, 1129, 1219, 1409 a 1529 (příjmy ze staré daňové soustavy) zahrnuty 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</si>
  <si>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</si>
  <si>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Rozpočet 2005</t>
  </si>
  <si>
    <t>k 31.12.2005</t>
  </si>
  <si>
    <t>Období :  leden až prosinec 2005</t>
  </si>
  <si>
    <t xml:space="preserve"> Povinné pojistné placené zaměstnavatelem   </t>
  </si>
  <si>
    <t xml:space="preserve">   z toho: Pojistné na SZ,  přísp. na politiku zaměstnanosti, 
              veřejné zdravotní pojištění a ostatní povinné 
              pojistné placené zaměstnavatelem   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</si>
  <si>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</si>
  <si>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</si>
  <si>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</si>
  <si>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</si>
  <si>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</si>
  <si>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</si>
  <si>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             Cestovné (tuzemské i zahraniční)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</si>
  <si>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</si>
  <si>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</si>
  <si>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dotace podnikatelským subjektům </t>
  </si>
  <si>
    <t xml:space="preserve"> Neinvestiční dotace neziskovým a pod.organizacím </t>
  </si>
  <si>
    <t xml:space="preserve">        z toho:  Neinvestiční dotace občanským sdružením</t>
  </si>
  <si>
    <t xml:space="preserve">                     Ostatní neinvestiční dotace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</si>
  <si>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</si>
  <si>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subjektům   </t>
  </si>
  <si>
    <t xml:space="preserve"> Neinvestiční transfery podnikatelským 
 subjektům a neziskovým organizacím</t>
  </si>
  <si>
    <t xml:space="preserve">   z toho : Neinvestiční dotace státním fondům</t>
  </si>
  <si>
    <t xml:space="preserve">                Neinvestiční transfery prostředků 
                do státních finančních  aktiv  </t>
  </si>
  <si>
    <t xml:space="preserve">     v tom: Neinvestiční dotace obcím</t>
  </si>
  <si>
    <t xml:space="preserve">                Neinvestiční dotace obcím v rámci  
                souhrnného dotačního vztahu</t>
  </si>
  <si>
    <t xml:space="preserve">                Neinvestiční dotace krajům</t>
  </si>
  <si>
    <t xml:space="preserve">                Neinvestiční dotace krajům v rámci 
                souhrnného dotačního vztahu</t>
  </si>
  <si>
    <t xml:space="preserve">                Ostatní neinvestiční dotace veřejným 
                rozpočtům 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</si>
  <si>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</si>
  <si>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</si>
  <si>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Ostatní neinvestiční transfery jiným veřejným rozpočtům</t>
  </si>
  <si>
    <t xml:space="preserve"> Neinvestiční transfery a některé další
 platby rozpočtům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</si>
  <si>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</si>
  <si>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</si>
  <si>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</si>
  <si>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</si>
  <si>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 orgánům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</si>
  <si>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</si>
  <si>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</si>
  <si>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</si>
  <si>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</si>
  <si>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</si>
  <si>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t>Vypracoval: Ing. Lipkovská. 974 849 808</t>
  </si>
  <si>
    <t>Kontroloval: Ing. Jásenský, 974 849 809          Datum: 14. 2. 2006</t>
  </si>
  <si>
    <t>Financování programů</t>
  </si>
  <si>
    <t>Název programu</t>
  </si>
  <si>
    <t>Číslo programu</t>
  </si>
  <si>
    <t>Schválený
rozpočet</t>
  </si>
  <si>
    <r>
      <t xml:space="preserve">% plnění
</t>
    </r>
    <r>
      <rPr>
        <sz val="8"/>
        <rFont val="Arial CE"/>
        <family val="0"/>
      </rPr>
      <t>3:2</t>
    </r>
  </si>
  <si>
    <t>Rozvoj a obnova mat.tech.základny systému řízení Ministerstva vnitra</t>
  </si>
  <si>
    <t>Rozvoj a obnova mat.tech.základny školství,vzdělávání a tělovýchovy</t>
  </si>
  <si>
    <t>Rozvoj a obnova mat.tech.základny státních archivů</t>
  </si>
  <si>
    <t>Rozvoj a obnova mat.tech.základny organizací služeb resortu MV</t>
  </si>
  <si>
    <t>Podpora prevence kriminality na regionální úrovni</t>
  </si>
  <si>
    <t>Rozvoj a obnova mat.tech.základny Policie ČR</t>
  </si>
  <si>
    <t>Rozvoj a obnova mat.tech.základny hasičského záchranného sboru</t>
  </si>
  <si>
    <t>Výstavba a rozvoj informačního systému krizového řízení</t>
  </si>
  <si>
    <t>Podpora rozvoje a obnovy materiálně technické základny veřejné správy</t>
  </si>
  <si>
    <t>Rozvoj a obnova systému vládního utajeného spojení</t>
  </si>
  <si>
    <t>Výstavba informačních a komunikačních systémů a sítí resortu MV</t>
  </si>
  <si>
    <t>Rozvoj a obnova radiokomunikačního systému hlavních složek IZS - PEGAS</t>
  </si>
  <si>
    <t>Výstavba a obnova budov a staveb policejních útvarů</t>
  </si>
  <si>
    <t>Reprodukce investičního majetku jednotek záchranných sborů</t>
  </si>
  <si>
    <t>Celkem programy kapitoly</t>
  </si>
  <si>
    <t>ř.0081</t>
  </si>
  <si>
    <t xml:space="preserve"> Transfery:</t>
  </si>
  <si>
    <t>Podpora rozvoje a obnovy mat.tech.základny sportu a tělovýchovy</t>
  </si>
  <si>
    <t>Transfery celkem</t>
  </si>
  <si>
    <t>ř.0082</t>
  </si>
  <si>
    <t>Výdaje na financování programů celkem (včetně transferů)</t>
  </si>
  <si>
    <t>ř.0080</t>
  </si>
  <si>
    <r>
      <t xml:space="preserve">Převody neinvestičních prostředků určených na programy do rezervního fondu </t>
    </r>
    <r>
      <rPr>
        <sz val="10"/>
        <rFont val="Arial CE"/>
        <family val="2"/>
      </rPr>
      <t>(P 5346)</t>
    </r>
  </si>
  <si>
    <t>ř. 0083</t>
  </si>
  <si>
    <r>
      <t xml:space="preserve">Převody investičních prostředků určených na programy do rezervního fondu </t>
    </r>
    <r>
      <rPr>
        <sz val="10"/>
        <rFont val="Arial CE"/>
        <family val="2"/>
      </rPr>
      <t>(P 6361)</t>
    </r>
  </si>
  <si>
    <t>ř. 0084</t>
  </si>
  <si>
    <t>Převody celkem  určených na programy do rezervního fondu</t>
  </si>
  <si>
    <t>ř. 0085</t>
  </si>
  <si>
    <r>
      <t xml:space="preserve"> Povinné pojistné placené zaměstnavatelem </t>
    </r>
    <r>
      <rPr>
        <vertAlign val="superscript"/>
        <sz val="10"/>
        <rFont val="Arial CE"/>
        <family val="2"/>
      </rPr>
      <t>1)</t>
    </r>
  </si>
  <si>
    <t>Převod fondu kulturních a sociálních potřeb</t>
  </si>
  <si>
    <r>
      <t xml:space="preserve"> Specifický výzkum na vysokých školách </t>
    </r>
    <r>
      <rPr>
        <vertAlign val="superscript"/>
        <sz val="10"/>
        <color indexed="8"/>
        <rFont val="Arial CE"/>
        <family val="2"/>
      </rPr>
      <t>3)</t>
    </r>
  </si>
  <si>
    <t>Přehled o důchodech v roce 2005</t>
  </si>
  <si>
    <t>Tabulka č. 12/2</t>
  </si>
  <si>
    <t>Poskytnuté provozní zálohy - stav k 31. 12. 2005</t>
  </si>
  <si>
    <t>Přehled o stavu pohledávek k 31. 12. 2005</t>
  </si>
  <si>
    <t>Tabulka č. 16/1</t>
  </si>
  <si>
    <t>Čerpání výdajů kapitoly MV za rok 2005</t>
  </si>
  <si>
    <t>Celková rekapitulace výdajů v roce 2005 dle jednotlivých čtvrtletí</t>
  </si>
  <si>
    <t>Přehled čerpání běžných výdajů v roce 2005 dle jednotlivých čtvrtletí</t>
  </si>
  <si>
    <t>Přehled čerpání výdajů na financování programů reprodukce majetku v roce 2005 dle jednotlivých čtvrtletí</t>
  </si>
  <si>
    <t>Přehled čerpání výdajů na výzkum a vývoj v roce 2005 dle jednotlivých čtvrtletí</t>
  </si>
  <si>
    <t>Organizační schéma kapitoly 314 -Ministerstvo vnitra se stavem k 31. 12. 2005</t>
  </si>
  <si>
    <t>Kontroloval: Ing. Šolta, tel. 974 849 818</t>
  </si>
  <si>
    <t>Tabulka č. 9/1</t>
  </si>
  <si>
    <t>Tabulka č. 12/1</t>
  </si>
  <si>
    <t>Výdaje účelově určené na financování programů reprodukce majetku - po organizačních součástech  kapitoly MV</t>
  </si>
  <si>
    <t>Výdaje účelově určené na financování programů reprodukce majetku</t>
  </si>
  <si>
    <t>Datum: 14. 2. 2006</t>
  </si>
  <si>
    <t xml:space="preserve"> k 31. 12. 2005</t>
  </si>
  <si>
    <t>ř.</t>
  </si>
  <si>
    <t>Vypracovala: Ing. Mikulová, 974 849 327</t>
  </si>
  <si>
    <t xml:space="preserve">       Ing. Psohlavcová, 974 849 264</t>
  </si>
  <si>
    <t>Schválený rozpočet</t>
  </si>
  <si>
    <t>% plnění
3:2</t>
  </si>
  <si>
    <t xml:space="preserve"> Nedaňové příjmy, kapitálové příjmy a
 přijaté dotace celkem</t>
  </si>
  <si>
    <t xml:space="preserve"> Příjmy z pojistného na soc. zabezpečení a 
 příspěvku na stát. politiku zaměstnanosti                                                </t>
  </si>
  <si>
    <t>0021</t>
  </si>
  <si>
    <t xml:space="preserve">     z toho: pojistné na důchodové pojištění</t>
  </si>
  <si>
    <t>0022</t>
  </si>
  <si>
    <t>Platy zaměstnanců a ostatní
 platby za provedenou práci</t>
  </si>
  <si>
    <t xml:space="preserve">   z toho: platy zaměstnanců</t>
  </si>
  <si>
    <t>0051</t>
  </si>
  <si>
    <r>
      <t xml:space="preserve"> Výdaje na financování programů </t>
    </r>
    <r>
      <rPr>
        <vertAlign val="superscript"/>
        <sz val="10"/>
        <rFont val="Arial CE"/>
        <family val="2"/>
      </rPr>
      <t xml:space="preserve">+) </t>
    </r>
  </si>
  <si>
    <r>
      <t xml:space="preserve"> Platy zaměstnanců a ostatní platby 
 za provedenou práci ve státní správě </t>
    </r>
    <r>
      <rPr>
        <vertAlign val="superscript"/>
        <sz val="10"/>
        <rFont val="Arial CE"/>
        <family val="2"/>
      </rPr>
      <t>4)</t>
    </r>
  </si>
  <si>
    <r>
      <t xml:space="preserve">     z toho: platy zaměstnanců ve státní správě</t>
    </r>
    <r>
      <rPr>
        <vertAlign val="superscript"/>
        <sz val="10"/>
        <rFont val="Arial CE"/>
        <family val="2"/>
      </rPr>
      <t xml:space="preserve"> 4)</t>
    </r>
  </si>
  <si>
    <t xml:space="preserve"> Platy příslušníků bezpečnostních sborů -  
 Policie ČR</t>
  </si>
  <si>
    <t xml:space="preserve"> Platy příslušníků bezpečnostních sborů -  
 Hasičský záchranný sbor</t>
  </si>
  <si>
    <t>Program sociální prevence 
 a prevence kriminality</t>
  </si>
  <si>
    <t>Zajištění přípravy na krizové situace
  podle zákona č. 240/2000 Sb.</t>
  </si>
  <si>
    <r>
      <t xml:space="preserve"> Mezinárodní konference 
 a další odborné akce celkem</t>
    </r>
    <r>
      <rPr>
        <vertAlign val="superscript"/>
        <sz val="10"/>
        <rFont val="Arial CE"/>
        <family val="2"/>
      </rPr>
      <t xml:space="preserve"> 6)</t>
    </r>
  </si>
  <si>
    <t xml:space="preserve">Výdaje na  financování společných
  programů EU a ČR </t>
  </si>
  <si>
    <t>Datum: 14.2.2006</t>
  </si>
  <si>
    <t xml:space="preserve">         Tabulka č. 5a</t>
  </si>
  <si>
    <t xml:space="preserve">                                   Neinvestiční příspěvky příspěvkovým organizacím na škody způsobené živelními katastrofami                                                                                                                    </t>
  </si>
  <si>
    <t xml:space="preserve">  v tom: 
  a) související s finančními nástroji pro
      období před vstupem ČR do EU celkem:</t>
  </si>
  <si>
    <t xml:space="preserve">                   v tom: PHARE</t>
  </si>
  <si>
    <t>formou transferu  rozpočtových prostředků. Neobsahuje převody do rezervního fondu.</t>
  </si>
  <si>
    <t>ZÁVĚREČNÉHO ÚČTU KAPITOLY 314 - MINISTERSTVO VNITRA ČR</t>
  </si>
  <si>
    <t xml:space="preserve">       ZA ROK 2005</t>
  </si>
  <si>
    <t xml:space="preserve">  Tabulka č. 6</t>
  </si>
  <si>
    <t xml:space="preserve">Kontroloval: Ing. Jásenský, 974 849 809              Datum: 14.2.2006   </t>
  </si>
  <si>
    <t>(v tis. Kč)</t>
  </si>
  <si>
    <t>Tabulka  č. 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</si>
</sst>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\k\ dd/mm/yyyy"/>
    <numFmt numFmtId="166" formatCode="0.00;[Red]0.00"/>
    <numFmt numFmtId="167" formatCode="#,##0.00,;\-#,##0.00,;0.00"/>
    <numFmt numFmtId="168" formatCode="0.0"/>
    <numFmt numFmtId="169" formatCode="dd/mm/yy"/>
    <numFmt numFmtId="170" formatCode="#,##0.0"/>
    <numFmt numFmtId="171" formatCode="#,##0_ ;\-#,##0\ "/>
    <numFmt numFmtId="172" formatCode="#,##0.00&quot; &quot;"/>
    <numFmt numFmtId="173" formatCode="&quot; &quot;@"/>
    <numFmt numFmtId="174" formatCode="#,##0.00&quot; &quot;;\-#,##0.00&quot; &quot;;&quot; &quot;;&quot; &quot;\ "/>
    <numFmt numFmtId="175" formatCode="#,##0\ "/>
    <numFmt numFmtId="176" formatCode="#,##0.0&quot; &quot;;\-#,##0.0&quot; &quot;;&quot; &quot;;&quot; &quot;\ "/>
    <numFmt numFmtId="177" formatCode="#,##0&quot; &quot;;\-#,##0&quot; &quot;;&quot; &quot;;&quot; &quot;\ "/>
    <numFmt numFmtId="178" formatCode="#,##0.000"/>
    <numFmt numFmtId="179" formatCode="#,##0.0000"/>
    <numFmt numFmtId="180" formatCode="#,##0&quot;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61">
    <font>
      <sz val="10"/>
      <name val="Arial CE"/>
      <family val="0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sz val="40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4"/>
      <name val="Times New Roman CE"/>
      <family val="1"/>
    </font>
    <font>
      <sz val="16"/>
      <name val="Arial CE"/>
      <family val="2"/>
    </font>
    <font>
      <b/>
      <sz val="40"/>
      <name val="Arial CE"/>
      <family val="2"/>
    </font>
    <font>
      <u val="single"/>
      <sz val="12"/>
      <name val="Arial CE"/>
      <family val="2"/>
    </font>
    <font>
      <b/>
      <i/>
      <sz val="12"/>
      <name val="Arial CE"/>
      <family val="0"/>
    </font>
    <font>
      <b/>
      <i/>
      <sz val="8"/>
      <name val="Arial CE"/>
      <family val="2"/>
    </font>
    <font>
      <vertAlign val="superscript"/>
      <sz val="10"/>
      <name val="Arial CE"/>
      <family val="2"/>
    </font>
    <font>
      <vertAlign val="superscript"/>
      <sz val="10"/>
      <color indexed="8"/>
      <name val="Arial CE"/>
      <family val="2"/>
    </font>
    <font>
      <vertAlign val="superscript"/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i/>
      <sz val="9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color indexed="8"/>
      <name val="Arial CE"/>
      <family val="2"/>
    </font>
    <font>
      <u val="single"/>
      <sz val="8"/>
      <name val="Arial CE"/>
      <family val="2"/>
    </font>
    <font>
      <sz val="9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vertAlign val="superscript"/>
      <sz val="10"/>
      <name val="Arial CE"/>
      <family val="2"/>
    </font>
    <font>
      <i/>
      <sz val="10"/>
      <name val="Arial CE"/>
      <family val="0"/>
    </font>
    <font>
      <b/>
      <strike/>
      <sz val="11"/>
      <name val="Arial CE"/>
      <family val="2"/>
    </font>
    <font>
      <b/>
      <sz val="10"/>
      <name val="Times New Roman CE"/>
      <family val="1"/>
    </font>
    <font>
      <i/>
      <vertAlign val="superscript"/>
      <sz val="11"/>
      <name val="Arial CE"/>
      <family val="2"/>
    </font>
    <font>
      <b/>
      <sz val="10"/>
      <color indexed="8"/>
      <name val="Arial CE"/>
      <family val="2"/>
    </font>
    <font>
      <i/>
      <sz val="8"/>
      <name val="Arial CE"/>
      <family val="2"/>
    </font>
    <font>
      <sz val="8"/>
      <color indexed="11"/>
      <name val="Arial CE"/>
      <family val="2"/>
    </font>
    <font>
      <b/>
      <sz val="8"/>
      <color indexed="11"/>
      <name val="Arial CE"/>
      <family val="2"/>
    </font>
    <font>
      <b/>
      <sz val="9"/>
      <color indexed="11"/>
      <name val="Arial CE"/>
      <family val="2"/>
    </font>
    <font>
      <u val="single"/>
      <sz val="9"/>
      <name val="Arial CE"/>
      <family val="2"/>
    </font>
    <font>
      <b/>
      <i/>
      <sz val="10"/>
      <name val="Arial CE"/>
      <family val="2"/>
    </font>
    <font>
      <b/>
      <sz val="16"/>
      <color indexed="10"/>
      <name val="Arial CE"/>
      <family val="2"/>
    </font>
    <font>
      <sz val="16"/>
      <color indexed="1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6"/>
      <name val="Times New Roman CE"/>
      <family val="1"/>
    </font>
    <font>
      <sz val="11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" xfId="0" applyBorder="1" applyAlignment="1">
      <alignment horizontal="centerContinuous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7" fillId="0" borderId="9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3" xfId="0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164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4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22" xfId="0" applyNumberFormat="1" applyFill="1" applyBorder="1" applyAlignment="1">
      <alignment/>
    </xf>
    <xf numFmtId="0" fontId="13" fillId="0" borderId="22" xfId="0" applyFont="1" applyFill="1" applyBorder="1" applyAlignment="1">
      <alignment wrapText="1"/>
    </xf>
    <xf numFmtId="0" fontId="13" fillId="0" borderId="22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 vertical="center" wrapText="1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0" fillId="0" borderId="18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4" fontId="0" fillId="0" borderId="22" xfId="0" applyNumberFormat="1" applyFont="1" applyBorder="1" applyAlignment="1">
      <alignment horizontal="right"/>
    </xf>
    <xf numFmtId="174" fontId="0" fillId="0" borderId="23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74" fontId="7" fillId="0" borderId="23" xfId="0" applyNumberFormat="1" applyFont="1" applyBorder="1" applyAlignment="1">
      <alignment horizontal="right"/>
    </xf>
    <xf numFmtId="174" fontId="0" fillId="0" borderId="22" xfId="0" applyNumberFormat="1" applyFont="1" applyBorder="1" applyAlignment="1">
      <alignment horizontal="right"/>
    </xf>
    <xf numFmtId="174" fontId="0" fillId="0" borderId="23" xfId="0" applyNumberFormat="1" applyFont="1" applyBorder="1" applyAlignment="1">
      <alignment horizontal="right"/>
    </xf>
    <xf numFmtId="0" fontId="7" fillId="0" borderId="19" xfId="0" applyFont="1" applyFill="1" applyBorder="1" applyAlignment="1" applyProtection="1">
      <alignment vertical="center" wrapText="1"/>
      <protection locked="0"/>
    </xf>
    <xf numFmtId="174" fontId="7" fillId="0" borderId="24" xfId="0" applyNumberFormat="1" applyFont="1" applyBorder="1" applyAlignment="1">
      <alignment horizontal="right" vertical="center"/>
    </xf>
    <xf numFmtId="174" fontId="7" fillId="0" borderId="25" xfId="0" applyNumberFormat="1" applyFont="1" applyBorder="1" applyAlignment="1">
      <alignment horizontal="right" vertical="center"/>
    </xf>
    <xf numFmtId="0" fontId="8" fillId="0" borderId="19" xfId="0" applyFont="1" applyFill="1" applyBorder="1" applyAlignment="1" applyProtection="1">
      <alignment vertical="center" wrapText="1"/>
      <protection locked="0"/>
    </xf>
    <xf numFmtId="174" fontId="7" fillId="0" borderId="26" xfId="0" applyNumberFormat="1" applyFont="1" applyFill="1" applyBorder="1" applyAlignment="1">
      <alignment horizontal="right"/>
    </xf>
    <xf numFmtId="174" fontId="7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wrapText="1"/>
    </xf>
    <xf numFmtId="174" fontId="7" fillId="0" borderId="4" xfId="0" applyNumberFormat="1" applyFont="1" applyBorder="1" applyAlignment="1">
      <alignment horizontal="right" vertical="center"/>
    </xf>
    <xf numFmtId="174" fontId="7" fillId="0" borderId="3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174" fontId="0" fillId="0" borderId="0" xfId="0" applyNumberFormat="1" applyFont="1" applyFill="1" applyBorder="1" applyAlignment="1">
      <alignment horizontal="right" vertical="center"/>
    </xf>
    <xf numFmtId="174" fontId="0" fillId="0" borderId="28" xfId="0" applyNumberFormat="1" applyFont="1" applyFill="1" applyBorder="1" applyAlignment="1">
      <alignment horizontal="right" vertical="center"/>
    </xf>
    <xf numFmtId="174" fontId="0" fillId="0" borderId="5" xfId="0" applyNumberFormat="1" applyFont="1" applyFill="1" applyBorder="1" applyAlignment="1">
      <alignment horizontal="right" vertical="center"/>
    </xf>
    <xf numFmtId="174" fontId="0" fillId="0" borderId="29" xfId="0" applyNumberFormat="1" applyFont="1" applyBorder="1" applyAlignment="1">
      <alignment horizontal="right" vertical="center"/>
    </xf>
    <xf numFmtId="0" fontId="9" fillId="0" borderId="30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8" fillId="0" borderId="19" xfId="0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wrapText="1"/>
    </xf>
    <xf numFmtId="174" fontId="0" fillId="0" borderId="0" xfId="0" applyNumberFormat="1" applyFont="1" applyBorder="1" applyAlignment="1">
      <alignment horizontal="right" vertical="center"/>
    </xf>
    <xf numFmtId="174" fontId="0" fillId="0" borderId="5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7" fillId="0" borderId="33" xfId="0" applyFont="1" applyFill="1" applyBorder="1" applyAlignment="1">
      <alignment wrapText="1"/>
    </xf>
    <xf numFmtId="174" fontId="0" fillId="0" borderId="15" xfId="0" applyNumberFormat="1" applyFont="1" applyBorder="1" applyAlignment="1">
      <alignment horizontal="right" vertical="center"/>
    </xf>
    <xf numFmtId="174" fontId="0" fillId="0" borderId="34" xfId="0" applyNumberFormat="1" applyFont="1" applyBorder="1" applyAlignment="1">
      <alignment horizontal="right" vertical="center"/>
    </xf>
    <xf numFmtId="0" fontId="8" fillId="0" borderId="30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 applyProtection="1">
      <alignment wrapText="1"/>
      <protection locked="0"/>
    </xf>
    <xf numFmtId="174" fontId="7" fillId="0" borderId="35" xfId="0" applyNumberFormat="1" applyFont="1" applyFill="1" applyBorder="1" applyAlignment="1">
      <alignment horizontal="right"/>
    </xf>
    <xf numFmtId="174" fontId="7" fillId="0" borderId="36" xfId="0" applyNumberFormat="1" applyFont="1" applyFill="1" applyBorder="1" applyAlignment="1">
      <alignment horizontal="right"/>
    </xf>
    <xf numFmtId="174" fontId="7" fillId="0" borderId="37" xfId="0" applyNumberFormat="1" applyFont="1" applyFill="1" applyBorder="1" applyAlignment="1">
      <alignment horizontal="right"/>
    </xf>
    <xf numFmtId="174" fontId="7" fillId="0" borderId="38" xfId="0" applyNumberFormat="1" applyFont="1" applyFill="1" applyBorder="1" applyAlignment="1">
      <alignment horizontal="right"/>
    </xf>
    <xf numFmtId="174" fontId="7" fillId="0" borderId="39" xfId="0" applyNumberFormat="1" applyFont="1" applyFill="1" applyBorder="1" applyAlignment="1">
      <alignment horizontal="right"/>
    </xf>
    <xf numFmtId="174" fontId="7" fillId="0" borderId="40" xfId="0" applyNumberFormat="1" applyFont="1" applyFill="1" applyBorder="1" applyAlignment="1">
      <alignment horizontal="right"/>
    </xf>
    <xf numFmtId="174" fontId="7" fillId="0" borderId="41" xfId="0" applyNumberFormat="1" applyFont="1" applyFill="1" applyBorder="1" applyAlignment="1">
      <alignment horizontal="right"/>
    </xf>
    <xf numFmtId="174" fontId="7" fillId="0" borderId="42" xfId="0" applyNumberFormat="1" applyFont="1" applyFill="1" applyBorder="1" applyAlignment="1">
      <alignment horizontal="right"/>
    </xf>
    <xf numFmtId="174" fontId="0" fillId="0" borderId="43" xfId="0" applyNumberFormat="1" applyFont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 vertical="center"/>
    </xf>
    <xf numFmtId="174" fontId="0" fillId="0" borderId="7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right" vertical="center"/>
    </xf>
    <xf numFmtId="0" fontId="31" fillId="0" borderId="0" xfId="0" applyFont="1" applyFill="1" applyBorder="1" applyAlignment="1">
      <alignment wrapText="1"/>
    </xf>
    <xf numFmtId="174" fontId="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3" fontId="0" fillId="0" borderId="21" xfId="0" applyNumberFormat="1" applyFill="1" applyBorder="1" applyAlignment="1">
      <alignment/>
    </xf>
    <xf numFmtId="0" fontId="7" fillId="0" borderId="9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8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4" fontId="7" fillId="0" borderId="46" xfId="0" applyNumberFormat="1" applyFont="1" applyBorder="1" applyAlignment="1">
      <alignment horizontal="right"/>
    </xf>
    <xf numFmtId="4" fontId="7" fillId="0" borderId="47" xfId="0" applyNumberFormat="1" applyFont="1" applyBorder="1" applyAlignment="1">
      <alignment horizontal="right"/>
    </xf>
    <xf numFmtId="0" fontId="7" fillId="0" borderId="47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6" xfId="0" applyFont="1" applyBorder="1" applyAlignment="1">
      <alignment/>
    </xf>
    <xf numFmtId="0" fontId="33" fillId="0" borderId="14" xfId="19" applyBorder="1">
      <alignment/>
      <protection/>
    </xf>
    <xf numFmtId="4" fontId="0" fillId="0" borderId="2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4" xfId="0" applyFont="1" applyBorder="1" applyAlignment="1">
      <alignment horizontal="left"/>
    </xf>
    <xf numFmtId="4" fontId="33" fillId="0" borderId="4" xfId="20" applyNumberFormat="1" applyBorder="1">
      <alignment/>
      <protection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0" fontId="1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18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50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44" xfId="0" applyFont="1" applyBorder="1" applyAlignment="1">
      <alignment horizontal="left" vertical="center"/>
    </xf>
    <xf numFmtId="0" fontId="14" fillId="0" borderId="3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vertical="center" wrapText="1"/>
    </xf>
    <xf numFmtId="0" fontId="14" fillId="0" borderId="59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 wrapText="1"/>
    </xf>
    <xf numFmtId="0" fontId="3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6" fillId="0" borderId="9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3" fontId="0" fillId="0" borderId="45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60" xfId="0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center"/>
    </xf>
    <xf numFmtId="180" fontId="0" fillId="0" borderId="61" xfId="0" applyNumberFormat="1" applyFont="1" applyFill="1" applyBorder="1" applyAlignment="1">
      <alignment horizontal="right"/>
    </xf>
    <xf numFmtId="172" fontId="0" fillId="0" borderId="61" xfId="0" applyNumberFormat="1" applyFont="1" applyFill="1" applyBorder="1" applyAlignment="1">
      <alignment horizontal="right"/>
    </xf>
    <xf numFmtId="172" fontId="0" fillId="0" borderId="23" xfId="0" applyNumberFormat="1" applyFont="1" applyFill="1" applyBorder="1" applyAlignment="1">
      <alignment horizontal="right"/>
    </xf>
    <xf numFmtId="0" fontId="0" fillId="0" borderId="20" xfId="0" applyFill="1" applyBorder="1" applyAlignment="1">
      <alignment vertical="top"/>
    </xf>
    <xf numFmtId="0" fontId="9" fillId="0" borderId="22" xfId="0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180" fontId="0" fillId="0" borderId="40" xfId="0" applyNumberFormat="1" applyFont="1" applyFill="1" applyBorder="1" applyAlignment="1">
      <alignment horizontal="right"/>
    </xf>
    <xf numFmtId="172" fontId="0" fillId="0" borderId="40" xfId="0" applyNumberFormat="1" applyFont="1" applyFill="1" applyBorder="1" applyAlignment="1">
      <alignment horizontal="right"/>
    </xf>
    <xf numFmtId="172" fontId="0" fillId="0" borderId="62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0" fontId="7" fillId="0" borderId="2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 wrapText="1"/>
    </xf>
    <xf numFmtId="49" fontId="11" fillId="0" borderId="47" xfId="0" applyNumberFormat="1" applyFont="1" applyFill="1" applyBorder="1" applyAlignment="1">
      <alignment horizontal="center"/>
    </xf>
    <xf numFmtId="180" fontId="0" fillId="0" borderId="63" xfId="0" applyNumberFormat="1" applyFont="1" applyFill="1" applyBorder="1" applyAlignment="1">
      <alignment horizontal="right"/>
    </xf>
    <xf numFmtId="172" fontId="0" fillId="0" borderId="63" xfId="0" applyNumberFormat="1" applyFont="1" applyFill="1" applyBorder="1" applyAlignment="1">
      <alignment horizontal="right"/>
    </xf>
    <xf numFmtId="172" fontId="0" fillId="0" borderId="6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 horizontal="right"/>
    </xf>
    <xf numFmtId="4" fontId="0" fillId="0" borderId="65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0" fontId="23" fillId="0" borderId="66" xfId="0" applyFont="1" applyFill="1" applyBorder="1" applyAlignment="1">
      <alignment horizontal="left"/>
    </xf>
    <xf numFmtId="49" fontId="24" fillId="0" borderId="66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173" fontId="13" fillId="0" borderId="22" xfId="0" applyNumberFormat="1" applyFont="1" applyFill="1" applyBorder="1" applyAlignment="1">
      <alignment wrapText="1"/>
    </xf>
    <xf numFmtId="180" fontId="0" fillId="0" borderId="22" xfId="0" applyNumberFormat="1" applyFont="1" applyFill="1" applyBorder="1" applyAlignment="1">
      <alignment horizontal="right"/>
    </xf>
    <xf numFmtId="172" fontId="0" fillId="0" borderId="22" xfId="0" applyNumberFormat="1" applyFont="1" applyFill="1" applyBorder="1" applyAlignment="1">
      <alignment horizontal="right"/>
    </xf>
    <xf numFmtId="173" fontId="13" fillId="0" borderId="22" xfId="0" applyNumberFormat="1" applyFont="1" applyFill="1" applyBorder="1" applyAlignment="1">
      <alignment/>
    </xf>
    <xf numFmtId="0" fontId="0" fillId="0" borderId="67" xfId="0" applyFill="1" applyBorder="1" applyAlignment="1">
      <alignment wrapText="1"/>
    </xf>
    <xf numFmtId="180" fontId="0" fillId="0" borderId="41" xfId="0" applyNumberFormat="1" applyFont="1" applyFill="1" applyBorder="1" applyAlignment="1">
      <alignment horizontal="right"/>
    </xf>
    <xf numFmtId="172" fontId="0" fillId="0" borderId="41" xfId="0" applyNumberFormat="1" applyFont="1" applyFill="1" applyBorder="1" applyAlignment="1">
      <alignment horizontal="right"/>
    </xf>
    <xf numFmtId="172" fontId="0" fillId="0" borderId="42" xfId="0" applyNumberFormat="1" applyFont="1" applyFill="1" applyBorder="1" applyAlignment="1">
      <alignment horizontal="right"/>
    </xf>
    <xf numFmtId="0" fontId="0" fillId="0" borderId="63" xfId="0" applyFont="1" applyFill="1" applyBorder="1" applyAlignment="1">
      <alignment vertical="center" wrapText="1"/>
    </xf>
    <xf numFmtId="172" fontId="0" fillId="0" borderId="6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3" fillId="0" borderId="45" xfId="0" applyFont="1" applyFill="1" applyBorder="1" applyAlignment="1">
      <alignment/>
    </xf>
    <xf numFmtId="49" fontId="24" fillId="0" borderId="45" xfId="0" applyNumberFormat="1" applyFont="1" applyFill="1" applyBorder="1" applyAlignment="1">
      <alignment horizontal="center"/>
    </xf>
    <xf numFmtId="173" fontId="0" fillId="0" borderId="22" xfId="0" applyNumberFormat="1" applyFill="1" applyBorder="1" applyAlignment="1">
      <alignment/>
    </xf>
    <xf numFmtId="180" fontId="0" fillId="0" borderId="61" xfId="0" applyNumberFormat="1" applyFont="1" applyFill="1" applyBorder="1" applyAlignment="1">
      <alignment horizontal="right" vertical="top"/>
    </xf>
    <xf numFmtId="172" fontId="0" fillId="0" borderId="61" xfId="0" applyNumberFormat="1" applyFont="1" applyFill="1" applyBorder="1" applyAlignment="1">
      <alignment horizontal="right" vertical="top"/>
    </xf>
    <xf numFmtId="172" fontId="0" fillId="0" borderId="69" xfId="0" applyNumberFormat="1" applyFont="1" applyFill="1" applyBorder="1" applyAlignment="1">
      <alignment horizontal="right"/>
    </xf>
    <xf numFmtId="0" fontId="0" fillId="0" borderId="22" xfId="0" applyNumberFormat="1" applyFill="1" applyBorder="1" applyAlignment="1">
      <alignment wrapText="1"/>
    </xf>
    <xf numFmtId="173" fontId="0" fillId="0" borderId="40" xfId="0" applyNumberFormat="1" applyFont="1" applyFill="1" applyBorder="1" applyAlignment="1">
      <alignment vertical="center" wrapText="1"/>
    </xf>
    <xf numFmtId="173" fontId="0" fillId="0" borderId="36" xfId="0" applyNumberFormat="1" applyFont="1" applyFill="1" applyBorder="1" applyAlignment="1">
      <alignment wrapText="1"/>
    </xf>
    <xf numFmtId="173" fontId="0" fillId="0" borderId="36" xfId="0" applyNumberFormat="1" applyFont="1" applyFill="1" applyBorder="1" applyAlignment="1">
      <alignment vertical="center" wrapText="1"/>
    </xf>
    <xf numFmtId="49" fontId="11" fillId="0" borderId="40" xfId="0" applyNumberFormat="1" applyFont="1" applyFill="1" applyBorder="1" applyAlignment="1">
      <alignment horizontal="center"/>
    </xf>
    <xf numFmtId="0" fontId="0" fillId="0" borderId="40" xfId="0" applyFill="1" applyBorder="1" applyAlignment="1">
      <alignment wrapText="1"/>
    </xf>
    <xf numFmtId="173" fontId="0" fillId="0" borderId="4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 horizontal="right"/>
    </xf>
    <xf numFmtId="172" fontId="0" fillId="0" borderId="21" xfId="0" applyNumberFormat="1" applyFont="1" applyFill="1" applyBorder="1" applyAlignment="1">
      <alignment horizontal="right"/>
    </xf>
    <xf numFmtId="172" fontId="0" fillId="0" borderId="3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0" fillId="0" borderId="2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3" fillId="0" borderId="0" xfId="0" applyFont="1" applyAlignment="1">
      <alignment horizontal="right"/>
    </xf>
    <xf numFmtId="0" fontId="3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3" fontId="0" fillId="0" borderId="9" xfId="0" applyNumberFormat="1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49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14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" xfId="0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2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3" xfId="0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21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9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3" fillId="0" borderId="9" xfId="0" applyFont="1" applyBorder="1" applyAlignment="1">
      <alignment horizontal="centerContinuous"/>
    </xf>
    <xf numFmtId="0" fontId="3" fillId="0" borderId="33" xfId="0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8" xfId="0" applyFont="1" applyBorder="1" applyAlignment="1">
      <alignment/>
    </xf>
    <xf numFmtId="0" fontId="18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centerContinuous"/>
    </xf>
    <xf numFmtId="0" fontId="42" fillId="0" borderId="0" xfId="0" applyFont="1" applyAlignment="1">
      <alignment horizontal="centerContinuous"/>
    </xf>
    <xf numFmtId="0" fontId="0" fillId="0" borderId="70" xfId="0" applyFont="1" applyBorder="1" applyAlignment="1">
      <alignment/>
    </xf>
    <xf numFmtId="0" fontId="7" fillId="0" borderId="71" xfId="0" applyFont="1" applyBorder="1" applyAlignment="1">
      <alignment horizontal="centerContinuous"/>
    </xf>
    <xf numFmtId="0" fontId="7" fillId="0" borderId="72" xfId="0" applyFont="1" applyBorder="1" applyAlignment="1">
      <alignment horizontal="centerContinuous"/>
    </xf>
    <xf numFmtId="0" fontId="7" fillId="0" borderId="73" xfId="0" applyFont="1" applyBorder="1" applyAlignment="1">
      <alignment horizontal="centerContinuous"/>
    </xf>
    <xf numFmtId="0" fontId="7" fillId="0" borderId="74" xfId="0" applyFont="1" applyFill="1" applyBorder="1" applyAlignment="1">
      <alignment horizontal="centerContinuous"/>
    </xf>
    <xf numFmtId="0" fontId="7" fillId="0" borderId="75" xfId="0" applyFont="1" applyFill="1" applyBorder="1" applyAlignment="1">
      <alignment horizontal="centerContinuous"/>
    </xf>
    <xf numFmtId="0" fontId="7" fillId="0" borderId="76" xfId="0" applyFont="1" applyFill="1" applyBorder="1" applyAlignment="1">
      <alignment horizontal="centerContinuous"/>
    </xf>
    <xf numFmtId="0" fontId="7" fillId="0" borderId="77" xfId="0" applyFont="1" applyFill="1" applyBorder="1" applyAlignment="1">
      <alignment horizontal="center"/>
    </xf>
    <xf numFmtId="0" fontId="0" fillId="0" borderId="78" xfId="0" applyFont="1" applyBorder="1" applyAlignment="1">
      <alignment/>
    </xf>
    <xf numFmtId="3" fontId="8" fillId="0" borderId="20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8" fillId="0" borderId="20" xfId="0" applyNumberFormat="1" applyFont="1" applyFill="1" applyBorder="1" applyAlignment="1">
      <alignment horizontal="center"/>
    </xf>
    <xf numFmtId="3" fontId="8" fillId="0" borderId="79" xfId="0" applyNumberFormat="1" applyFont="1" applyFill="1" applyBorder="1" applyAlignment="1">
      <alignment horizontal="center"/>
    </xf>
    <xf numFmtId="3" fontId="8" fillId="0" borderId="8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7" fillId="0" borderId="81" xfId="0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82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0" fillId="0" borderId="84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85" xfId="0" applyNumberFormat="1" applyFont="1" applyFill="1" applyBorder="1" applyAlignment="1">
      <alignment horizontal="center"/>
    </xf>
    <xf numFmtId="3" fontId="8" fillId="0" borderId="86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85" xfId="0" applyFont="1" applyFill="1" applyBorder="1" applyAlignment="1">
      <alignment horizontal="center"/>
    </xf>
    <xf numFmtId="0" fontId="44" fillId="0" borderId="86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87" xfId="0" applyFont="1" applyFill="1" applyBorder="1" applyAlignment="1">
      <alignment horizontal="center"/>
    </xf>
    <xf numFmtId="0" fontId="6" fillId="0" borderId="89" xfId="0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82" xfId="0" applyNumberFormat="1" applyFont="1" applyFill="1" applyBorder="1" applyAlignment="1">
      <alignment/>
    </xf>
    <xf numFmtId="4" fontId="0" fillId="0" borderId="80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90" xfId="0" applyNumberFormat="1" applyFont="1" applyBorder="1" applyAlignment="1">
      <alignment/>
    </xf>
    <xf numFmtId="0" fontId="7" fillId="0" borderId="91" xfId="0" applyFont="1" applyBorder="1" applyAlignment="1">
      <alignment horizontal="left"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6" fillId="0" borderId="92" xfId="0" applyNumberFormat="1" applyFont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56" xfId="0" applyNumberFormat="1" applyFont="1" applyFill="1" applyBorder="1" applyAlignment="1">
      <alignment/>
    </xf>
    <xf numFmtId="4" fontId="6" fillId="0" borderId="79" xfId="0" applyNumberFormat="1" applyFont="1" applyBorder="1" applyAlignment="1">
      <alignment/>
    </xf>
    <xf numFmtId="4" fontId="6" fillId="0" borderId="93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82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0" fontId="0" fillId="0" borderId="89" xfId="0" applyFont="1" applyBorder="1" applyAlignment="1">
      <alignment/>
    </xf>
    <xf numFmtId="4" fontId="0" fillId="2" borderId="21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3" borderId="88" xfId="0" applyFont="1" applyFill="1" applyBorder="1" applyAlignment="1">
      <alignment horizontal="left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4" fillId="0" borderId="7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85" xfId="0" applyNumberFormat="1" applyFont="1" applyFill="1" applyBorder="1" applyAlignment="1">
      <alignment/>
    </xf>
    <xf numFmtId="4" fontId="0" fillId="0" borderId="87" xfId="0" applyNumberFormat="1" applyFont="1" applyBorder="1" applyAlignment="1">
      <alignment/>
    </xf>
    <xf numFmtId="0" fontId="0" fillId="0" borderId="78" xfId="0" applyFont="1" applyBorder="1" applyAlignment="1">
      <alignment/>
    </xf>
    <xf numFmtId="0" fontId="6" fillId="0" borderId="9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94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95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90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82" xfId="0" applyNumberFormat="1" applyFont="1" applyBorder="1" applyAlignment="1">
      <alignment/>
    </xf>
    <xf numFmtId="0" fontId="9" fillId="0" borderId="78" xfId="0" applyFont="1" applyBorder="1" applyAlignment="1">
      <alignment vertical="top"/>
    </xf>
    <xf numFmtId="0" fontId="0" fillId="0" borderId="96" xfId="0" applyFont="1" applyBorder="1" applyAlignment="1">
      <alignment horizontal="left" wrapText="1" shrinkToFit="1"/>
    </xf>
    <xf numFmtId="4" fontId="0" fillId="0" borderId="46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4" fontId="0" fillId="2" borderId="47" xfId="0" applyNumberFormat="1" applyFont="1" applyFill="1" applyBorder="1" applyAlignment="1">
      <alignment/>
    </xf>
    <xf numFmtId="3" fontId="0" fillId="2" borderId="47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0" borderId="92" xfId="0" applyNumberFormat="1" applyFont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79" xfId="0" applyNumberFormat="1" applyFont="1" applyBorder="1" applyAlignment="1">
      <alignment/>
    </xf>
    <xf numFmtId="4" fontId="0" fillId="0" borderId="93" xfId="0" applyNumberFormat="1" applyFont="1" applyBorder="1" applyAlignment="1">
      <alignment/>
    </xf>
    <xf numFmtId="0" fontId="0" fillId="0" borderId="97" xfId="0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98" xfId="0" applyNumberFormat="1" applyFont="1" applyBorder="1" applyAlignment="1">
      <alignment/>
    </xf>
    <xf numFmtId="3" fontId="0" fillId="0" borderId="9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4" fontId="0" fillId="2" borderId="98" xfId="0" applyNumberFormat="1" applyFont="1" applyFill="1" applyBorder="1" applyAlignment="1">
      <alignment/>
    </xf>
    <xf numFmtId="3" fontId="0" fillId="2" borderId="98" xfId="0" applyNumberFormat="1" applyFont="1" applyFill="1" applyBorder="1" applyAlignment="1">
      <alignment/>
    </xf>
    <xf numFmtId="4" fontId="0" fillId="0" borderId="98" xfId="0" applyNumberFormat="1" applyFont="1" applyFill="1" applyBorder="1" applyAlignment="1">
      <alignment/>
    </xf>
    <xf numFmtId="4" fontId="0" fillId="0" borderId="99" xfId="0" applyNumberFormat="1" applyFont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100" xfId="0" applyNumberFormat="1" applyFont="1" applyBorder="1" applyAlignment="1">
      <alignment/>
    </xf>
    <xf numFmtId="0" fontId="0" fillId="0" borderId="97" xfId="0" applyFont="1" applyBorder="1" applyAlignment="1">
      <alignment horizontal="left" wrapText="1" shrinkToFit="1"/>
    </xf>
    <xf numFmtId="0" fontId="0" fillId="0" borderId="101" xfId="0" applyFont="1" applyBorder="1" applyAlignment="1">
      <alignment/>
    </xf>
    <xf numFmtId="4" fontId="0" fillId="0" borderId="102" xfId="0" applyNumberFormat="1" applyFont="1" applyBorder="1" applyAlignment="1">
      <alignment/>
    </xf>
    <xf numFmtId="4" fontId="0" fillId="0" borderId="103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4" fontId="0" fillId="0" borderId="103" xfId="0" applyNumberFormat="1" applyFont="1" applyFill="1" applyBorder="1" applyAlignment="1">
      <alignment/>
    </xf>
    <xf numFmtId="4" fontId="0" fillId="0" borderId="104" xfId="0" applyNumberFormat="1" applyFont="1" applyBorder="1" applyAlignment="1">
      <alignment/>
    </xf>
    <xf numFmtId="4" fontId="0" fillId="0" borderId="102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105" xfId="0" applyNumberFormat="1" applyFont="1" applyBorder="1" applyAlignment="1">
      <alignment/>
    </xf>
    <xf numFmtId="4" fontId="0" fillId="0" borderId="106" xfId="0" applyNumberFormat="1" applyFont="1" applyBorder="1" applyAlignment="1">
      <alignment/>
    </xf>
    <xf numFmtId="0" fontId="0" fillId="0" borderId="101" xfId="0" applyFont="1" applyBorder="1" applyAlignment="1">
      <alignment horizontal="left"/>
    </xf>
    <xf numFmtId="4" fontId="0" fillId="2" borderId="103" xfId="0" applyNumberFormat="1" applyFont="1" applyFill="1" applyBorder="1" applyAlignment="1">
      <alignment/>
    </xf>
    <xf numFmtId="3" fontId="0" fillId="2" borderId="103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3" borderId="91" xfId="0" applyFont="1" applyFill="1" applyBorder="1" applyAlignment="1">
      <alignment horizontal="left"/>
    </xf>
    <xf numFmtId="4" fontId="0" fillId="0" borderId="46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79" xfId="0" applyNumberFormat="1" applyFont="1" applyBorder="1" applyAlignment="1">
      <alignment/>
    </xf>
    <xf numFmtId="4" fontId="0" fillId="0" borderId="102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105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4" fontId="0" fillId="0" borderId="80" xfId="0" applyNumberFormat="1" applyFont="1" applyFill="1" applyBorder="1" applyAlignment="1">
      <alignment/>
    </xf>
    <xf numFmtId="4" fontId="0" fillId="0" borderId="82" xfId="0" applyNumberFormat="1" applyFont="1" applyFill="1" applyBorder="1" applyAlignment="1">
      <alignment/>
    </xf>
    <xf numFmtId="4" fontId="0" fillId="0" borderId="81" xfId="0" applyNumberFormat="1" applyFont="1" applyFill="1" applyBorder="1" applyAlignment="1">
      <alignment/>
    </xf>
    <xf numFmtId="0" fontId="0" fillId="0" borderId="89" xfId="0" applyFont="1" applyFill="1" applyBorder="1" applyAlignment="1">
      <alignment/>
    </xf>
    <xf numFmtId="4" fontId="0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85" xfId="0" applyNumberFormat="1" applyFont="1" applyBorder="1" applyAlignment="1">
      <alignment/>
    </xf>
    <xf numFmtId="0" fontId="6" fillId="0" borderId="107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4" fontId="6" fillId="0" borderId="108" xfId="0" applyNumberFormat="1" applyFont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4" fontId="6" fillId="0" borderId="109" xfId="0" applyNumberFormat="1" applyFont="1" applyBorder="1" applyAlignment="1">
      <alignment vertical="center"/>
    </xf>
    <xf numFmtId="0" fontId="6" fillId="0" borderId="89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0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4" fontId="6" fillId="2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80" xfId="0" applyNumberFormat="1" applyFont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82" xfId="0" applyNumberFormat="1" applyFont="1" applyBorder="1" applyAlignment="1">
      <alignment/>
    </xf>
    <xf numFmtId="4" fontId="6" fillId="0" borderId="81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0" fontId="0" fillId="0" borderId="78" xfId="0" applyBorder="1" applyAlignment="1">
      <alignment/>
    </xf>
    <xf numFmtId="0" fontId="9" fillId="0" borderId="84" xfId="0" applyFont="1" applyBorder="1" applyAlignment="1">
      <alignment/>
    </xf>
    <xf numFmtId="0" fontId="6" fillId="0" borderId="70" xfId="0" applyFont="1" applyBorder="1" applyAlignment="1">
      <alignment horizontal="center"/>
    </xf>
    <xf numFmtId="4" fontId="0" fillId="0" borderId="111" xfId="0" applyNumberFormat="1" applyFont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4" fontId="0" fillId="0" borderId="111" xfId="0" applyNumberFormat="1" applyFont="1" applyFill="1" applyBorder="1" applyAlignment="1">
      <alignment/>
    </xf>
    <xf numFmtId="4" fontId="0" fillId="0" borderId="74" xfId="0" applyNumberFormat="1" applyFont="1" applyBorder="1" applyAlignment="1">
      <alignment/>
    </xf>
    <xf numFmtId="4" fontId="0" fillId="0" borderId="112" xfId="0" applyNumberFormat="1" applyFont="1" applyFill="1" applyBorder="1" applyAlignment="1">
      <alignment/>
    </xf>
    <xf numFmtId="4" fontId="0" fillId="0" borderId="113" xfId="0" applyNumberFormat="1" applyFont="1" applyFill="1" applyBorder="1" applyAlignment="1">
      <alignment/>
    </xf>
    <xf numFmtId="4" fontId="0" fillId="0" borderId="114" xfId="0" applyNumberFormat="1" applyFont="1" applyBorder="1" applyAlignment="1">
      <alignment/>
    </xf>
    <xf numFmtId="4" fontId="0" fillId="0" borderId="77" xfId="0" applyNumberFormat="1" applyFont="1" applyBorder="1" applyAlignment="1">
      <alignment/>
    </xf>
    <xf numFmtId="0" fontId="6" fillId="0" borderId="78" xfId="0" applyFont="1" applyBorder="1" applyAlignment="1">
      <alignment horizontal="center"/>
    </xf>
    <xf numFmtId="0" fontId="0" fillId="0" borderId="115" xfId="0" applyFont="1" applyBorder="1" applyAlignment="1">
      <alignment/>
    </xf>
    <xf numFmtId="4" fontId="0" fillId="0" borderId="116" xfId="0" applyNumberFormat="1" applyFont="1" applyBorder="1" applyAlignment="1">
      <alignment/>
    </xf>
    <xf numFmtId="3" fontId="0" fillId="0" borderId="116" xfId="0" applyNumberFormat="1" applyFont="1" applyBorder="1" applyAlignment="1">
      <alignment/>
    </xf>
    <xf numFmtId="3" fontId="0" fillId="0" borderId="117" xfId="0" applyNumberFormat="1" applyFont="1" applyBorder="1" applyAlignment="1">
      <alignment/>
    </xf>
    <xf numFmtId="4" fontId="0" fillId="0" borderId="116" xfId="0" applyNumberFormat="1" applyFont="1" applyFill="1" applyBorder="1" applyAlignment="1">
      <alignment/>
    </xf>
    <xf numFmtId="4" fontId="0" fillId="0" borderId="118" xfId="0" applyNumberFormat="1" applyFont="1" applyBorder="1" applyAlignment="1">
      <alignment/>
    </xf>
    <xf numFmtId="4" fontId="0" fillId="0" borderId="119" xfId="0" applyNumberFormat="1" applyFont="1" applyFill="1" applyBorder="1" applyAlignment="1">
      <alignment/>
    </xf>
    <xf numFmtId="4" fontId="0" fillId="0" borderId="120" xfId="0" applyNumberFormat="1" applyFont="1" applyFill="1" applyBorder="1" applyAlignment="1">
      <alignment/>
    </xf>
    <xf numFmtId="4" fontId="0" fillId="0" borderId="121" xfId="0" applyNumberFormat="1" applyFont="1" applyBorder="1" applyAlignment="1">
      <alignment/>
    </xf>
    <xf numFmtId="4" fontId="0" fillId="0" borderId="122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70" xfId="0" applyFont="1" applyBorder="1" applyAlignment="1">
      <alignment horizontal="left"/>
    </xf>
    <xf numFmtId="4" fontId="0" fillId="0" borderId="114" xfId="0" applyNumberFormat="1" applyFont="1" applyFill="1" applyBorder="1" applyAlignment="1">
      <alignment/>
    </xf>
    <xf numFmtId="4" fontId="0" fillId="0" borderId="74" xfId="0" applyNumberFormat="1" applyFont="1" applyBorder="1" applyAlignment="1">
      <alignment/>
    </xf>
    <xf numFmtId="4" fontId="0" fillId="0" borderId="76" xfId="0" applyNumberFormat="1" applyFont="1" applyFill="1" applyBorder="1" applyAlignment="1">
      <alignment/>
    </xf>
    <xf numFmtId="4" fontId="0" fillId="0" borderId="76" xfId="0" applyNumberFormat="1" applyFont="1" applyBorder="1" applyAlignment="1">
      <alignment/>
    </xf>
    <xf numFmtId="0" fontId="8" fillId="0" borderId="78" xfId="0" applyFont="1" applyBorder="1" applyAlignment="1">
      <alignment horizontal="left"/>
    </xf>
    <xf numFmtId="4" fontId="0" fillId="0" borderId="80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8" fillId="0" borderId="115" xfId="0" applyFont="1" applyBorder="1" applyAlignment="1">
      <alignment horizontal="left"/>
    </xf>
    <xf numFmtId="4" fontId="0" fillId="0" borderId="121" xfId="0" applyNumberFormat="1" applyFont="1" applyFill="1" applyBorder="1" applyAlignment="1">
      <alignment/>
    </xf>
    <xf numFmtId="4" fontId="0" fillId="0" borderId="118" xfId="0" applyNumberFormat="1" applyFont="1" applyBorder="1" applyAlignment="1">
      <alignment/>
    </xf>
    <xf numFmtId="4" fontId="0" fillId="0" borderId="117" xfId="0" applyNumberFormat="1" applyFont="1" applyFill="1" applyBorder="1" applyAlignment="1">
      <alignment/>
    </xf>
    <xf numFmtId="4" fontId="0" fillId="0" borderId="117" xfId="0" applyNumberFormat="1" applyFont="1" applyBorder="1" applyAlignment="1">
      <alignment/>
    </xf>
    <xf numFmtId="0" fontId="7" fillId="0" borderId="78" xfId="0" applyFont="1" applyBorder="1" applyAlignment="1">
      <alignment horizontal="left"/>
    </xf>
    <xf numFmtId="0" fontId="8" fillId="0" borderId="1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0" fillId="0" borderId="0" xfId="0" applyNumberFormat="1" applyFont="1" applyAlignment="1">
      <alignment horizontal="centerContinuous" vertical="center"/>
    </xf>
    <xf numFmtId="0" fontId="14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61" xfId="0" applyFont="1" applyBorder="1" applyAlignment="1">
      <alignment horizontal="left" wrapText="1" indent="1"/>
    </xf>
    <xf numFmtId="49" fontId="11" fillId="0" borderId="60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172" fontId="0" fillId="0" borderId="69" xfId="0" applyNumberFormat="1" applyFont="1" applyBorder="1" applyAlignment="1">
      <alignment/>
    </xf>
    <xf numFmtId="0" fontId="0" fillId="0" borderId="40" xfId="0" applyFont="1" applyBorder="1" applyAlignment="1">
      <alignment horizontal="left" wrapText="1" indent="1"/>
    </xf>
    <xf numFmtId="0" fontId="35" fillId="0" borderId="0" xfId="0" applyFont="1" applyFill="1" applyAlignment="1">
      <alignment horizontal="center" vertical="center"/>
    </xf>
    <xf numFmtId="49" fontId="11" fillId="0" borderId="41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172" fontId="0" fillId="0" borderId="4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56" xfId="0" applyFont="1" applyBorder="1" applyAlignment="1">
      <alignment horizontal="left" wrapText="1" indent="1"/>
    </xf>
    <xf numFmtId="49" fontId="32" fillId="0" borderId="47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vertical="center"/>
    </xf>
    <xf numFmtId="4" fontId="7" fillId="0" borderId="56" xfId="0" applyNumberFormat="1" applyFont="1" applyBorder="1" applyAlignment="1">
      <alignment vertical="center"/>
    </xf>
    <xf numFmtId="172" fontId="7" fillId="0" borderId="79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7" fillId="0" borderId="65" xfId="0" applyFont="1" applyBorder="1" applyAlignment="1">
      <alignment wrapText="1"/>
    </xf>
    <xf numFmtId="49" fontId="11" fillId="0" borderId="65" xfId="0" applyNumberFormat="1" applyFont="1" applyBorder="1" applyAlignment="1">
      <alignment horizontal="center"/>
    </xf>
    <xf numFmtId="3" fontId="0" fillId="0" borderId="65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0" fontId="7" fillId="0" borderId="45" xfId="0" applyFont="1" applyBorder="1" applyAlignment="1">
      <alignment horizontal="left" wrapText="1" indent="1"/>
    </xf>
    <xf numFmtId="49" fontId="11" fillId="0" borderId="45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172" fontId="0" fillId="0" borderId="48" xfId="0" applyNumberFormat="1" applyFont="1" applyBorder="1" applyAlignment="1">
      <alignment/>
    </xf>
    <xf numFmtId="0" fontId="0" fillId="0" borderId="61" xfId="0" applyBorder="1" applyAlignment="1">
      <alignment wrapText="1"/>
    </xf>
    <xf numFmtId="0" fontId="11" fillId="0" borderId="61" xfId="0" applyFont="1" applyBorder="1" applyAlignment="1">
      <alignment horizontal="center"/>
    </xf>
    <xf numFmtId="3" fontId="0" fillId="0" borderId="61" xfId="0" applyNumberFormat="1" applyBorder="1" applyAlignment="1">
      <alignment/>
    </xf>
    <xf numFmtId="4" fontId="0" fillId="0" borderId="61" xfId="0" applyNumberFormat="1" applyBorder="1" applyAlignment="1">
      <alignment/>
    </xf>
    <xf numFmtId="172" fontId="0" fillId="0" borderId="123" xfId="0" applyNumberFormat="1" applyBorder="1" applyAlignment="1">
      <alignment/>
    </xf>
    <xf numFmtId="0" fontId="7" fillId="0" borderId="40" xfId="0" applyFont="1" applyBorder="1" applyAlignment="1">
      <alignment wrapText="1"/>
    </xf>
    <xf numFmtId="49" fontId="32" fillId="0" borderId="40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172" fontId="7" fillId="0" borderId="62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11" fillId="0" borderId="36" xfId="0" applyFont="1" applyBorder="1" applyAlignment="1">
      <alignment horizontal="center"/>
    </xf>
    <xf numFmtId="3" fontId="0" fillId="0" borderId="36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172" fontId="0" fillId="0" borderId="12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7" fillId="0" borderId="26" xfId="0" applyFont="1" applyBorder="1" applyAlignment="1">
      <alignment wrapText="1"/>
    </xf>
    <xf numFmtId="49" fontId="32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172" fontId="7" fillId="0" borderId="27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125" xfId="0" applyFont="1" applyBorder="1" applyAlignment="1">
      <alignment horizontal="left" wrapText="1" indent="1"/>
    </xf>
    <xf numFmtId="0" fontId="32" fillId="0" borderId="126" xfId="0" applyFont="1" applyBorder="1" applyAlignment="1">
      <alignment horizontal="center" vertical="center"/>
    </xf>
    <xf numFmtId="180" fontId="7" fillId="0" borderId="126" xfId="0" applyNumberFormat="1" applyFont="1" applyBorder="1" applyAlignment="1">
      <alignment vertical="center"/>
    </xf>
    <xf numFmtId="172" fontId="7" fillId="0" borderId="126" xfId="0" applyNumberFormat="1" applyFont="1" applyBorder="1" applyAlignment="1">
      <alignment vertical="center"/>
    </xf>
    <xf numFmtId="172" fontId="7" fillId="0" borderId="127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wrapText="1" indent="1"/>
    </xf>
    <xf numFmtId="0" fontId="32" fillId="0" borderId="13" xfId="0" applyFont="1" applyBorder="1" applyAlignment="1">
      <alignment horizontal="center" vertical="center"/>
    </xf>
    <xf numFmtId="180" fontId="7" fillId="0" borderId="13" xfId="0" applyNumberFormat="1" applyFont="1" applyBorder="1" applyAlignment="1">
      <alignment vertical="center"/>
    </xf>
    <xf numFmtId="172" fontId="7" fillId="0" borderId="13" xfId="0" applyNumberFormat="1" applyFont="1" applyBorder="1" applyAlignment="1">
      <alignment vertical="center"/>
    </xf>
    <xf numFmtId="172" fontId="7" fillId="0" borderId="85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/>
    </xf>
    <xf numFmtId="0" fontId="11" fillId="0" borderId="49" xfId="0" applyFont="1" applyFill="1" applyBorder="1" applyAlignment="1">
      <alignment horizontal="left"/>
    </xf>
    <xf numFmtId="0" fontId="11" fillId="0" borderId="128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Continuous"/>
    </xf>
    <xf numFmtId="0" fontId="11" fillId="0" borderId="2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6" xfId="0" applyFont="1" applyFill="1" applyBorder="1" applyAlignment="1">
      <alignment/>
    </xf>
    <xf numFmtId="0" fontId="11" fillId="0" borderId="56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0" fontId="11" fillId="0" borderId="47" xfId="0" applyNumberFormat="1" applyFont="1" applyFill="1" applyBorder="1" applyAlignment="1" quotePrefix="1">
      <alignment horizontal="center"/>
    </xf>
    <xf numFmtId="0" fontId="11" fillId="0" borderId="48" xfId="0" applyNumberFormat="1" applyFont="1" applyFill="1" applyBorder="1" applyAlignment="1" quotePrefix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8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174" fontId="7" fillId="0" borderId="17" xfId="0" applyNumberFormat="1" applyFont="1" applyBorder="1" applyAlignment="1">
      <alignment horizontal="right" vertical="center"/>
    </xf>
    <xf numFmtId="174" fontId="0" fillId="0" borderId="17" xfId="0" applyNumberFormat="1" applyFont="1" applyBorder="1" applyAlignment="1">
      <alignment horizontal="right"/>
    </xf>
    <xf numFmtId="174" fontId="7" fillId="0" borderId="6" xfId="0" applyNumberFormat="1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11" fillId="0" borderId="30" xfId="0" applyFont="1" applyFill="1" applyBorder="1" applyAlignment="1" applyProtection="1">
      <alignment wrapText="1"/>
      <protection locked="0"/>
    </xf>
    <xf numFmtId="174" fontId="0" fillId="0" borderId="22" xfId="0" applyNumberFormat="1" applyFont="1" applyFill="1" applyBorder="1" applyAlignment="1">
      <alignment horizontal="right"/>
    </xf>
    <xf numFmtId="0" fontId="29" fillId="0" borderId="30" xfId="0" applyFont="1" applyFill="1" applyBorder="1" applyAlignment="1" applyProtection="1">
      <alignment wrapText="1"/>
      <protection locked="0"/>
    </xf>
    <xf numFmtId="0" fontId="11" fillId="4" borderId="30" xfId="0" applyFont="1" applyFill="1" applyBorder="1" applyAlignment="1" applyProtection="1">
      <alignment wrapText="1"/>
      <protection locked="0"/>
    </xf>
    <xf numFmtId="174" fontId="0" fillId="0" borderId="23" xfId="0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 wrapText="1"/>
    </xf>
    <xf numFmtId="0" fontId="29" fillId="0" borderId="30" xfId="0" applyFont="1" applyFill="1" applyBorder="1" applyAlignment="1">
      <alignment wrapText="1"/>
    </xf>
    <xf numFmtId="0" fontId="11" fillId="4" borderId="30" xfId="0" applyFont="1" applyFill="1" applyBorder="1" applyAlignment="1">
      <alignment wrapText="1"/>
    </xf>
    <xf numFmtId="0" fontId="29" fillId="4" borderId="30" xfId="0" applyFont="1" applyFill="1" applyBorder="1" applyAlignment="1">
      <alignment wrapText="1"/>
    </xf>
    <xf numFmtId="174" fontId="7" fillId="0" borderId="0" xfId="0" applyNumberFormat="1" applyFont="1" applyFill="1" applyBorder="1" applyAlignment="1">
      <alignment horizontal="right" vertical="center"/>
    </xf>
    <xf numFmtId="174" fontId="0" fillId="0" borderId="24" xfId="0" applyNumberFormat="1" applyFont="1" applyBorder="1" applyAlignment="1">
      <alignment horizontal="right" vertical="center"/>
    </xf>
    <xf numFmtId="174" fontId="0" fillId="0" borderId="25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11" fillId="0" borderId="30" xfId="0" applyFont="1" applyFill="1" applyBorder="1" applyAlignment="1">
      <alignment horizontal="left" wrapText="1"/>
    </xf>
    <xf numFmtId="0" fontId="11" fillId="0" borderId="129" xfId="0" applyFont="1" applyFill="1" applyBorder="1" applyAlignment="1">
      <alignment wrapText="1"/>
    </xf>
    <xf numFmtId="174" fontId="0" fillId="0" borderId="130" xfId="0" applyNumberFormat="1" applyFont="1" applyBorder="1" applyAlignment="1">
      <alignment horizontal="right"/>
    </xf>
    <xf numFmtId="174" fontId="0" fillId="0" borderId="131" xfId="0" applyNumberFormat="1" applyFont="1" applyBorder="1" applyAlignment="1">
      <alignment horizontal="right"/>
    </xf>
    <xf numFmtId="0" fontId="11" fillId="0" borderId="31" xfId="0" applyFont="1" applyFill="1" applyBorder="1" applyAlignment="1">
      <alignment wrapText="1"/>
    </xf>
    <xf numFmtId="174" fontId="0" fillId="0" borderId="40" xfId="0" applyNumberFormat="1" applyFont="1" applyBorder="1" applyAlignment="1">
      <alignment horizontal="right"/>
    </xf>
    <xf numFmtId="174" fontId="0" fillId="0" borderId="62" xfId="0" applyNumberFormat="1" applyFont="1" applyBorder="1" applyAlignment="1">
      <alignment horizontal="right"/>
    </xf>
    <xf numFmtId="174" fontId="7" fillId="0" borderId="67" xfId="0" applyNumberFormat="1" applyFont="1" applyBorder="1" applyAlignment="1">
      <alignment horizontal="right"/>
    </xf>
    <xf numFmtId="174" fontId="7" fillId="0" borderId="132" xfId="0" applyNumberFormat="1" applyFont="1" applyBorder="1" applyAlignment="1">
      <alignment horizontal="right"/>
    </xf>
    <xf numFmtId="0" fontId="29" fillId="0" borderId="31" xfId="0" applyFont="1" applyBorder="1" applyAlignment="1">
      <alignment wrapText="1"/>
    </xf>
    <xf numFmtId="174" fontId="7" fillId="0" borderId="41" xfId="0" applyNumberFormat="1" applyFont="1" applyBorder="1" applyAlignment="1">
      <alignment horizontal="right"/>
    </xf>
    <xf numFmtId="174" fontId="7" fillId="0" borderId="40" xfId="0" applyNumberFormat="1" applyFont="1" applyBorder="1" applyAlignment="1">
      <alignment horizontal="right"/>
    </xf>
    <xf numFmtId="174" fontId="7" fillId="0" borderId="42" xfId="0" applyNumberFormat="1" applyFont="1" applyBorder="1" applyAlignment="1">
      <alignment horizontal="right"/>
    </xf>
    <xf numFmtId="0" fontId="29" fillId="0" borderId="30" xfId="0" applyFont="1" applyBorder="1" applyAlignment="1">
      <alignment wrapText="1"/>
    </xf>
    <xf numFmtId="174" fontId="7" fillId="0" borderId="133" xfId="0" applyNumberFormat="1" applyFont="1" applyBorder="1" applyAlignment="1">
      <alignment horizontal="right"/>
    </xf>
    <xf numFmtId="174" fontId="7" fillId="0" borderId="134" xfId="0" applyNumberFormat="1" applyFont="1" applyBorder="1" applyAlignment="1">
      <alignment horizontal="right"/>
    </xf>
    <xf numFmtId="0" fontId="11" fillId="0" borderId="19" xfId="0" applyFont="1" applyFill="1" applyBorder="1" applyAlignment="1" applyProtection="1">
      <alignment vertical="center"/>
      <protection locked="0"/>
    </xf>
    <xf numFmtId="174" fontId="0" fillId="0" borderId="26" xfId="0" applyNumberFormat="1" applyFont="1" applyFill="1" applyBorder="1" applyAlignment="1">
      <alignment horizontal="right" vertical="center"/>
    </xf>
    <xf numFmtId="174" fontId="0" fillId="0" borderId="27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174" fontId="0" fillId="0" borderId="66" xfId="0" applyNumberFormat="1" applyFont="1" applyBorder="1" applyAlignment="1">
      <alignment horizontal="right" vertical="center"/>
    </xf>
    <xf numFmtId="0" fontId="29" fillId="0" borderId="31" xfId="0" applyFont="1" applyFill="1" applyBorder="1" applyAlignment="1">
      <alignment wrapText="1"/>
    </xf>
    <xf numFmtId="0" fontId="29" fillId="0" borderId="129" xfId="0" applyFont="1" applyFill="1" applyBorder="1" applyAlignment="1">
      <alignment wrapText="1"/>
    </xf>
    <xf numFmtId="174" fontId="7" fillId="0" borderId="60" xfId="0" applyNumberFormat="1" applyFont="1" applyBorder="1" applyAlignment="1">
      <alignment horizontal="right"/>
    </xf>
    <xf numFmtId="174" fontId="7" fillId="0" borderId="69" xfId="0" applyNumberFormat="1" applyFont="1" applyBorder="1" applyAlignment="1">
      <alignment horizontal="right"/>
    </xf>
    <xf numFmtId="174" fontId="0" fillId="4" borderId="22" xfId="0" applyNumberFormat="1" applyFont="1" applyFill="1" applyBorder="1" applyAlignment="1">
      <alignment horizontal="right"/>
    </xf>
    <xf numFmtId="174" fontId="0" fillId="4" borderId="23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8" fillId="4" borderId="3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left"/>
      <protection/>
    </xf>
    <xf numFmtId="0" fontId="11" fillId="0" borderId="0" xfId="21" applyFont="1" applyAlignment="1">
      <alignment horizontal="left"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0" fillId="0" borderId="2" xfId="21" applyFont="1" applyBorder="1" applyAlignment="1">
      <alignment horizontal="center"/>
      <protection/>
    </xf>
    <xf numFmtId="0" fontId="3" fillId="0" borderId="0" xfId="21" applyFont="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0" fillId="0" borderId="95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12" fillId="0" borderId="5" xfId="21" applyFont="1" applyFill="1" applyBorder="1" applyAlignment="1">
      <alignment horizontal="centerContinuous"/>
      <protection/>
    </xf>
    <xf numFmtId="0" fontId="0" fillId="0" borderId="6" xfId="21" applyFont="1" applyFill="1" applyBorder="1" applyAlignment="1">
      <alignment horizontal="centerContinuous"/>
      <protection/>
    </xf>
    <xf numFmtId="0" fontId="12" fillId="0" borderId="5" xfId="21" applyFont="1" applyBorder="1" applyAlignment="1">
      <alignment horizontal="centerContinuous"/>
      <protection/>
    </xf>
    <xf numFmtId="0" fontId="0" fillId="0" borderId="6" xfId="21" applyFont="1" applyBorder="1" applyAlignment="1">
      <alignment horizontal="centerContinuous"/>
      <protection/>
    </xf>
    <xf numFmtId="0" fontId="11" fillId="0" borderId="8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/>
      <protection/>
    </xf>
    <xf numFmtId="0" fontId="12" fillId="0" borderId="45" xfId="21" applyFont="1" applyFill="1" applyBorder="1" applyAlignment="1">
      <alignment horizontal="centerContinuous"/>
      <protection/>
    </xf>
    <xf numFmtId="0" fontId="7" fillId="0" borderId="48" xfId="21" applyFont="1" applyFill="1" applyBorder="1" applyAlignment="1">
      <alignment horizontal="centerContinuous"/>
      <protection/>
    </xf>
    <xf numFmtId="0" fontId="12" fillId="0" borderId="45" xfId="21" applyFont="1" applyBorder="1" applyAlignment="1">
      <alignment horizontal="centerContinuous"/>
      <protection/>
    </xf>
    <xf numFmtId="0" fontId="0" fillId="0" borderId="48" xfId="21" applyFont="1" applyBorder="1" applyAlignment="1">
      <alignment horizontal="centerContinuous"/>
      <protection/>
    </xf>
    <xf numFmtId="0" fontId="0" fillId="0" borderId="50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14" fontId="0" fillId="0" borderId="29" xfId="21" applyNumberFormat="1" applyFont="1" applyBorder="1" applyAlignment="1">
      <alignment horizontal="center"/>
      <protection/>
    </xf>
    <xf numFmtId="0" fontId="0" fillId="0" borderId="8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02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86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26" xfId="21" applyFont="1" applyBorder="1" applyAlignment="1">
      <alignment horizontal="center"/>
      <protection/>
    </xf>
    <xf numFmtId="0" fontId="0" fillId="0" borderId="44" xfId="21" applyFont="1" applyBorder="1" applyAlignment="1">
      <alignment horizontal="center"/>
      <protection/>
    </xf>
    <xf numFmtId="0" fontId="0" fillId="0" borderId="33" xfId="21" applyFont="1" applyBorder="1" applyAlignment="1">
      <alignment horizontal="left"/>
      <protection/>
    </xf>
    <xf numFmtId="0" fontId="0" fillId="0" borderId="48" xfId="21" applyFont="1" applyBorder="1" applyAlignment="1">
      <alignment horizontal="left"/>
      <protection/>
    </xf>
    <xf numFmtId="4" fontId="0" fillId="0" borderId="33" xfId="21" applyNumberFormat="1" applyBorder="1" applyAlignment="1">
      <alignment/>
      <protection/>
    </xf>
    <xf numFmtId="4" fontId="0" fillId="0" borderId="11" xfId="21" applyNumberFormat="1" applyBorder="1" applyAlignment="1">
      <alignment/>
      <protection/>
    </xf>
    <xf numFmtId="0" fontId="0" fillId="0" borderId="58" xfId="21" applyFont="1" applyBorder="1" applyAlignment="1">
      <alignment horizontal="center"/>
      <protection/>
    </xf>
    <xf numFmtId="4" fontId="0" fillId="0" borderId="34" xfId="21" applyNumberFormat="1" applyBorder="1" applyAlignment="1">
      <alignment/>
      <protection/>
    </xf>
    <xf numFmtId="4" fontId="0" fillId="0" borderId="10" xfId="21" applyNumberFormat="1" applyBorder="1" applyAlignment="1">
      <alignment/>
      <protection/>
    </xf>
    <xf numFmtId="4" fontId="0" fillId="0" borderId="34" xfId="21" applyNumberFormat="1" applyFont="1" applyBorder="1" applyAlignment="1">
      <alignment/>
      <protection/>
    </xf>
    <xf numFmtId="4" fontId="0" fillId="0" borderId="103" xfId="21" applyNumberFormat="1" applyFont="1" applyBorder="1" applyAlignment="1">
      <alignment/>
      <protection/>
    </xf>
    <xf numFmtId="4" fontId="0" fillId="0" borderId="57" xfId="21" applyNumberFormat="1" applyFont="1" applyBorder="1" applyAlignment="1">
      <alignment/>
      <protection/>
    </xf>
    <xf numFmtId="0" fontId="0" fillId="0" borderId="44" xfId="21" applyFont="1" applyBorder="1" applyAlignment="1">
      <alignment horizontal="left"/>
      <protection/>
    </xf>
    <xf numFmtId="4" fontId="0" fillId="0" borderId="0" xfId="21" applyNumberFormat="1" applyFont="1" applyBorder="1" applyAlignment="1">
      <alignment/>
      <protection/>
    </xf>
    <xf numFmtId="4" fontId="0" fillId="0" borderId="21" xfId="21" applyNumberFormat="1" applyFont="1" applyBorder="1" applyAlignment="1">
      <alignment/>
      <protection/>
    </xf>
    <xf numFmtId="4" fontId="0" fillId="0" borderId="29" xfId="21" applyNumberFormat="1" applyFont="1" applyBorder="1" applyAlignment="1">
      <alignment/>
      <protection/>
    </xf>
    <xf numFmtId="4" fontId="0" fillId="0" borderId="4" xfId="21" applyNumberFormat="1" applyFont="1" applyBorder="1" applyAlignment="1">
      <alignment/>
      <protection/>
    </xf>
    <xf numFmtId="4" fontId="0" fillId="0" borderId="55" xfId="21" applyNumberFormat="1" applyFont="1" applyBorder="1" applyAlignment="1">
      <alignment/>
      <protection/>
    </xf>
    <xf numFmtId="4" fontId="0" fillId="0" borderId="58" xfId="21" applyNumberFormat="1" applyFont="1" applyBorder="1" applyAlignment="1">
      <alignment/>
      <protection/>
    </xf>
    <xf numFmtId="0" fontId="0" fillId="0" borderId="99" xfId="21" applyFont="1" applyBorder="1" applyAlignment="1">
      <alignment horizontal="center"/>
      <protection/>
    </xf>
    <xf numFmtId="4" fontId="0" fillId="0" borderId="65" xfId="21" applyNumberFormat="1" applyFont="1" applyBorder="1" applyAlignment="1">
      <alignment/>
      <protection/>
    </xf>
    <xf numFmtId="0" fontId="0" fillId="0" borderId="135" xfId="21" applyFont="1" applyBorder="1" applyAlignment="1">
      <alignment horizontal="center"/>
      <protection/>
    </xf>
    <xf numFmtId="0" fontId="0" fillId="0" borderId="54" xfId="21" applyFont="1" applyBorder="1" applyAlignment="1">
      <alignment horizontal="left"/>
      <protection/>
    </xf>
    <xf numFmtId="0" fontId="0" fillId="0" borderId="134" xfId="21" applyFont="1" applyBorder="1" applyAlignment="1">
      <alignment horizontal="left"/>
      <protection/>
    </xf>
    <xf numFmtId="4" fontId="0" fillId="0" borderId="136" xfId="21" applyNumberFormat="1" applyFont="1" applyBorder="1" applyAlignment="1">
      <alignment/>
      <protection/>
    </xf>
    <xf numFmtId="4" fontId="0" fillId="0" borderId="59" xfId="21" applyNumberFormat="1" applyFont="1" applyBorder="1" applyAlignment="1">
      <alignment/>
      <protection/>
    </xf>
    <xf numFmtId="4" fontId="0" fillId="0" borderId="134" xfId="21" applyNumberFormat="1" applyFont="1" applyBorder="1" applyAlignment="1">
      <alignment/>
      <protection/>
    </xf>
    <xf numFmtId="4" fontId="0" fillId="0" borderId="133" xfId="21" applyNumberFormat="1" applyFont="1" applyBorder="1" applyAlignment="1">
      <alignment/>
      <protection/>
    </xf>
    <xf numFmtId="4" fontId="0" fillId="0" borderId="137" xfId="21" applyNumberFormat="1" applyFont="1" applyBorder="1" applyAlignment="1">
      <alignment/>
      <protection/>
    </xf>
    <xf numFmtId="4" fontId="0" fillId="0" borderId="98" xfId="21" applyNumberFormat="1" applyFont="1" applyBorder="1" applyAlignment="1">
      <alignment/>
      <protection/>
    </xf>
    <xf numFmtId="0" fontId="0" fillId="0" borderId="104" xfId="21" applyFont="1" applyBorder="1" applyAlignment="1">
      <alignment horizontal="center"/>
      <protection/>
    </xf>
    <xf numFmtId="0" fontId="0" fillId="0" borderId="108" xfId="21" applyFont="1" applyBorder="1" applyAlignment="1">
      <alignment horizontal="center"/>
      <protection/>
    </xf>
    <xf numFmtId="0" fontId="0" fillId="0" borderId="138" xfId="21" applyFont="1" applyBorder="1" applyAlignment="1">
      <alignment horizontal="left"/>
      <protection/>
    </xf>
    <xf numFmtId="0" fontId="0" fillId="0" borderId="25" xfId="21" applyFont="1" applyBorder="1" applyAlignment="1">
      <alignment horizontal="left"/>
      <protection/>
    </xf>
    <xf numFmtId="4" fontId="0" fillId="0" borderId="28" xfId="21" applyNumberFormat="1" applyFont="1" applyBorder="1" applyAlignment="1">
      <alignment/>
      <protection/>
    </xf>
    <xf numFmtId="4" fontId="0" fillId="0" borderId="26" xfId="21" applyNumberFormat="1" applyFont="1" applyBorder="1" applyAlignment="1">
      <alignment/>
      <protection/>
    </xf>
    <xf numFmtId="4" fontId="0" fillId="0" borderId="25" xfId="21" applyNumberFormat="1" applyFont="1" applyBorder="1" applyAlignment="1">
      <alignment/>
      <protection/>
    </xf>
    <xf numFmtId="4" fontId="0" fillId="0" borderId="24" xfId="21" applyNumberFormat="1" applyFont="1" applyBorder="1" applyAlignment="1">
      <alignment/>
      <protection/>
    </xf>
    <xf numFmtId="4" fontId="0" fillId="0" borderId="5" xfId="21" applyNumberFormat="1" applyFont="1" applyBorder="1" applyAlignment="1">
      <alignment/>
      <protection/>
    </xf>
    <xf numFmtId="4" fontId="0" fillId="0" borderId="49" xfId="21" applyNumberFormat="1" applyFont="1" applyBorder="1" applyAlignment="1">
      <alignment/>
      <protection/>
    </xf>
    <xf numFmtId="4" fontId="0" fillId="0" borderId="6" xfId="21" applyNumberFormat="1" applyFont="1" applyBorder="1" applyAlignment="1">
      <alignment/>
      <protection/>
    </xf>
    <xf numFmtId="4" fontId="0" fillId="0" borderId="17" xfId="21" applyNumberFormat="1" applyFont="1" applyBorder="1" applyAlignment="1">
      <alignment/>
      <protection/>
    </xf>
    <xf numFmtId="0" fontId="13" fillId="0" borderId="0" xfId="21" applyFont="1">
      <alignment/>
      <protection/>
    </xf>
    <xf numFmtId="0" fontId="13" fillId="0" borderId="139" xfId="21" applyFont="1" applyBorder="1" applyAlignment="1">
      <alignment horizontal="center"/>
      <protection/>
    </xf>
    <xf numFmtId="0" fontId="13" fillId="0" borderId="44" xfId="21" applyFont="1" applyBorder="1" applyAlignment="1">
      <alignment horizontal="left"/>
      <protection/>
    </xf>
    <xf numFmtId="0" fontId="13" fillId="0" borderId="48" xfId="21" applyFont="1" applyBorder="1" applyAlignment="1">
      <alignment horizontal="left"/>
      <protection/>
    </xf>
    <xf numFmtId="4" fontId="13" fillId="0" borderId="15" xfId="21" applyNumberFormat="1" applyFont="1" applyBorder="1" applyAlignment="1">
      <alignment/>
      <protection/>
    </xf>
    <xf numFmtId="4" fontId="13" fillId="0" borderId="11" xfId="21" applyNumberFormat="1" applyFont="1" applyBorder="1" applyAlignment="1">
      <alignment/>
      <protection/>
    </xf>
    <xf numFmtId="4" fontId="13" fillId="0" borderId="34" xfId="21" applyNumberFormat="1" applyFont="1" applyBorder="1" applyAlignment="1">
      <alignment/>
      <protection/>
    </xf>
    <xf numFmtId="4" fontId="13" fillId="0" borderId="16" xfId="21" applyNumberFormat="1" applyFont="1" applyBorder="1" applyAlignment="1">
      <alignment/>
      <protection/>
    </xf>
    <xf numFmtId="16" fontId="0" fillId="0" borderId="92" xfId="21" applyNumberFormat="1" applyFont="1" applyBorder="1" applyAlignment="1">
      <alignment horizontal="center" vertical="center" wrapText="1"/>
      <protection/>
    </xf>
    <xf numFmtId="4" fontId="0" fillId="0" borderId="3" xfId="21" applyNumberFormat="1" applyFont="1" applyBorder="1" applyAlignment="1">
      <alignment/>
      <protection/>
    </xf>
    <xf numFmtId="16" fontId="0" fillId="0" borderId="135" xfId="21" applyNumberFormat="1" applyFont="1" applyBorder="1" applyAlignment="1">
      <alignment horizontal="center" vertical="center" wrapText="1"/>
      <protection/>
    </xf>
    <xf numFmtId="16" fontId="0" fillId="0" borderId="0" xfId="21" applyNumberFormat="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left" wrapText="1"/>
      <protection/>
    </xf>
    <xf numFmtId="0" fontId="0" fillId="0" borderId="0" xfId="21" applyFont="1" applyBorder="1">
      <alignment/>
      <protection/>
    </xf>
    <xf numFmtId="3" fontId="0" fillId="0" borderId="0" xfId="21" applyNumberFormat="1" applyFont="1" applyBorder="1">
      <alignment/>
      <protection/>
    </xf>
    <xf numFmtId="4" fontId="0" fillId="0" borderId="0" xfId="21" applyNumberFormat="1" applyFont="1" applyBorder="1">
      <alignment/>
      <protection/>
    </xf>
    <xf numFmtId="0" fontId="53" fillId="0" borderId="0" xfId="21" applyFont="1" applyBorder="1">
      <alignment/>
      <protection/>
    </xf>
    <xf numFmtId="0" fontId="11" fillId="0" borderId="0" xfId="21" applyFont="1" applyAlignment="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Continuous"/>
      <protection/>
    </xf>
    <xf numFmtId="0" fontId="0" fillId="0" borderId="65" xfId="21" applyFont="1" applyBorder="1" applyAlignment="1">
      <alignment horizontal="left"/>
      <protection/>
    </xf>
    <xf numFmtId="0" fontId="0" fillId="0" borderId="58" xfId="21" applyFont="1" applyBorder="1" applyAlignment="1">
      <alignment horizontal="centerContinuous"/>
      <protection/>
    </xf>
    <xf numFmtId="3" fontId="0" fillId="0" borderId="103" xfId="21" applyNumberFormat="1" applyFont="1" applyBorder="1" applyAlignment="1">
      <alignment horizontal="right"/>
      <protection/>
    </xf>
    <xf numFmtId="3" fontId="0" fillId="0" borderId="57" xfId="21" applyNumberFormat="1" applyFont="1" applyBorder="1" applyAlignment="1">
      <alignment horizontal="right"/>
      <protection/>
    </xf>
    <xf numFmtId="3" fontId="0" fillId="0" borderId="58" xfId="21" applyNumberFormat="1" applyFont="1" applyBorder="1" applyAlignment="1">
      <alignment horizontal="right"/>
      <protection/>
    </xf>
    <xf numFmtId="4" fontId="0" fillId="0" borderId="103" xfId="21" applyNumberFormat="1" applyFont="1" applyBorder="1" applyAlignment="1">
      <alignment horizontal="right"/>
      <protection/>
    </xf>
    <xf numFmtId="4" fontId="0" fillId="0" borderId="57" xfId="21" applyNumberFormat="1" applyFont="1" applyBorder="1" applyAlignment="1">
      <alignment horizontal="right"/>
      <protection/>
    </xf>
    <xf numFmtId="4" fontId="0" fillId="0" borderId="58" xfId="21" applyNumberFormat="1" applyFont="1" applyBorder="1" applyAlignment="1">
      <alignment horizontal="center"/>
      <protection/>
    </xf>
    <xf numFmtId="4" fontId="0" fillId="0" borderId="58" xfId="21" applyNumberFormat="1" applyFont="1" applyBorder="1" applyAlignment="1">
      <alignment horizontal="right"/>
      <protection/>
    </xf>
    <xf numFmtId="0" fontId="0" fillId="0" borderId="66" xfId="21" applyFont="1" applyBorder="1">
      <alignment/>
      <protection/>
    </xf>
    <xf numFmtId="0" fontId="0" fillId="0" borderId="29" xfId="21" applyFont="1" applyBorder="1" applyAlignment="1">
      <alignment horizontal="center"/>
      <protection/>
    </xf>
    <xf numFmtId="3" fontId="0" fillId="0" borderId="98" xfId="21" applyNumberFormat="1" applyFont="1" applyBorder="1">
      <alignment/>
      <protection/>
    </xf>
    <xf numFmtId="3" fontId="0" fillId="0" borderId="55" xfId="21" applyNumberFormat="1" applyFont="1" applyBorder="1">
      <alignment/>
      <protection/>
    </xf>
    <xf numFmtId="3" fontId="0" fillId="0" borderId="29" xfId="21" applyNumberFormat="1" applyFont="1" applyBorder="1">
      <alignment/>
      <protection/>
    </xf>
    <xf numFmtId="4" fontId="0" fillId="0" borderId="98" xfId="21" applyNumberFormat="1" applyFont="1" applyBorder="1">
      <alignment/>
      <protection/>
    </xf>
    <xf numFmtId="4" fontId="0" fillId="0" borderId="55" xfId="21" applyNumberFormat="1" applyFont="1" applyBorder="1">
      <alignment/>
      <protection/>
    </xf>
    <xf numFmtId="4" fontId="0" fillId="0" borderId="29" xfId="21" applyNumberFormat="1" applyFont="1" applyBorder="1">
      <alignment/>
      <protection/>
    </xf>
    <xf numFmtId="0" fontId="0" fillId="0" borderId="51" xfId="21" applyFont="1" applyBorder="1" applyAlignment="1">
      <alignment horizontal="left"/>
      <protection/>
    </xf>
    <xf numFmtId="3" fontId="0" fillId="0" borderId="103" xfId="21" applyNumberFormat="1" applyFont="1" applyBorder="1">
      <alignment/>
      <protection/>
    </xf>
    <xf numFmtId="3" fontId="0" fillId="0" borderId="57" xfId="21" applyNumberFormat="1" applyFont="1" applyBorder="1">
      <alignment/>
      <protection/>
    </xf>
    <xf numFmtId="3" fontId="0" fillId="0" borderId="58" xfId="21" applyNumberFormat="1" applyFont="1" applyBorder="1">
      <alignment/>
      <protection/>
    </xf>
    <xf numFmtId="4" fontId="0" fillId="0" borderId="103" xfId="21" applyNumberFormat="1" applyFont="1" applyBorder="1">
      <alignment/>
      <protection/>
    </xf>
    <xf numFmtId="4" fontId="0" fillId="0" borderId="57" xfId="21" applyNumberFormat="1" applyFont="1" applyBorder="1">
      <alignment/>
      <protection/>
    </xf>
    <xf numFmtId="4" fontId="0" fillId="0" borderId="58" xfId="21" applyNumberFormat="1" applyFont="1" applyBorder="1">
      <alignment/>
      <protection/>
    </xf>
    <xf numFmtId="0" fontId="0" fillId="0" borderId="65" xfId="21" applyFont="1" applyBorder="1">
      <alignment/>
      <protection/>
    </xf>
    <xf numFmtId="0" fontId="0" fillId="0" borderId="136" xfId="21" applyFont="1" applyBorder="1">
      <alignment/>
      <protection/>
    </xf>
    <xf numFmtId="0" fontId="0" fillId="0" borderId="134" xfId="21" applyFont="1" applyBorder="1" applyAlignment="1">
      <alignment horizontal="center"/>
      <protection/>
    </xf>
    <xf numFmtId="3" fontId="0" fillId="0" borderId="133" xfId="21" applyNumberFormat="1" applyFont="1" applyBorder="1">
      <alignment/>
      <protection/>
    </xf>
    <xf numFmtId="3" fontId="0" fillId="0" borderId="59" xfId="21" applyNumberFormat="1" applyFont="1" applyBorder="1">
      <alignment/>
      <protection/>
    </xf>
    <xf numFmtId="3" fontId="0" fillId="0" borderId="134" xfId="21" applyNumberFormat="1" applyFont="1" applyBorder="1">
      <alignment/>
      <protection/>
    </xf>
    <xf numFmtId="4" fontId="0" fillId="0" borderId="133" xfId="21" applyNumberFormat="1" applyFont="1" applyBorder="1">
      <alignment/>
      <protection/>
    </xf>
    <xf numFmtId="4" fontId="0" fillId="0" borderId="59" xfId="21" applyNumberFormat="1" applyFont="1" applyBorder="1">
      <alignment/>
      <protection/>
    </xf>
    <xf numFmtId="4" fontId="0" fillId="0" borderId="134" xfId="21" applyNumberFormat="1" applyFont="1" applyBorder="1">
      <alignment/>
      <protection/>
    </xf>
    <xf numFmtId="0" fontId="53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/>
      <protection/>
    </xf>
    <xf numFmtId="0" fontId="0" fillId="0" borderId="44" xfId="21" applyBorder="1">
      <alignment/>
      <protection/>
    </xf>
    <xf numFmtId="0" fontId="12" fillId="0" borderId="45" xfId="21" applyFont="1" applyFill="1" applyBorder="1" applyAlignment="1">
      <alignment horizontal="left"/>
      <protection/>
    </xf>
    <xf numFmtId="0" fontId="0" fillId="0" borderId="48" xfId="21" applyBorder="1">
      <alignment/>
      <protection/>
    </xf>
    <xf numFmtId="0" fontId="0" fillId="0" borderId="57" xfId="21" applyFont="1" applyBorder="1" applyAlignment="1">
      <alignment horizontal="right"/>
      <protection/>
    </xf>
    <xf numFmtId="4" fontId="0" fillId="0" borderId="133" xfId="21" applyNumberFormat="1" applyFont="1" applyBorder="1" applyAlignment="1">
      <alignment horizontal="right"/>
      <protection/>
    </xf>
    <xf numFmtId="4" fontId="0" fillId="0" borderId="59" xfId="21" applyNumberFormat="1" applyFont="1" applyBorder="1" applyAlignment="1">
      <alignment horizontal="right"/>
      <protection/>
    </xf>
    <xf numFmtId="4" fontId="0" fillId="0" borderId="134" xfId="21" applyNumberFormat="1" applyFont="1" applyBorder="1" applyAlignment="1">
      <alignment horizontal="right"/>
      <protection/>
    </xf>
    <xf numFmtId="0" fontId="9" fillId="0" borderId="0" xfId="21" applyFont="1">
      <alignment/>
      <protection/>
    </xf>
    <xf numFmtId="0" fontId="11" fillId="0" borderId="0" xfId="21" applyFont="1" applyBorder="1" applyAlignment="1">
      <alignment horizontal="left"/>
      <protection/>
    </xf>
    <xf numFmtId="0" fontId="11" fillId="0" borderId="0" xfId="21" applyFont="1" applyBorder="1" applyAlignment="1">
      <alignment horizontal="center"/>
      <protection/>
    </xf>
    <xf numFmtId="0" fontId="11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18" fillId="0" borderId="0" xfId="21" applyFont="1">
      <alignment/>
      <protection/>
    </xf>
    <xf numFmtId="0" fontId="0" fillId="0" borderId="0" xfId="0" applyAlignment="1">
      <alignment horizontal="left" vertical="justify"/>
    </xf>
    <xf numFmtId="0" fontId="0" fillId="0" borderId="14" xfId="0" applyBorder="1" applyAlignment="1">
      <alignment/>
    </xf>
    <xf numFmtId="0" fontId="3" fillId="0" borderId="1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33" fillId="0" borderId="14" xfId="19" applyFont="1" applyBorder="1">
      <alignment/>
      <protection/>
    </xf>
    <xf numFmtId="4" fontId="0" fillId="0" borderId="46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3" fillId="0" borderId="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54" fillId="0" borderId="21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54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59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3" fontId="4" fillId="0" borderId="14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Fill="1" applyAlignment="1">
      <alignment/>
    </xf>
    <xf numFmtId="0" fontId="57" fillId="0" borderId="0" xfId="0" applyFont="1" applyAlignment="1">
      <alignment horizontal="centerContinuous"/>
    </xf>
    <xf numFmtId="0" fontId="57" fillId="0" borderId="0" xfId="0" applyFont="1" applyFill="1" applyAlignment="1">
      <alignment horizontal="centerContinuous"/>
    </xf>
    <xf numFmtId="0" fontId="58" fillId="0" borderId="0" xfId="0" applyFont="1" applyAlignment="1">
      <alignment/>
    </xf>
    <xf numFmtId="0" fontId="20" fillId="0" borderId="0" xfId="0" applyFont="1" applyAlignment="1">
      <alignment/>
    </xf>
    <xf numFmtId="0" fontId="5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center"/>
      <protection/>
    </xf>
    <xf numFmtId="4" fontId="0" fillId="0" borderId="46" xfId="21" applyNumberFormat="1" applyBorder="1" applyAlignment="1">
      <alignment/>
      <protection/>
    </xf>
    <xf numFmtId="4" fontId="0" fillId="0" borderId="10" xfId="0" applyNumberFormat="1" applyBorder="1" applyAlignment="1">
      <alignment/>
    </xf>
    <xf numFmtId="4" fontId="0" fillId="0" borderId="48" xfId="21" applyNumberFormat="1" applyBorder="1" applyAlignment="1">
      <alignment/>
      <protection/>
    </xf>
    <xf numFmtId="4" fontId="0" fillId="0" borderId="128" xfId="21" applyNumberFormat="1" applyFill="1" applyBorder="1" applyAlignment="1">
      <alignment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 horizontal="center" vertical="center" wrapText="1" shrinkToFit="1"/>
    </xf>
    <xf numFmtId="0" fontId="0" fillId="0" borderId="140" xfId="0" applyBorder="1" applyAlignment="1">
      <alignment horizontal="center" vertical="center" wrapText="1" shrinkToFit="1"/>
    </xf>
    <xf numFmtId="0" fontId="0" fillId="0" borderId="102" xfId="0" applyBorder="1" applyAlignment="1">
      <alignment horizontal="center" wrapText="1" shrinkToFit="1"/>
    </xf>
    <xf numFmtId="0" fontId="0" fillId="0" borderId="57" xfId="0" applyBorder="1" applyAlignment="1">
      <alignment horizontal="center" wrapText="1" shrinkToFit="1"/>
    </xf>
    <xf numFmtId="0" fontId="0" fillId="0" borderId="141" xfId="0" applyBorder="1" applyAlignment="1">
      <alignment horizontal="center" wrapText="1" shrinkToFit="1"/>
    </xf>
    <xf numFmtId="0" fontId="0" fillId="0" borderId="104" xfId="0" applyBorder="1" applyAlignment="1">
      <alignment horizontal="center" wrapText="1" shrinkToFit="1"/>
    </xf>
    <xf numFmtId="4" fontId="0" fillId="0" borderId="18" xfId="0" applyNumberFormat="1" applyBorder="1" applyAlignment="1">
      <alignment/>
    </xf>
    <xf numFmtId="4" fontId="0" fillId="0" borderId="142" xfId="0" applyNumberFormat="1" applyFill="1" applyBorder="1" applyAlignment="1">
      <alignment/>
    </xf>
    <xf numFmtId="4" fontId="0" fillId="0" borderId="95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80" xfId="0" applyNumberFormat="1" applyFill="1" applyBorder="1" applyAlignment="1">
      <alignment/>
    </xf>
    <xf numFmtId="0" fontId="0" fillId="0" borderId="14" xfId="0" applyFont="1" applyBorder="1" applyAlignment="1">
      <alignment wrapText="1" shrinkToFit="1"/>
    </xf>
    <xf numFmtId="0" fontId="14" fillId="0" borderId="0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14" fillId="0" borderId="0" xfId="0" applyFont="1" applyBorder="1" applyAlignment="1">
      <alignment horizontal="left" wrapText="1" indent="1" shrinkToFit="1"/>
    </xf>
    <xf numFmtId="4" fontId="0" fillId="0" borderId="20" xfId="0" applyNumberFormat="1" applyFill="1" applyBorder="1" applyAlignment="1">
      <alignment/>
    </xf>
    <xf numFmtId="0" fontId="60" fillId="0" borderId="0" xfId="0" applyFont="1" applyBorder="1" applyAlignment="1">
      <alignment horizontal="left" wrapText="1" indent="1" shrinkToFit="1"/>
    </xf>
    <xf numFmtId="0" fontId="60" fillId="0" borderId="0" xfId="0" applyFont="1" applyBorder="1" applyAlignment="1">
      <alignment horizontal="left" indent="1"/>
    </xf>
    <xf numFmtId="0" fontId="0" fillId="0" borderId="143" xfId="0" applyFont="1" applyBorder="1" applyAlignment="1">
      <alignment horizontal="left" indent="1"/>
    </xf>
    <xf numFmtId="0" fontId="14" fillId="0" borderId="144" xfId="0" applyFont="1" applyBorder="1" applyAlignment="1">
      <alignment horizontal="left" vertical="top" indent="1"/>
    </xf>
    <xf numFmtId="0" fontId="0" fillId="0" borderId="86" xfId="0" applyFont="1" applyBorder="1" applyAlignment="1">
      <alignment/>
    </xf>
    <xf numFmtId="0" fontId="0" fillId="0" borderId="8" xfId="0" applyFont="1" applyBorder="1" applyAlignment="1">
      <alignment horizontal="left" indent="1"/>
    </xf>
    <xf numFmtId="4" fontId="14" fillId="0" borderId="18" xfId="0" applyNumberFormat="1" applyFont="1" applyBorder="1" applyAlignment="1">
      <alignment/>
    </xf>
    <xf numFmtId="4" fontId="14" fillId="0" borderId="17" xfId="0" applyNumberFormat="1" applyFont="1" applyFill="1" applyBorder="1" applyAlignment="1">
      <alignment/>
    </xf>
    <xf numFmtId="4" fontId="14" fillId="0" borderId="95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80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4" fontId="14" fillId="0" borderId="4" xfId="0" applyNumberFormat="1" applyFont="1" applyFill="1" applyBorder="1" applyAlignment="1">
      <alignment/>
    </xf>
    <xf numFmtId="4" fontId="14" fillId="0" borderId="80" xfId="0" applyNumberFormat="1" applyFont="1" applyFill="1" applyBorder="1" applyAlignment="1">
      <alignment/>
    </xf>
    <xf numFmtId="0" fontId="14" fillId="0" borderId="80" xfId="0" applyFont="1" applyFill="1" applyBorder="1" applyAlignment="1">
      <alignment/>
    </xf>
    <xf numFmtId="0" fontId="14" fillId="0" borderId="12" xfId="0" applyFont="1" applyBorder="1" applyAlignment="1">
      <alignment/>
    </xf>
    <xf numFmtId="4" fontId="14" fillId="0" borderId="7" xfId="0" applyNumberFormat="1" applyFont="1" applyFill="1" applyBorder="1" applyAlignment="1">
      <alignment/>
    </xf>
    <xf numFmtId="4" fontId="14" fillId="0" borderId="86" xfId="0" applyNumberFormat="1" applyFont="1" applyFill="1" applyBorder="1" applyAlignment="1">
      <alignment/>
    </xf>
    <xf numFmtId="0" fontId="14" fillId="0" borderId="86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9" xfId="21" applyFont="1" applyBorder="1" applyAlignment="1">
      <alignment horizontal="center"/>
      <protection/>
    </xf>
    <xf numFmtId="0" fontId="12" fillId="0" borderId="5" xfId="21" applyFont="1" applyBorder="1" applyAlignment="1">
      <alignment horizontal="center"/>
      <protection/>
    </xf>
    <xf numFmtId="0" fontId="0" fillId="0" borderId="34" xfId="21" applyFont="1" applyBorder="1" applyAlignment="1">
      <alignment horizontal="left"/>
      <protection/>
    </xf>
    <xf numFmtId="4" fontId="0" fillId="0" borderId="33" xfId="21" applyNumberFormat="1" applyFont="1" applyBorder="1" applyAlignment="1">
      <alignment horizontal="right"/>
      <protection/>
    </xf>
    <xf numFmtId="4" fontId="0" fillId="0" borderId="34" xfId="21" applyNumberFormat="1" applyFont="1" applyBorder="1" applyAlignment="1">
      <alignment horizontal="right"/>
      <protection/>
    </xf>
    <xf numFmtId="0" fontId="0" fillId="0" borderId="51" xfId="21" applyFont="1" applyBorder="1" applyAlignment="1">
      <alignment horizontal="left"/>
      <protection/>
    </xf>
    <xf numFmtId="0" fontId="0" fillId="0" borderId="29" xfId="21" applyFont="1" applyBorder="1" applyAlignment="1">
      <alignment horizontal="left"/>
      <protection/>
    </xf>
    <xf numFmtId="4" fontId="0" fillId="0" borderId="51" xfId="21" applyNumberFormat="1" applyFont="1" applyBorder="1" applyAlignment="1">
      <alignment horizontal="right"/>
      <protection/>
    </xf>
    <xf numFmtId="4" fontId="0" fillId="0" borderId="29" xfId="21" applyNumberFormat="1" applyFont="1" applyBorder="1" applyAlignment="1">
      <alignment horizontal="right"/>
      <protection/>
    </xf>
    <xf numFmtId="4" fontId="0" fillId="0" borderId="134" xfId="21" applyNumberFormat="1" applyFont="1" applyBorder="1" applyAlignment="1">
      <alignment horizontal="right"/>
      <protection/>
    </xf>
    <xf numFmtId="0" fontId="0" fillId="0" borderId="33" xfId="21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left"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138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4" fontId="0" fillId="0" borderId="54" xfId="21" applyNumberFormat="1" applyFont="1" applyBorder="1" applyAlignment="1">
      <alignment horizontal="right"/>
      <protection/>
    </xf>
    <xf numFmtId="0" fontId="12" fillId="0" borderId="6" xfId="21" applyFont="1" applyBorder="1" applyAlignment="1">
      <alignment horizontal="center"/>
      <protection/>
    </xf>
    <xf numFmtId="0" fontId="12" fillId="0" borderId="44" xfId="21" applyFont="1" applyBorder="1" applyAlignment="1">
      <alignment horizontal="center"/>
      <protection/>
    </xf>
    <xf numFmtId="0" fontId="12" fillId="0" borderId="48" xfId="21" applyFont="1" applyBorder="1" applyAlignment="1">
      <alignment horizontal="center"/>
      <protection/>
    </xf>
    <xf numFmtId="0" fontId="0" fillId="0" borderId="53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1" xfId="21" applyFont="1" applyBorder="1" applyAlignment="1">
      <alignment horizontal="left" wrapText="1"/>
      <protection/>
    </xf>
    <xf numFmtId="0" fontId="0" fillId="0" borderId="29" xfId="21" applyFont="1" applyBorder="1" applyAlignment="1">
      <alignment horizontal="left" wrapText="1"/>
      <protection/>
    </xf>
    <xf numFmtId="0" fontId="0" fillId="0" borderId="54" xfId="21" applyFont="1" applyBorder="1" applyAlignment="1">
      <alignment horizontal="left" wrapText="1"/>
      <protection/>
    </xf>
    <xf numFmtId="0" fontId="0" fillId="0" borderId="134" xfId="21" applyFont="1" applyBorder="1" applyAlignment="1">
      <alignment horizontal="left" wrapText="1"/>
      <protection/>
    </xf>
    <xf numFmtId="0" fontId="0" fillId="0" borderId="138" xfId="21" applyFont="1" applyBorder="1" applyAlignment="1">
      <alignment horizontal="left" wrapText="1"/>
      <protection/>
    </xf>
    <xf numFmtId="0" fontId="0" fillId="0" borderId="25" xfId="21" applyFont="1" applyBorder="1" applyAlignment="1">
      <alignment horizontal="left" wrapText="1"/>
      <protection/>
    </xf>
    <xf numFmtId="0" fontId="3" fillId="0" borderId="0" xfId="21" applyFont="1" applyAlignment="1">
      <alignment horizontal="right"/>
      <protection/>
    </xf>
    <xf numFmtId="0" fontId="12" fillId="0" borderId="45" xfId="21" applyFont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45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1" fillId="0" borderId="9" xfId="0" applyFont="1" applyBorder="1" applyAlignment="1">
      <alignment horizontal="center" vertical="center" textRotation="2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9" xfId="0" applyFont="1" applyBorder="1" applyAlignment="1">
      <alignment horizontal="center" vertical="center" textRotation="20"/>
    </xf>
    <xf numFmtId="0" fontId="16" fillId="0" borderId="5" xfId="0" applyFont="1" applyBorder="1" applyAlignment="1">
      <alignment horizontal="center" vertical="center" textRotation="20"/>
    </xf>
    <xf numFmtId="0" fontId="16" fillId="0" borderId="6" xfId="0" applyFont="1" applyBorder="1" applyAlignment="1">
      <alignment horizontal="center" vertical="center" textRotation="20"/>
    </xf>
    <xf numFmtId="0" fontId="16" fillId="0" borderId="14" xfId="0" applyFont="1" applyBorder="1" applyAlignment="1">
      <alignment horizontal="center" vertical="center" textRotation="20"/>
    </xf>
    <xf numFmtId="0" fontId="16" fillId="0" borderId="0" xfId="0" applyFont="1" applyBorder="1" applyAlignment="1">
      <alignment horizontal="center" vertical="center" textRotation="20"/>
    </xf>
    <xf numFmtId="0" fontId="16" fillId="0" borderId="3" xfId="0" applyFont="1" applyBorder="1" applyAlignment="1">
      <alignment horizontal="center" vertical="center" textRotation="20"/>
    </xf>
    <xf numFmtId="0" fontId="16" fillId="0" borderId="1" xfId="0" applyFont="1" applyBorder="1" applyAlignment="1">
      <alignment horizontal="center" vertical="center" textRotation="20"/>
    </xf>
    <xf numFmtId="0" fontId="16" fillId="0" borderId="8" xfId="0" applyFont="1" applyBorder="1" applyAlignment="1">
      <alignment horizontal="center" vertical="center" textRotation="20"/>
    </xf>
    <xf numFmtId="0" fontId="16" fillId="0" borderId="2" xfId="0" applyFont="1" applyBorder="1" applyAlignment="1">
      <alignment horizontal="center" vertical="center" textRotation="20"/>
    </xf>
    <xf numFmtId="0" fontId="0" fillId="0" borderId="5" xfId="0" applyBorder="1" applyAlignment="1">
      <alignment horizontal="center" vertical="center" textRotation="20"/>
    </xf>
    <xf numFmtId="0" fontId="0" fillId="0" borderId="6" xfId="0" applyBorder="1" applyAlignment="1">
      <alignment horizontal="center" vertical="center" textRotation="20"/>
    </xf>
    <xf numFmtId="0" fontId="0" fillId="0" borderId="14" xfId="0" applyBorder="1" applyAlignment="1">
      <alignment horizontal="center" vertical="center" textRotation="20"/>
    </xf>
    <xf numFmtId="0" fontId="0" fillId="0" borderId="0" xfId="0" applyAlignment="1">
      <alignment horizontal="center" vertical="center" textRotation="20"/>
    </xf>
    <xf numFmtId="0" fontId="0" fillId="0" borderId="3" xfId="0" applyBorder="1" applyAlignment="1">
      <alignment horizontal="center" vertical="center" textRotation="20"/>
    </xf>
    <xf numFmtId="0" fontId="0" fillId="0" borderId="1" xfId="0" applyBorder="1" applyAlignment="1">
      <alignment horizontal="center" vertical="center" textRotation="20"/>
    </xf>
    <xf numFmtId="0" fontId="0" fillId="0" borderId="8" xfId="0" applyBorder="1" applyAlignment="1">
      <alignment horizontal="center" vertical="center" textRotation="20"/>
    </xf>
    <xf numFmtId="0" fontId="0" fillId="0" borderId="2" xfId="0" applyBorder="1" applyAlignment="1">
      <alignment horizontal="center" vertical="center" textRotation="20"/>
    </xf>
    <xf numFmtId="0" fontId="0" fillId="0" borderId="3" xfId="0" applyFont="1" applyBorder="1" applyAlignment="1">
      <alignment horizontal="left" wrapText="1"/>
    </xf>
    <xf numFmtId="0" fontId="0" fillId="0" borderId="142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0" borderId="14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39" xfId="0" applyBorder="1" applyAlignment="1">
      <alignment horizontal="center" vertical="center" wrapText="1" shrinkToFit="1"/>
    </xf>
    <xf numFmtId="0" fontId="0" fillId="0" borderId="99" xfId="0" applyBorder="1" applyAlignment="1">
      <alignment horizontal="center" vertical="center"/>
    </xf>
    <xf numFmtId="0" fontId="14" fillId="0" borderId="14" xfId="0" applyFont="1" applyBorder="1" applyAlignment="1">
      <alignment horizontal="left" wrapText="1" indent="1" shrinkToFit="1"/>
    </xf>
    <xf numFmtId="0" fontId="0" fillId="0" borderId="0" xfId="0" applyFont="1" applyBorder="1" applyAlignment="1">
      <alignment horizontal="left" indent="1"/>
    </xf>
    <xf numFmtId="0" fontId="14" fillId="0" borderId="1" xfId="0" applyFont="1" applyBorder="1" applyAlignment="1">
      <alignment horizontal="left" vertical="top" indent="1"/>
    </xf>
    <xf numFmtId="0" fontId="0" fillId="0" borderId="8" xfId="0" applyFont="1" applyBorder="1" applyAlignment="1">
      <alignment horizontal="left" vertical="top" indent="1"/>
    </xf>
    <xf numFmtId="0" fontId="14" fillId="0" borderId="9" xfId="0" applyFont="1" applyBorder="1" applyAlignment="1">
      <alignment horizontal="left" wrapText="1" indent="1" shrinkToFit="1"/>
    </xf>
    <xf numFmtId="0" fontId="0" fillId="0" borderId="5" xfId="0" applyFont="1" applyBorder="1" applyAlignment="1">
      <alignment horizontal="left" indent="1"/>
    </xf>
    <xf numFmtId="0" fontId="14" fillId="0" borderId="14" xfId="0" applyFont="1" applyBorder="1" applyAlignment="1">
      <alignment horizontal="left" inden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6b_IV krajům" xfId="19"/>
    <cellStyle name="normální_6f_IV obce" xfId="20"/>
    <cellStyle name="normální_Lis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6"/>
  <sheetViews>
    <sheetView workbookViewId="0" topLeftCell="A1">
      <selection activeCell="B4" sqref="B4"/>
    </sheetView>
  </sheetViews>
  <sheetFormatPr defaultColWidth="9.00390625" defaultRowHeight="12.75"/>
  <cols>
    <col min="3" max="3" width="8.625" style="0" customWidth="1"/>
  </cols>
  <sheetData>
    <row r="7" spans="3:9" ht="20.25">
      <c r="C7" s="5"/>
      <c r="D7" s="6"/>
      <c r="E7" s="6"/>
      <c r="F7" s="6"/>
      <c r="G7" s="6"/>
      <c r="H7" s="6"/>
      <c r="I7" s="6"/>
    </row>
    <row r="8" spans="1:9" ht="15.75">
      <c r="A8" s="1115" t="s">
        <v>374</v>
      </c>
      <c r="B8" s="1115"/>
      <c r="C8" s="1115"/>
      <c r="D8" s="1115"/>
      <c r="E8" s="1115"/>
      <c r="F8" s="1115"/>
      <c r="G8" s="1115"/>
      <c r="H8" s="1115"/>
      <c r="I8" s="1115"/>
    </row>
    <row r="9" spans="1:9" ht="15">
      <c r="A9" s="360"/>
      <c r="B9" s="360"/>
      <c r="C9" s="360"/>
      <c r="D9" s="360"/>
      <c r="E9" s="360"/>
      <c r="F9" s="360"/>
      <c r="G9" s="360"/>
      <c r="H9" s="360"/>
      <c r="I9" s="360"/>
    </row>
    <row r="10" spans="1:9" ht="15.75">
      <c r="A10" s="1115" t="s">
        <v>926</v>
      </c>
      <c r="B10" s="1115"/>
      <c r="C10" s="1115"/>
      <c r="D10" s="1115"/>
      <c r="E10" s="1115"/>
      <c r="F10" s="1115"/>
      <c r="G10" s="1115"/>
      <c r="H10" s="1115"/>
      <c r="I10" s="1115"/>
    </row>
    <row r="11" spans="1:9" ht="15">
      <c r="A11" s="360"/>
      <c r="B11" s="360"/>
      <c r="C11" s="360"/>
      <c r="D11" s="360"/>
      <c r="E11" s="360"/>
      <c r="F11" s="360"/>
      <c r="G11" s="360"/>
      <c r="H11" s="360"/>
      <c r="I11" s="360"/>
    </row>
    <row r="12" spans="1:9" ht="15.75">
      <c r="A12" s="1115" t="s">
        <v>927</v>
      </c>
      <c r="B12" s="1115"/>
      <c r="C12" s="1115"/>
      <c r="D12" s="1115"/>
      <c r="E12" s="1115"/>
      <c r="F12" s="1115"/>
      <c r="G12" s="1115"/>
      <c r="H12" s="1115"/>
      <c r="I12" s="1115"/>
    </row>
    <row r="13" spans="1:9" ht="15.75">
      <c r="A13" s="360"/>
      <c r="B13" s="360"/>
      <c r="C13" s="360"/>
      <c r="D13" s="1"/>
      <c r="E13" s="360"/>
      <c r="F13" s="360"/>
      <c r="G13" s="360"/>
      <c r="H13" s="360"/>
      <c r="I13" s="360"/>
    </row>
    <row r="14" spans="1:9" ht="15">
      <c r="A14" s="360"/>
      <c r="B14" s="360"/>
      <c r="C14" s="360"/>
      <c r="D14" s="360"/>
      <c r="E14" s="360"/>
      <c r="F14" s="360"/>
      <c r="G14" s="360"/>
      <c r="H14" s="360"/>
      <c r="I14" s="360"/>
    </row>
    <row r="15" spans="1:9" ht="15">
      <c r="A15" s="360"/>
      <c r="B15" s="360"/>
      <c r="C15" s="360"/>
      <c r="D15" s="360"/>
      <c r="E15" s="360"/>
      <c r="F15" s="360"/>
      <c r="G15" s="360"/>
      <c r="H15" s="360"/>
      <c r="I15" s="360"/>
    </row>
    <row r="16" spans="1:9" ht="15.75">
      <c r="A16" s="1115" t="s">
        <v>357</v>
      </c>
      <c r="B16" s="1115"/>
      <c r="C16" s="1115"/>
      <c r="D16" s="1115"/>
      <c r="E16" s="1115"/>
      <c r="F16" s="1115"/>
      <c r="G16" s="1115"/>
      <c r="H16" s="1115"/>
      <c r="I16" s="1115"/>
    </row>
  </sheetData>
  <mergeCells count="4">
    <mergeCell ref="A16:I16"/>
    <mergeCell ref="A10:I10"/>
    <mergeCell ref="A8:I8"/>
    <mergeCell ref="A12:I12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workbookViewId="0" topLeftCell="A1">
      <selection activeCell="A2" sqref="A2:IV2"/>
    </sheetView>
  </sheetViews>
  <sheetFormatPr defaultColWidth="9.00390625" defaultRowHeight="12.75"/>
  <cols>
    <col min="5" max="5" width="13.25390625" style="0" customWidth="1"/>
    <col min="6" max="6" width="14.125" style="0" customWidth="1"/>
    <col min="7" max="7" width="13.25390625" style="0" customWidth="1"/>
    <col min="8" max="8" width="16.125" style="0" customWidth="1"/>
    <col min="10" max="10" width="37.25390625" style="0" customWidth="1"/>
  </cols>
  <sheetData>
    <row r="1" ht="17.25" customHeight="1"/>
    <row r="2" spans="1:10" s="16" customFormat="1" ht="12.75">
      <c r="A2" s="16" t="s">
        <v>542</v>
      </c>
      <c r="J2" s="1026" t="s">
        <v>544</v>
      </c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63"/>
    </row>
    <row r="4" spans="1:10" s="16" customFormat="1" ht="12.75">
      <c r="A4" s="1150" t="s">
        <v>548</v>
      </c>
      <c r="B4" s="1150"/>
      <c r="C4" s="1150"/>
      <c r="D4" s="1150"/>
      <c r="E4" s="1150"/>
      <c r="F4" s="1150"/>
      <c r="G4" s="1150"/>
      <c r="H4" s="1150"/>
      <c r="I4" s="1150"/>
      <c r="J4" s="1150"/>
    </row>
    <row r="5" spans="1:10" ht="13.5" thickBot="1">
      <c r="A5" s="1151" t="s">
        <v>431</v>
      </c>
      <c r="B5" s="1151"/>
      <c r="C5" s="1151"/>
      <c r="D5" s="1151"/>
      <c r="E5" s="1151"/>
      <c r="F5" s="1151"/>
      <c r="G5" s="1151"/>
      <c r="H5" s="1151"/>
      <c r="I5" s="1151"/>
      <c r="J5" s="1151"/>
    </row>
    <row r="6" spans="1:10" ht="12.75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3.5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76"/>
      <c r="B8" s="31"/>
      <c r="C8" s="31"/>
      <c r="D8" s="207"/>
      <c r="E8" s="179">
        <v>0</v>
      </c>
      <c r="F8" s="27"/>
      <c r="G8" s="27"/>
      <c r="H8" s="27"/>
      <c r="I8" s="78"/>
      <c r="J8" s="25"/>
    </row>
    <row r="9" spans="1:10" ht="12.75">
      <c r="A9" s="53" t="s">
        <v>153</v>
      </c>
      <c r="B9" s="32"/>
      <c r="C9" s="32"/>
      <c r="D9" s="33"/>
      <c r="E9" s="179">
        <v>0</v>
      </c>
      <c r="F9" s="103">
        <v>2843</v>
      </c>
      <c r="G9" s="103">
        <v>2841.7</v>
      </c>
      <c r="H9" s="34"/>
      <c r="I9" s="180" t="s">
        <v>154</v>
      </c>
      <c r="J9" s="33"/>
    </row>
    <row r="10" spans="1:10" ht="12.75">
      <c r="A10" s="53"/>
      <c r="B10" s="32"/>
      <c r="C10" s="32"/>
      <c r="D10" s="32"/>
      <c r="E10" s="179"/>
      <c r="F10" s="103"/>
      <c r="G10" s="103"/>
      <c r="H10" s="34"/>
      <c r="I10" s="180"/>
      <c r="J10" s="33"/>
    </row>
    <row r="11" spans="1:10" ht="12.75">
      <c r="A11" s="53" t="s">
        <v>161</v>
      </c>
      <c r="B11" s="32"/>
      <c r="C11" s="32"/>
      <c r="D11" s="32"/>
      <c r="E11" s="179">
        <v>0</v>
      </c>
      <c r="F11" s="103">
        <v>664</v>
      </c>
      <c r="G11" s="103">
        <v>7915.6</v>
      </c>
      <c r="H11" s="34"/>
      <c r="I11" s="180" t="s">
        <v>162</v>
      </c>
      <c r="J11" s="33"/>
    </row>
    <row r="12" spans="1:10" ht="12.75">
      <c r="A12" s="53"/>
      <c r="B12" s="32"/>
      <c r="C12" s="32"/>
      <c r="D12" s="32"/>
      <c r="E12" s="179"/>
      <c r="F12" s="103"/>
      <c r="G12" s="103"/>
      <c r="H12" s="34"/>
      <c r="I12" s="180"/>
      <c r="J12" s="33"/>
    </row>
    <row r="13" spans="1:10" ht="25.5" customHeight="1">
      <c r="A13" s="53" t="s">
        <v>155</v>
      </c>
      <c r="B13" s="32"/>
      <c r="C13" s="32"/>
      <c r="D13" s="32"/>
      <c r="E13" s="179">
        <v>0</v>
      </c>
      <c r="F13" s="103">
        <v>0</v>
      </c>
      <c r="G13" s="103">
        <v>11381.54</v>
      </c>
      <c r="H13" s="34"/>
      <c r="I13" s="1148" t="s">
        <v>163</v>
      </c>
      <c r="J13" s="1149"/>
    </row>
    <row r="14" spans="1:10" ht="12.75">
      <c r="A14" s="53"/>
      <c r="B14" s="32"/>
      <c r="C14" s="32"/>
      <c r="D14" s="32"/>
      <c r="E14" s="179"/>
      <c r="F14" s="103"/>
      <c r="G14" s="103"/>
      <c r="H14" s="34"/>
      <c r="I14" s="180"/>
      <c r="J14" s="33"/>
    </row>
    <row r="15" spans="1:10" ht="12.75">
      <c r="A15" s="53"/>
      <c r="B15" s="32"/>
      <c r="C15" s="32"/>
      <c r="D15" s="32"/>
      <c r="E15" s="179"/>
      <c r="F15" s="103"/>
      <c r="G15" s="103"/>
      <c r="H15" s="34"/>
      <c r="I15" s="180"/>
      <c r="J15" s="33"/>
    </row>
    <row r="16" spans="1:10" ht="12.75">
      <c r="A16" s="53"/>
      <c r="B16" s="32"/>
      <c r="C16" s="32"/>
      <c r="D16" s="32"/>
      <c r="E16" s="179"/>
      <c r="F16" s="103"/>
      <c r="G16" s="103"/>
      <c r="H16" s="34"/>
      <c r="I16" s="180"/>
      <c r="J16" s="33"/>
    </row>
    <row r="17" spans="1:10" ht="12.75">
      <c r="A17" s="53"/>
      <c r="B17" s="32"/>
      <c r="C17" s="32"/>
      <c r="D17" s="32"/>
      <c r="E17" s="179"/>
      <c r="F17" s="103"/>
      <c r="G17" s="103"/>
      <c r="H17" s="34"/>
      <c r="I17" s="180"/>
      <c r="J17" s="33"/>
    </row>
    <row r="18" spans="1:10" ht="12.75">
      <c r="A18" s="53"/>
      <c r="B18" s="32"/>
      <c r="C18" s="32"/>
      <c r="D18" s="32"/>
      <c r="E18" s="179"/>
      <c r="F18" s="103"/>
      <c r="G18" s="103"/>
      <c r="H18" s="34"/>
      <c r="I18" s="180"/>
      <c r="J18" s="33"/>
    </row>
    <row r="19" spans="1:10" ht="12.75">
      <c r="A19" s="192"/>
      <c r="B19" s="193"/>
      <c r="C19" s="193"/>
      <c r="D19" s="193"/>
      <c r="E19" s="194"/>
      <c r="F19" s="195"/>
      <c r="G19" s="195"/>
      <c r="H19" s="196"/>
      <c r="I19" s="188"/>
      <c r="J19" s="189"/>
    </row>
    <row r="20" spans="1:10" s="86" customFormat="1" ht="16.5" thickBot="1">
      <c r="A20" s="999" t="s">
        <v>427</v>
      </c>
      <c r="B20" s="413"/>
      <c r="C20" s="413"/>
      <c r="D20" s="413"/>
      <c r="E20" s="1000">
        <f>SUM(E11:E19)</f>
        <v>0</v>
      </c>
      <c r="F20" s="1001">
        <f>SUM(F9:F19)</f>
        <v>3507</v>
      </c>
      <c r="G20" s="1001">
        <f>SUM(G9:G19)</f>
        <v>22138.84</v>
      </c>
      <c r="H20" s="1002"/>
      <c r="I20" s="1005"/>
      <c r="J20" s="1004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s="16" customFormat="1" ht="12.75">
      <c r="A24" s="32" t="s">
        <v>160</v>
      </c>
      <c r="H24" s="17" t="s">
        <v>891</v>
      </c>
      <c r="I24" s="17"/>
      <c r="J24" s="190" t="s">
        <v>896</v>
      </c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32"/>
      <c r="B26" s="16"/>
      <c r="C26" s="16"/>
      <c r="D26" s="16"/>
      <c r="E26" s="16"/>
      <c r="F26" s="16"/>
      <c r="G26" s="16"/>
      <c r="H26" s="16"/>
      <c r="I26" s="16"/>
      <c r="J26" s="16"/>
    </row>
  </sheetData>
  <mergeCells count="3">
    <mergeCell ref="I13:J13"/>
    <mergeCell ref="A4:J4"/>
    <mergeCell ref="A5:J5"/>
  </mergeCells>
  <printOptions/>
  <pageMargins left="0.7874015748031497" right="0.7874015748031497" top="0.984251968503937" bottom="0.7874015748031497" header="0.7086614173228347" footer="0.5118110236220472"/>
  <pageSetup fitToHeight="1" fitToWidth="1" horizontalDpi="600" verticalDpi="600" orientation="landscape" paperSize="9" scale="95" r:id="rId1"/>
  <headerFooter alignWithMargins="0">
    <oddFooter>&amp;C&amp;P+56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33"/>
  <sheetViews>
    <sheetView zoomScale="85" zoomScaleNormal="85" workbookViewId="0" topLeftCell="A1">
      <selection activeCell="A4" sqref="A4:IV4"/>
    </sheetView>
  </sheetViews>
  <sheetFormatPr defaultColWidth="9.00390625" defaultRowHeight="12.75"/>
  <cols>
    <col min="5" max="5" width="13.25390625" style="0" customWidth="1"/>
    <col min="6" max="6" width="12.25390625" style="0" customWidth="1"/>
    <col min="7" max="7" width="16.00390625" style="0" customWidth="1"/>
    <col min="8" max="8" width="16.25390625" style="0" customWidth="1"/>
    <col min="9" max="9" width="12.375" style="0" customWidth="1"/>
    <col min="10" max="10" width="32.75390625" style="0" customWidth="1"/>
  </cols>
  <sheetData>
    <row r="1" ht="17.25" customHeight="1"/>
    <row r="2" spans="1:10" s="16" customFormat="1" ht="18" customHeight="1">
      <c r="A2" s="16" t="s">
        <v>542</v>
      </c>
      <c r="J2" s="1026" t="s">
        <v>549</v>
      </c>
    </row>
    <row r="3" spans="2:10" ht="20.25" customHeight="1">
      <c r="B3" s="16"/>
      <c r="C3" s="16"/>
      <c r="D3" s="16"/>
      <c r="E3" s="16"/>
      <c r="F3" s="16"/>
      <c r="G3" s="16"/>
      <c r="H3" s="16"/>
      <c r="I3" s="16"/>
      <c r="J3" s="63"/>
    </row>
    <row r="4" spans="1:10" ht="18.75" customHeight="1">
      <c r="A4" s="1152" t="s">
        <v>922</v>
      </c>
      <c r="B4" s="1152"/>
      <c r="C4" s="1152"/>
      <c r="D4" s="1152"/>
      <c r="E4" s="1152"/>
      <c r="F4" s="1152"/>
      <c r="G4" s="1152"/>
      <c r="H4" s="1152"/>
      <c r="I4" s="1152"/>
      <c r="J4" s="1152"/>
    </row>
    <row r="5" spans="1:10" ht="13.5" thickBot="1">
      <c r="A5" s="1151" t="s">
        <v>431</v>
      </c>
      <c r="B5" s="1151"/>
      <c r="C5" s="1151"/>
      <c r="D5" s="1151"/>
      <c r="E5" s="1151"/>
      <c r="F5" s="1151"/>
      <c r="G5" s="1151"/>
      <c r="H5" s="1151"/>
      <c r="I5" s="1151"/>
      <c r="J5" s="1151"/>
    </row>
    <row r="6" spans="1:10" ht="18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8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1153" t="s">
        <v>543</v>
      </c>
      <c r="B8" s="1154"/>
      <c r="C8" s="1154"/>
      <c r="D8" s="1154"/>
      <c r="E8" s="1154"/>
      <c r="F8" s="1154"/>
      <c r="G8" s="1154"/>
      <c r="H8" s="1154"/>
      <c r="I8" s="1154"/>
      <c r="J8" s="1155"/>
    </row>
    <row r="9" spans="1:10" ht="12.75">
      <c r="A9" s="1156"/>
      <c r="B9" s="1157"/>
      <c r="C9" s="1157"/>
      <c r="D9" s="1157"/>
      <c r="E9" s="1157"/>
      <c r="F9" s="1157"/>
      <c r="G9" s="1157"/>
      <c r="H9" s="1157"/>
      <c r="I9" s="1157"/>
      <c r="J9" s="1158"/>
    </row>
    <row r="10" spans="1:10" ht="12.75">
      <c r="A10" s="1156"/>
      <c r="B10" s="1157"/>
      <c r="C10" s="1157"/>
      <c r="D10" s="1157"/>
      <c r="E10" s="1157"/>
      <c r="F10" s="1157"/>
      <c r="G10" s="1157"/>
      <c r="H10" s="1157"/>
      <c r="I10" s="1157"/>
      <c r="J10" s="1158"/>
    </row>
    <row r="11" spans="1:10" ht="12.75">
      <c r="A11" s="1156"/>
      <c r="B11" s="1157"/>
      <c r="C11" s="1157"/>
      <c r="D11" s="1157"/>
      <c r="E11" s="1157"/>
      <c r="F11" s="1157"/>
      <c r="G11" s="1157"/>
      <c r="H11" s="1157"/>
      <c r="I11" s="1157"/>
      <c r="J11" s="1158"/>
    </row>
    <row r="12" spans="1:10" ht="12.75">
      <c r="A12" s="1156"/>
      <c r="B12" s="1157"/>
      <c r="C12" s="1157"/>
      <c r="D12" s="1157"/>
      <c r="E12" s="1157"/>
      <c r="F12" s="1157"/>
      <c r="G12" s="1157"/>
      <c r="H12" s="1157"/>
      <c r="I12" s="1157"/>
      <c r="J12" s="1158"/>
    </row>
    <row r="13" spans="1:10" ht="12.75">
      <c r="A13" s="1156"/>
      <c r="B13" s="1157"/>
      <c r="C13" s="1157"/>
      <c r="D13" s="1157"/>
      <c r="E13" s="1157"/>
      <c r="F13" s="1157"/>
      <c r="G13" s="1157"/>
      <c r="H13" s="1157"/>
      <c r="I13" s="1157"/>
      <c r="J13" s="1158"/>
    </row>
    <row r="14" spans="1:10" ht="12.75">
      <c r="A14" s="1156"/>
      <c r="B14" s="1157"/>
      <c r="C14" s="1157"/>
      <c r="D14" s="1157"/>
      <c r="E14" s="1157"/>
      <c r="F14" s="1157"/>
      <c r="G14" s="1157"/>
      <c r="H14" s="1157"/>
      <c r="I14" s="1157"/>
      <c r="J14" s="1158"/>
    </row>
    <row r="15" spans="1:10" ht="12.75">
      <c r="A15" s="1156"/>
      <c r="B15" s="1157"/>
      <c r="C15" s="1157"/>
      <c r="D15" s="1157"/>
      <c r="E15" s="1157"/>
      <c r="F15" s="1157"/>
      <c r="G15" s="1157"/>
      <c r="H15" s="1157"/>
      <c r="I15" s="1157"/>
      <c r="J15" s="1158"/>
    </row>
    <row r="16" spans="1:10" ht="12.75">
      <c r="A16" s="1156"/>
      <c r="B16" s="1157"/>
      <c r="C16" s="1157"/>
      <c r="D16" s="1157"/>
      <c r="E16" s="1157"/>
      <c r="F16" s="1157"/>
      <c r="G16" s="1157"/>
      <c r="H16" s="1157"/>
      <c r="I16" s="1157"/>
      <c r="J16" s="1158"/>
    </row>
    <row r="17" spans="1:10" ht="12.75">
      <c r="A17" s="1156"/>
      <c r="B17" s="1157"/>
      <c r="C17" s="1157"/>
      <c r="D17" s="1157"/>
      <c r="E17" s="1157"/>
      <c r="F17" s="1157"/>
      <c r="G17" s="1157"/>
      <c r="H17" s="1157"/>
      <c r="I17" s="1157"/>
      <c r="J17" s="1158"/>
    </row>
    <row r="18" spans="1:10" ht="12.75">
      <c r="A18" s="1156"/>
      <c r="B18" s="1157"/>
      <c r="C18" s="1157"/>
      <c r="D18" s="1157"/>
      <c r="E18" s="1157"/>
      <c r="F18" s="1157"/>
      <c r="G18" s="1157"/>
      <c r="H18" s="1157"/>
      <c r="I18" s="1157"/>
      <c r="J18" s="1158"/>
    </row>
    <row r="19" spans="1:10" ht="12.75">
      <c r="A19" s="1156"/>
      <c r="B19" s="1157"/>
      <c r="C19" s="1157"/>
      <c r="D19" s="1157"/>
      <c r="E19" s="1157"/>
      <c r="F19" s="1157"/>
      <c r="G19" s="1157"/>
      <c r="H19" s="1157"/>
      <c r="I19" s="1157"/>
      <c r="J19" s="1158"/>
    </row>
    <row r="20" spans="1:10" ht="12.75">
      <c r="A20" s="1156"/>
      <c r="B20" s="1157"/>
      <c r="C20" s="1157"/>
      <c r="D20" s="1157"/>
      <c r="E20" s="1157"/>
      <c r="F20" s="1157"/>
      <c r="G20" s="1157"/>
      <c r="H20" s="1157"/>
      <c r="I20" s="1157"/>
      <c r="J20" s="1158"/>
    </row>
    <row r="21" spans="1:10" ht="12.75">
      <c r="A21" s="1156"/>
      <c r="B21" s="1157"/>
      <c r="C21" s="1157"/>
      <c r="D21" s="1157"/>
      <c r="E21" s="1157"/>
      <c r="F21" s="1157"/>
      <c r="G21" s="1157"/>
      <c r="H21" s="1157"/>
      <c r="I21" s="1157"/>
      <c r="J21" s="1158"/>
    </row>
    <row r="22" spans="1:10" ht="12.75">
      <c r="A22" s="1156"/>
      <c r="B22" s="1157"/>
      <c r="C22" s="1157"/>
      <c r="D22" s="1157"/>
      <c r="E22" s="1157"/>
      <c r="F22" s="1157"/>
      <c r="G22" s="1157"/>
      <c r="H22" s="1157"/>
      <c r="I22" s="1157"/>
      <c r="J22" s="1158"/>
    </row>
    <row r="23" spans="1:10" ht="12.75">
      <c r="A23" s="1156"/>
      <c r="B23" s="1157"/>
      <c r="C23" s="1157"/>
      <c r="D23" s="1157"/>
      <c r="E23" s="1157"/>
      <c r="F23" s="1157"/>
      <c r="G23" s="1157"/>
      <c r="H23" s="1157"/>
      <c r="I23" s="1157"/>
      <c r="J23" s="1158"/>
    </row>
    <row r="24" spans="1:10" ht="12.75">
      <c r="A24" s="1156"/>
      <c r="B24" s="1157"/>
      <c r="C24" s="1157"/>
      <c r="D24" s="1157"/>
      <c r="E24" s="1157"/>
      <c r="F24" s="1157"/>
      <c r="G24" s="1157"/>
      <c r="H24" s="1157"/>
      <c r="I24" s="1157"/>
      <c r="J24" s="1158"/>
    </row>
    <row r="25" spans="1:10" ht="12.75">
      <c r="A25" s="1156"/>
      <c r="B25" s="1157"/>
      <c r="C25" s="1157"/>
      <c r="D25" s="1157"/>
      <c r="E25" s="1157"/>
      <c r="F25" s="1157"/>
      <c r="G25" s="1157"/>
      <c r="H25" s="1157"/>
      <c r="I25" s="1157"/>
      <c r="J25" s="1158"/>
    </row>
    <row r="26" spans="1:10" ht="12.75">
      <c r="A26" s="1156"/>
      <c r="B26" s="1157"/>
      <c r="C26" s="1157"/>
      <c r="D26" s="1157"/>
      <c r="E26" s="1157"/>
      <c r="F26" s="1157"/>
      <c r="G26" s="1157"/>
      <c r="H26" s="1157"/>
      <c r="I26" s="1157"/>
      <c r="J26" s="1158"/>
    </row>
    <row r="27" spans="1:10" ht="13.5" thickBot="1">
      <c r="A27" s="1159"/>
      <c r="B27" s="1160"/>
      <c r="C27" s="1160"/>
      <c r="D27" s="1160"/>
      <c r="E27" s="1160"/>
      <c r="F27" s="1160"/>
      <c r="G27" s="1160"/>
      <c r="H27" s="1160"/>
      <c r="I27" s="1160"/>
      <c r="J27" s="1161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 t="s">
        <v>551</v>
      </c>
      <c r="B31" s="16"/>
      <c r="C31" s="16"/>
      <c r="D31" s="16"/>
      <c r="E31" s="16"/>
      <c r="F31" s="16"/>
      <c r="G31" s="1162" t="s">
        <v>550</v>
      </c>
      <c r="H31" s="1163"/>
      <c r="I31" s="1163"/>
      <c r="J31" s="94" t="s">
        <v>896</v>
      </c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32"/>
      <c r="B33" s="16"/>
      <c r="C33" s="16"/>
      <c r="D33" s="16"/>
      <c r="E33" s="16"/>
      <c r="F33" s="16"/>
      <c r="G33" s="16"/>
      <c r="H33" s="16"/>
      <c r="I33" s="16"/>
      <c r="J33" s="16"/>
    </row>
  </sheetData>
  <mergeCells count="4">
    <mergeCell ref="A4:J4"/>
    <mergeCell ref="A8:J27"/>
    <mergeCell ref="G31:I31"/>
    <mergeCell ref="A5:J5"/>
  </mergeCells>
  <printOptions/>
  <pageMargins left="0.7874015748031497" right="0.7874015748031497" top="0.984251968503937" bottom="0.7874015748031497" header="0.7086614173228347" footer="0.5118110236220472"/>
  <pageSetup horizontalDpi="600" verticalDpi="600" orientation="landscape" paperSize="9" scale="90" r:id="rId1"/>
  <headerFooter alignWithMargins="0">
    <oddFooter>&amp;C&amp;P+57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="85" zoomScaleNormal="85" workbookViewId="0" topLeftCell="A1">
      <selection activeCell="A4" sqref="A4:IV4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875" style="0" customWidth="1"/>
  </cols>
  <sheetData>
    <row r="1" ht="18" customHeight="1"/>
    <row r="2" spans="1:10" s="16" customFormat="1" ht="17.25" customHeight="1">
      <c r="A2" s="16" t="s">
        <v>542</v>
      </c>
      <c r="J2" s="1026" t="s">
        <v>552</v>
      </c>
    </row>
    <row r="3" spans="2:10" ht="19.5" customHeight="1">
      <c r="B3" s="16"/>
      <c r="C3" s="16"/>
      <c r="D3" s="16"/>
      <c r="E3" s="16"/>
      <c r="F3" s="16"/>
      <c r="G3" s="16"/>
      <c r="H3" s="16"/>
      <c r="I3" s="16"/>
      <c r="J3" s="63"/>
    </row>
    <row r="4" spans="1:10" ht="18.75" customHeight="1">
      <c r="A4" s="1147" t="s">
        <v>553</v>
      </c>
      <c r="B4" s="1147"/>
      <c r="C4" s="1147"/>
      <c r="D4" s="1147"/>
      <c r="E4" s="1147"/>
      <c r="F4" s="1147"/>
      <c r="G4" s="1147"/>
      <c r="H4" s="1147"/>
      <c r="I4" s="1147"/>
      <c r="J4" s="1147"/>
    </row>
    <row r="5" spans="1:10" ht="13.5" thickBot="1">
      <c r="A5" s="21" t="s">
        <v>431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.75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8.75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 customHeight="1">
      <c r="A8" s="1153" t="s">
        <v>543</v>
      </c>
      <c r="B8" s="1154"/>
      <c r="C8" s="1154"/>
      <c r="D8" s="1154"/>
      <c r="E8" s="1154"/>
      <c r="F8" s="1154"/>
      <c r="G8" s="1154"/>
      <c r="H8" s="1154"/>
      <c r="I8" s="1154"/>
      <c r="J8" s="1155"/>
    </row>
    <row r="9" spans="1:10" ht="12.75">
      <c r="A9" s="1156"/>
      <c r="B9" s="1157"/>
      <c r="C9" s="1157"/>
      <c r="D9" s="1157"/>
      <c r="E9" s="1157"/>
      <c r="F9" s="1157"/>
      <c r="G9" s="1157"/>
      <c r="H9" s="1157"/>
      <c r="I9" s="1157"/>
      <c r="J9" s="1158"/>
    </row>
    <row r="10" spans="1:10" ht="12.75">
      <c r="A10" s="1156"/>
      <c r="B10" s="1157"/>
      <c r="C10" s="1157"/>
      <c r="D10" s="1157"/>
      <c r="E10" s="1157"/>
      <c r="F10" s="1157"/>
      <c r="G10" s="1157"/>
      <c r="H10" s="1157"/>
      <c r="I10" s="1157"/>
      <c r="J10" s="1158"/>
    </row>
    <row r="11" spans="1:10" ht="12.75">
      <c r="A11" s="1156"/>
      <c r="B11" s="1157"/>
      <c r="C11" s="1157"/>
      <c r="D11" s="1157"/>
      <c r="E11" s="1157"/>
      <c r="F11" s="1157"/>
      <c r="G11" s="1157"/>
      <c r="H11" s="1157"/>
      <c r="I11" s="1157"/>
      <c r="J11" s="1158"/>
    </row>
    <row r="12" spans="1:10" ht="12.75">
      <c r="A12" s="1156"/>
      <c r="B12" s="1157"/>
      <c r="C12" s="1157"/>
      <c r="D12" s="1157"/>
      <c r="E12" s="1157"/>
      <c r="F12" s="1157"/>
      <c r="G12" s="1157"/>
      <c r="H12" s="1157"/>
      <c r="I12" s="1157"/>
      <c r="J12" s="1158"/>
    </row>
    <row r="13" spans="1:10" ht="12.75">
      <c r="A13" s="1156"/>
      <c r="B13" s="1157"/>
      <c r="C13" s="1157"/>
      <c r="D13" s="1157"/>
      <c r="E13" s="1157"/>
      <c r="F13" s="1157"/>
      <c r="G13" s="1157"/>
      <c r="H13" s="1157"/>
      <c r="I13" s="1157"/>
      <c r="J13" s="1158"/>
    </row>
    <row r="14" spans="1:10" ht="12.75">
      <c r="A14" s="1156"/>
      <c r="B14" s="1157"/>
      <c r="C14" s="1157"/>
      <c r="D14" s="1157"/>
      <c r="E14" s="1157"/>
      <c r="F14" s="1157"/>
      <c r="G14" s="1157"/>
      <c r="H14" s="1157"/>
      <c r="I14" s="1157"/>
      <c r="J14" s="1158"/>
    </row>
    <row r="15" spans="1:10" ht="12.75">
      <c r="A15" s="1156"/>
      <c r="B15" s="1157"/>
      <c r="C15" s="1157"/>
      <c r="D15" s="1157"/>
      <c r="E15" s="1157"/>
      <c r="F15" s="1157"/>
      <c r="G15" s="1157"/>
      <c r="H15" s="1157"/>
      <c r="I15" s="1157"/>
      <c r="J15" s="1158"/>
    </row>
    <row r="16" spans="1:10" ht="12.75">
      <c r="A16" s="1156"/>
      <c r="B16" s="1157"/>
      <c r="C16" s="1157"/>
      <c r="D16" s="1157"/>
      <c r="E16" s="1157"/>
      <c r="F16" s="1157"/>
      <c r="G16" s="1157"/>
      <c r="H16" s="1157"/>
      <c r="I16" s="1157"/>
      <c r="J16" s="1158"/>
    </row>
    <row r="17" spans="1:10" ht="12.75">
      <c r="A17" s="1156"/>
      <c r="B17" s="1157"/>
      <c r="C17" s="1157"/>
      <c r="D17" s="1157"/>
      <c r="E17" s="1157"/>
      <c r="F17" s="1157"/>
      <c r="G17" s="1157"/>
      <c r="H17" s="1157"/>
      <c r="I17" s="1157"/>
      <c r="J17" s="1158"/>
    </row>
    <row r="18" spans="1:10" ht="12.75">
      <c r="A18" s="1156"/>
      <c r="B18" s="1157"/>
      <c r="C18" s="1157"/>
      <c r="D18" s="1157"/>
      <c r="E18" s="1157"/>
      <c r="F18" s="1157"/>
      <c r="G18" s="1157"/>
      <c r="H18" s="1157"/>
      <c r="I18" s="1157"/>
      <c r="J18" s="1158"/>
    </row>
    <row r="19" spans="1:10" ht="12.75">
      <c r="A19" s="1156"/>
      <c r="B19" s="1157"/>
      <c r="C19" s="1157"/>
      <c r="D19" s="1157"/>
      <c r="E19" s="1157"/>
      <c r="F19" s="1157"/>
      <c r="G19" s="1157"/>
      <c r="H19" s="1157"/>
      <c r="I19" s="1157"/>
      <c r="J19" s="1158"/>
    </row>
    <row r="20" spans="1:10" ht="12.75">
      <c r="A20" s="1156"/>
      <c r="B20" s="1157"/>
      <c r="C20" s="1157"/>
      <c r="D20" s="1157"/>
      <c r="E20" s="1157"/>
      <c r="F20" s="1157"/>
      <c r="G20" s="1157"/>
      <c r="H20" s="1157"/>
      <c r="I20" s="1157"/>
      <c r="J20" s="1158"/>
    </row>
    <row r="21" spans="1:10" ht="12.75">
      <c r="A21" s="1156"/>
      <c r="B21" s="1157"/>
      <c r="C21" s="1157"/>
      <c r="D21" s="1157"/>
      <c r="E21" s="1157"/>
      <c r="F21" s="1157"/>
      <c r="G21" s="1157"/>
      <c r="H21" s="1157"/>
      <c r="I21" s="1157"/>
      <c r="J21" s="1158"/>
    </row>
    <row r="22" spans="1:10" ht="12.75">
      <c r="A22" s="1156"/>
      <c r="B22" s="1157"/>
      <c r="C22" s="1157"/>
      <c r="D22" s="1157"/>
      <c r="E22" s="1157"/>
      <c r="F22" s="1157"/>
      <c r="G22" s="1157"/>
      <c r="H22" s="1157"/>
      <c r="I22" s="1157"/>
      <c r="J22" s="1158"/>
    </row>
    <row r="23" spans="1:10" ht="12.75">
      <c r="A23" s="1156"/>
      <c r="B23" s="1157"/>
      <c r="C23" s="1157"/>
      <c r="D23" s="1157"/>
      <c r="E23" s="1157"/>
      <c r="F23" s="1157"/>
      <c r="G23" s="1157"/>
      <c r="H23" s="1157"/>
      <c r="I23" s="1157"/>
      <c r="J23" s="1158"/>
    </row>
    <row r="24" spans="1:10" ht="12.75">
      <c r="A24" s="1156"/>
      <c r="B24" s="1157"/>
      <c r="C24" s="1157"/>
      <c r="D24" s="1157"/>
      <c r="E24" s="1157"/>
      <c r="F24" s="1157"/>
      <c r="G24" s="1157"/>
      <c r="H24" s="1157"/>
      <c r="I24" s="1157"/>
      <c r="J24" s="1158"/>
    </row>
    <row r="25" spans="1:10" ht="12.75">
      <c r="A25" s="1156"/>
      <c r="B25" s="1157"/>
      <c r="C25" s="1157"/>
      <c r="D25" s="1157"/>
      <c r="E25" s="1157"/>
      <c r="F25" s="1157"/>
      <c r="G25" s="1157"/>
      <c r="H25" s="1157"/>
      <c r="I25" s="1157"/>
      <c r="J25" s="1158"/>
    </row>
    <row r="26" spans="1:10" ht="12.75">
      <c r="A26" s="1156"/>
      <c r="B26" s="1157"/>
      <c r="C26" s="1157"/>
      <c r="D26" s="1157"/>
      <c r="E26" s="1157"/>
      <c r="F26" s="1157"/>
      <c r="G26" s="1157"/>
      <c r="H26" s="1157"/>
      <c r="I26" s="1157"/>
      <c r="J26" s="1158"/>
    </row>
    <row r="27" spans="1:10" ht="13.5" thickBot="1">
      <c r="A27" s="1159"/>
      <c r="B27" s="1160"/>
      <c r="C27" s="1160"/>
      <c r="D27" s="1160"/>
      <c r="E27" s="1160"/>
      <c r="F27" s="1160"/>
      <c r="G27" s="1160"/>
      <c r="H27" s="1160"/>
      <c r="I27" s="1160"/>
      <c r="J27" s="1161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2" t="s">
        <v>551</v>
      </c>
      <c r="B31" s="16"/>
      <c r="C31" s="16"/>
      <c r="D31" s="16"/>
      <c r="E31" s="16"/>
      <c r="F31" s="16"/>
      <c r="G31" s="1162" t="s">
        <v>550</v>
      </c>
      <c r="H31" s="1163"/>
      <c r="I31" s="1163"/>
      <c r="J31" s="94" t="s">
        <v>896</v>
      </c>
    </row>
    <row r="32" spans="1:10" ht="12.7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32"/>
      <c r="B33" s="16"/>
      <c r="C33" s="16"/>
      <c r="D33" s="16"/>
      <c r="E33" s="16"/>
      <c r="F33" s="16"/>
      <c r="G33" s="16"/>
      <c r="H33" s="16"/>
      <c r="I33" s="32"/>
      <c r="J33" s="32"/>
    </row>
    <row r="34" spans="1:10" ht="12.75">
      <c r="A34" s="16"/>
      <c r="B34" s="16"/>
      <c r="C34" s="16"/>
      <c r="D34" s="16"/>
      <c r="E34" s="16"/>
      <c r="F34" s="16"/>
      <c r="G34" s="16"/>
      <c r="H34" s="16"/>
      <c r="I34" s="16"/>
      <c r="J34" s="16"/>
    </row>
  </sheetData>
  <mergeCells count="3">
    <mergeCell ref="A8:J27"/>
    <mergeCell ref="G31:I31"/>
    <mergeCell ref="A4:J4"/>
  </mergeCells>
  <printOptions/>
  <pageMargins left="0.984251968503937" right="0.984251968503937" top="0.984251968503937" bottom="0.984251968503937" header="0.7086614173228347" footer="0.5118110236220472"/>
  <pageSetup fitToHeight="1" fitToWidth="1" horizontalDpi="600" verticalDpi="600" orientation="landscape" paperSize="9" scale="91" r:id="rId1"/>
  <headerFooter alignWithMargins="0">
    <oddFooter>&amp;C&amp;P+58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1"/>
  <sheetViews>
    <sheetView zoomScale="85" zoomScaleNormal="85" workbookViewId="0" topLeftCell="A1">
      <selection activeCell="A4" sqref="A4:IV4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00390625" style="0" customWidth="1"/>
  </cols>
  <sheetData>
    <row r="1" ht="18" customHeight="1"/>
    <row r="2" spans="1:10" s="16" customFormat="1" ht="18" customHeight="1">
      <c r="A2" s="16" t="s">
        <v>542</v>
      </c>
      <c r="J2" s="1026" t="s">
        <v>554</v>
      </c>
    </row>
    <row r="3" spans="2:10" ht="20.25" customHeight="1">
      <c r="B3" s="16"/>
      <c r="C3" s="16"/>
      <c r="D3" s="16"/>
      <c r="E3" s="16"/>
      <c r="F3" s="16"/>
      <c r="G3" s="16"/>
      <c r="H3" s="16"/>
      <c r="I3" s="16"/>
      <c r="J3" s="63"/>
    </row>
    <row r="4" spans="1:10" ht="18" customHeight="1">
      <c r="A4" s="20" t="s">
        <v>555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3.5" thickBot="1">
      <c r="A5" s="21" t="s">
        <v>431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8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 customHeight="1">
      <c r="A8" s="1164" t="s">
        <v>543</v>
      </c>
      <c r="B8" s="1165"/>
      <c r="C8" s="1165"/>
      <c r="D8" s="1165"/>
      <c r="E8" s="1165"/>
      <c r="F8" s="1165"/>
      <c r="G8" s="1165"/>
      <c r="H8" s="1165"/>
      <c r="I8" s="1165"/>
      <c r="J8" s="1166"/>
    </row>
    <row r="9" spans="1:10" ht="12.75">
      <c r="A9" s="1167"/>
      <c r="B9" s="1168"/>
      <c r="C9" s="1168"/>
      <c r="D9" s="1168"/>
      <c r="E9" s="1168"/>
      <c r="F9" s="1168"/>
      <c r="G9" s="1168"/>
      <c r="H9" s="1168"/>
      <c r="I9" s="1168"/>
      <c r="J9" s="1169"/>
    </row>
    <row r="10" spans="1:10" ht="12.75">
      <c r="A10" s="1167"/>
      <c r="B10" s="1168"/>
      <c r="C10" s="1168"/>
      <c r="D10" s="1168"/>
      <c r="E10" s="1168"/>
      <c r="F10" s="1168"/>
      <c r="G10" s="1168"/>
      <c r="H10" s="1168"/>
      <c r="I10" s="1168"/>
      <c r="J10" s="1169"/>
    </row>
    <row r="11" spans="1:10" ht="12.75">
      <c r="A11" s="1167"/>
      <c r="B11" s="1168"/>
      <c r="C11" s="1168"/>
      <c r="D11" s="1168"/>
      <c r="E11" s="1168"/>
      <c r="F11" s="1168"/>
      <c r="G11" s="1168"/>
      <c r="H11" s="1168"/>
      <c r="I11" s="1168"/>
      <c r="J11" s="1169"/>
    </row>
    <row r="12" spans="1:10" ht="12.75">
      <c r="A12" s="1167"/>
      <c r="B12" s="1168"/>
      <c r="C12" s="1168"/>
      <c r="D12" s="1168"/>
      <c r="E12" s="1168"/>
      <c r="F12" s="1168"/>
      <c r="G12" s="1168"/>
      <c r="H12" s="1168"/>
      <c r="I12" s="1168"/>
      <c r="J12" s="1169"/>
    </row>
    <row r="13" spans="1:10" ht="12.75">
      <c r="A13" s="1167"/>
      <c r="B13" s="1168"/>
      <c r="C13" s="1168"/>
      <c r="D13" s="1168"/>
      <c r="E13" s="1168"/>
      <c r="F13" s="1168"/>
      <c r="G13" s="1168"/>
      <c r="H13" s="1168"/>
      <c r="I13" s="1168"/>
      <c r="J13" s="1169"/>
    </row>
    <row r="14" spans="1:10" ht="12.75">
      <c r="A14" s="1167"/>
      <c r="B14" s="1168"/>
      <c r="C14" s="1168"/>
      <c r="D14" s="1168"/>
      <c r="E14" s="1168"/>
      <c r="F14" s="1168"/>
      <c r="G14" s="1168"/>
      <c r="H14" s="1168"/>
      <c r="I14" s="1168"/>
      <c r="J14" s="1169"/>
    </row>
    <row r="15" spans="1:10" ht="12.75">
      <c r="A15" s="1167"/>
      <c r="B15" s="1168"/>
      <c r="C15" s="1168"/>
      <c r="D15" s="1168"/>
      <c r="E15" s="1168"/>
      <c r="F15" s="1168"/>
      <c r="G15" s="1168"/>
      <c r="H15" s="1168"/>
      <c r="I15" s="1168"/>
      <c r="J15" s="1169"/>
    </row>
    <row r="16" spans="1:10" ht="12.75">
      <c r="A16" s="1167"/>
      <c r="B16" s="1168"/>
      <c r="C16" s="1168"/>
      <c r="D16" s="1168"/>
      <c r="E16" s="1168"/>
      <c r="F16" s="1168"/>
      <c r="G16" s="1168"/>
      <c r="H16" s="1168"/>
      <c r="I16" s="1168"/>
      <c r="J16" s="1169"/>
    </row>
    <row r="17" spans="1:10" ht="12.75">
      <c r="A17" s="1167"/>
      <c r="B17" s="1168"/>
      <c r="C17" s="1168"/>
      <c r="D17" s="1168"/>
      <c r="E17" s="1168"/>
      <c r="F17" s="1168"/>
      <c r="G17" s="1168"/>
      <c r="H17" s="1168"/>
      <c r="I17" s="1168"/>
      <c r="J17" s="1169"/>
    </row>
    <row r="18" spans="1:10" ht="12.75">
      <c r="A18" s="1167"/>
      <c r="B18" s="1168"/>
      <c r="C18" s="1168"/>
      <c r="D18" s="1168"/>
      <c r="E18" s="1168"/>
      <c r="F18" s="1168"/>
      <c r="G18" s="1168"/>
      <c r="H18" s="1168"/>
      <c r="I18" s="1168"/>
      <c r="J18" s="1169"/>
    </row>
    <row r="19" spans="1:10" ht="12.75">
      <c r="A19" s="1167"/>
      <c r="B19" s="1168"/>
      <c r="C19" s="1168"/>
      <c r="D19" s="1168"/>
      <c r="E19" s="1168"/>
      <c r="F19" s="1168"/>
      <c r="G19" s="1168"/>
      <c r="H19" s="1168"/>
      <c r="I19" s="1168"/>
      <c r="J19" s="1169"/>
    </row>
    <row r="20" spans="1:10" ht="12.75">
      <c r="A20" s="1167"/>
      <c r="B20" s="1168"/>
      <c r="C20" s="1168"/>
      <c r="D20" s="1168"/>
      <c r="E20" s="1168"/>
      <c r="F20" s="1168"/>
      <c r="G20" s="1168"/>
      <c r="H20" s="1168"/>
      <c r="I20" s="1168"/>
      <c r="J20" s="1169"/>
    </row>
    <row r="21" spans="1:10" ht="12.75">
      <c r="A21" s="1167"/>
      <c r="B21" s="1168"/>
      <c r="C21" s="1168"/>
      <c r="D21" s="1168"/>
      <c r="E21" s="1168"/>
      <c r="F21" s="1168"/>
      <c r="G21" s="1168"/>
      <c r="H21" s="1168"/>
      <c r="I21" s="1168"/>
      <c r="J21" s="1169"/>
    </row>
    <row r="22" spans="1:10" ht="12.75">
      <c r="A22" s="1167"/>
      <c r="B22" s="1168"/>
      <c r="C22" s="1168"/>
      <c r="D22" s="1168"/>
      <c r="E22" s="1168"/>
      <c r="F22" s="1168"/>
      <c r="G22" s="1168"/>
      <c r="H22" s="1168"/>
      <c r="I22" s="1168"/>
      <c r="J22" s="1169"/>
    </row>
    <row r="23" spans="1:10" ht="12.75">
      <c r="A23" s="1167"/>
      <c r="B23" s="1168"/>
      <c r="C23" s="1168"/>
      <c r="D23" s="1168"/>
      <c r="E23" s="1168"/>
      <c r="F23" s="1168"/>
      <c r="G23" s="1168"/>
      <c r="H23" s="1168"/>
      <c r="I23" s="1168"/>
      <c r="J23" s="1169"/>
    </row>
    <row r="24" spans="1:10" ht="12.75">
      <c r="A24" s="1167"/>
      <c r="B24" s="1168"/>
      <c r="C24" s="1168"/>
      <c r="D24" s="1168"/>
      <c r="E24" s="1168"/>
      <c r="F24" s="1168"/>
      <c r="G24" s="1168"/>
      <c r="H24" s="1168"/>
      <c r="I24" s="1168"/>
      <c r="J24" s="1169"/>
    </row>
    <row r="25" spans="1:10" ht="12.75">
      <c r="A25" s="1167"/>
      <c r="B25" s="1168"/>
      <c r="C25" s="1168"/>
      <c r="D25" s="1168"/>
      <c r="E25" s="1168"/>
      <c r="F25" s="1168"/>
      <c r="G25" s="1168"/>
      <c r="H25" s="1168"/>
      <c r="I25" s="1168"/>
      <c r="J25" s="1169"/>
    </row>
    <row r="26" spans="1:10" ht="12.75">
      <c r="A26" s="1167"/>
      <c r="B26" s="1168"/>
      <c r="C26" s="1168"/>
      <c r="D26" s="1168"/>
      <c r="E26" s="1168"/>
      <c r="F26" s="1168"/>
      <c r="G26" s="1168"/>
      <c r="H26" s="1168"/>
      <c r="I26" s="1168"/>
      <c r="J26" s="1169"/>
    </row>
    <row r="27" spans="1:10" ht="13.5" thickBot="1">
      <c r="A27" s="1170"/>
      <c r="B27" s="1171"/>
      <c r="C27" s="1171"/>
      <c r="D27" s="1171"/>
      <c r="E27" s="1171"/>
      <c r="F27" s="1171"/>
      <c r="G27" s="1171"/>
      <c r="H27" s="1171"/>
      <c r="I27" s="1171"/>
      <c r="J27" s="117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 t="s">
        <v>551</v>
      </c>
      <c r="B30" s="16"/>
      <c r="C30" s="16"/>
      <c r="D30" s="16"/>
      <c r="E30" s="16"/>
      <c r="F30" s="16"/>
      <c r="G30" s="16"/>
      <c r="H30" s="16" t="s">
        <v>550</v>
      </c>
      <c r="I30" s="32"/>
      <c r="J30" s="94" t="s">
        <v>896</v>
      </c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">
    <mergeCell ref="A8:J27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&amp;C&amp;P+59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31"/>
  <sheetViews>
    <sheetView zoomScale="85" zoomScaleNormal="85" workbookViewId="0" topLeftCell="C1">
      <selection activeCell="J2" sqref="J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25390625" style="0" customWidth="1"/>
  </cols>
  <sheetData>
    <row r="1" ht="18" customHeight="1"/>
    <row r="2" spans="1:10" s="16" customFormat="1" ht="18" customHeight="1">
      <c r="A2" s="16" t="s">
        <v>542</v>
      </c>
      <c r="J2" s="1026" t="s">
        <v>556</v>
      </c>
    </row>
    <row r="3" spans="2:10" ht="20.25" customHeight="1">
      <c r="B3" s="16"/>
      <c r="C3" s="16"/>
      <c r="D3" s="16"/>
      <c r="E3" s="16"/>
      <c r="F3" s="16"/>
      <c r="G3" s="16"/>
      <c r="H3" s="16"/>
      <c r="I3" s="16"/>
      <c r="J3" s="63"/>
    </row>
    <row r="4" spans="1:10" ht="18" customHeight="1">
      <c r="A4" s="20" t="s">
        <v>557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3.5" thickBot="1">
      <c r="A5" s="21" t="s">
        <v>431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8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1164" t="s">
        <v>543</v>
      </c>
      <c r="B8" s="1173"/>
      <c r="C8" s="1173"/>
      <c r="D8" s="1173"/>
      <c r="E8" s="1173"/>
      <c r="F8" s="1173"/>
      <c r="G8" s="1173"/>
      <c r="H8" s="1173"/>
      <c r="I8" s="1173"/>
      <c r="J8" s="1174"/>
    </row>
    <row r="9" spans="1:10" ht="12.75">
      <c r="A9" s="1175"/>
      <c r="B9" s="1176"/>
      <c r="C9" s="1176"/>
      <c r="D9" s="1176"/>
      <c r="E9" s="1176"/>
      <c r="F9" s="1176"/>
      <c r="G9" s="1176"/>
      <c r="H9" s="1176"/>
      <c r="I9" s="1176"/>
      <c r="J9" s="1177"/>
    </row>
    <row r="10" spans="1:10" ht="12.75">
      <c r="A10" s="1175"/>
      <c r="B10" s="1176"/>
      <c r="C10" s="1176"/>
      <c r="D10" s="1176"/>
      <c r="E10" s="1176"/>
      <c r="F10" s="1176"/>
      <c r="G10" s="1176"/>
      <c r="H10" s="1176"/>
      <c r="I10" s="1176"/>
      <c r="J10" s="1177"/>
    </row>
    <row r="11" spans="1:10" ht="12.75">
      <c r="A11" s="1175"/>
      <c r="B11" s="1176"/>
      <c r="C11" s="1176"/>
      <c r="D11" s="1176"/>
      <c r="E11" s="1176"/>
      <c r="F11" s="1176"/>
      <c r="G11" s="1176"/>
      <c r="H11" s="1176"/>
      <c r="I11" s="1176"/>
      <c r="J11" s="1177"/>
    </row>
    <row r="12" spans="1:10" ht="12.75">
      <c r="A12" s="1175"/>
      <c r="B12" s="1176"/>
      <c r="C12" s="1176"/>
      <c r="D12" s="1176"/>
      <c r="E12" s="1176"/>
      <c r="F12" s="1176"/>
      <c r="G12" s="1176"/>
      <c r="H12" s="1176"/>
      <c r="I12" s="1176"/>
      <c r="J12" s="1177"/>
    </row>
    <row r="13" spans="1:10" ht="12.75">
      <c r="A13" s="1175"/>
      <c r="B13" s="1176"/>
      <c r="C13" s="1176"/>
      <c r="D13" s="1176"/>
      <c r="E13" s="1176"/>
      <c r="F13" s="1176"/>
      <c r="G13" s="1176"/>
      <c r="H13" s="1176"/>
      <c r="I13" s="1176"/>
      <c r="J13" s="1177"/>
    </row>
    <row r="14" spans="1:10" ht="12.75">
      <c r="A14" s="1175"/>
      <c r="B14" s="1176"/>
      <c r="C14" s="1176"/>
      <c r="D14" s="1176"/>
      <c r="E14" s="1176"/>
      <c r="F14" s="1176"/>
      <c r="G14" s="1176"/>
      <c r="H14" s="1176"/>
      <c r="I14" s="1176"/>
      <c r="J14" s="1177"/>
    </row>
    <row r="15" spans="1:10" ht="12.75">
      <c r="A15" s="1175"/>
      <c r="B15" s="1176"/>
      <c r="C15" s="1176"/>
      <c r="D15" s="1176"/>
      <c r="E15" s="1176"/>
      <c r="F15" s="1176"/>
      <c r="G15" s="1176"/>
      <c r="H15" s="1176"/>
      <c r="I15" s="1176"/>
      <c r="J15" s="1177"/>
    </row>
    <row r="16" spans="1:10" ht="12.75">
      <c r="A16" s="1175"/>
      <c r="B16" s="1176"/>
      <c r="C16" s="1176"/>
      <c r="D16" s="1176"/>
      <c r="E16" s="1176"/>
      <c r="F16" s="1176"/>
      <c r="G16" s="1176"/>
      <c r="H16" s="1176"/>
      <c r="I16" s="1176"/>
      <c r="J16" s="1177"/>
    </row>
    <row r="17" spans="1:10" ht="12.75">
      <c r="A17" s="1175"/>
      <c r="B17" s="1176"/>
      <c r="C17" s="1176"/>
      <c r="D17" s="1176"/>
      <c r="E17" s="1176"/>
      <c r="F17" s="1176"/>
      <c r="G17" s="1176"/>
      <c r="H17" s="1176"/>
      <c r="I17" s="1176"/>
      <c r="J17" s="1177"/>
    </row>
    <row r="18" spans="1:10" ht="12.75">
      <c r="A18" s="1175"/>
      <c r="B18" s="1176"/>
      <c r="C18" s="1176"/>
      <c r="D18" s="1176"/>
      <c r="E18" s="1176"/>
      <c r="F18" s="1176"/>
      <c r="G18" s="1176"/>
      <c r="H18" s="1176"/>
      <c r="I18" s="1176"/>
      <c r="J18" s="1177"/>
    </row>
    <row r="19" spans="1:10" ht="12.75">
      <c r="A19" s="1175"/>
      <c r="B19" s="1176"/>
      <c r="C19" s="1176"/>
      <c r="D19" s="1176"/>
      <c r="E19" s="1176"/>
      <c r="F19" s="1176"/>
      <c r="G19" s="1176"/>
      <c r="H19" s="1176"/>
      <c r="I19" s="1176"/>
      <c r="J19" s="1177"/>
    </row>
    <row r="20" spans="1:10" ht="12.75">
      <c r="A20" s="1175"/>
      <c r="B20" s="1176"/>
      <c r="C20" s="1176"/>
      <c r="D20" s="1176"/>
      <c r="E20" s="1176"/>
      <c r="F20" s="1176"/>
      <c r="G20" s="1176"/>
      <c r="H20" s="1176"/>
      <c r="I20" s="1176"/>
      <c r="J20" s="1177"/>
    </row>
    <row r="21" spans="1:10" ht="12.75">
      <c r="A21" s="1175"/>
      <c r="B21" s="1176"/>
      <c r="C21" s="1176"/>
      <c r="D21" s="1176"/>
      <c r="E21" s="1176"/>
      <c r="F21" s="1176"/>
      <c r="G21" s="1176"/>
      <c r="H21" s="1176"/>
      <c r="I21" s="1176"/>
      <c r="J21" s="1177"/>
    </row>
    <row r="22" spans="1:10" ht="12.75">
      <c r="A22" s="1175"/>
      <c r="B22" s="1176"/>
      <c r="C22" s="1176"/>
      <c r="D22" s="1176"/>
      <c r="E22" s="1176"/>
      <c r="F22" s="1176"/>
      <c r="G22" s="1176"/>
      <c r="H22" s="1176"/>
      <c r="I22" s="1176"/>
      <c r="J22" s="1177"/>
    </row>
    <row r="23" spans="1:10" ht="12.75">
      <c r="A23" s="1175"/>
      <c r="B23" s="1176"/>
      <c r="C23" s="1176"/>
      <c r="D23" s="1176"/>
      <c r="E23" s="1176"/>
      <c r="F23" s="1176"/>
      <c r="G23" s="1176"/>
      <c r="H23" s="1176"/>
      <c r="I23" s="1176"/>
      <c r="J23" s="1177"/>
    </row>
    <row r="24" spans="1:10" ht="12.75">
      <c r="A24" s="1175"/>
      <c r="B24" s="1176"/>
      <c r="C24" s="1176"/>
      <c r="D24" s="1176"/>
      <c r="E24" s="1176"/>
      <c r="F24" s="1176"/>
      <c r="G24" s="1176"/>
      <c r="H24" s="1176"/>
      <c r="I24" s="1176"/>
      <c r="J24" s="1177"/>
    </row>
    <row r="25" spans="1:10" ht="12.75">
      <c r="A25" s="1175"/>
      <c r="B25" s="1176"/>
      <c r="C25" s="1176"/>
      <c r="D25" s="1176"/>
      <c r="E25" s="1176"/>
      <c r="F25" s="1176"/>
      <c r="G25" s="1176"/>
      <c r="H25" s="1176"/>
      <c r="I25" s="1176"/>
      <c r="J25" s="1177"/>
    </row>
    <row r="26" spans="1:10" ht="12.75">
      <c r="A26" s="1175"/>
      <c r="B26" s="1176"/>
      <c r="C26" s="1176"/>
      <c r="D26" s="1176"/>
      <c r="E26" s="1176"/>
      <c r="F26" s="1176"/>
      <c r="G26" s="1176"/>
      <c r="H26" s="1176"/>
      <c r="I26" s="1176"/>
      <c r="J26" s="1177"/>
    </row>
    <row r="27" spans="1:10" ht="13.5" thickBot="1">
      <c r="A27" s="1178"/>
      <c r="B27" s="1179"/>
      <c r="C27" s="1179"/>
      <c r="D27" s="1179"/>
      <c r="E27" s="1179"/>
      <c r="F27" s="1179"/>
      <c r="G27" s="1179"/>
      <c r="H27" s="1179"/>
      <c r="I27" s="1179"/>
      <c r="J27" s="1180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 t="s">
        <v>551</v>
      </c>
      <c r="B30" s="16"/>
      <c r="C30" s="16"/>
      <c r="D30" s="16"/>
      <c r="E30" s="16"/>
      <c r="F30" s="16"/>
      <c r="G30" s="16"/>
      <c r="H30" s="16" t="s">
        <v>550</v>
      </c>
      <c r="I30" s="32"/>
      <c r="J30" s="94" t="s">
        <v>896</v>
      </c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">
    <mergeCell ref="A8:J27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&amp;C&amp;P+60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E1">
      <selection activeCell="E4" sqref="A4:IV4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875" style="0" customWidth="1"/>
  </cols>
  <sheetData>
    <row r="1" ht="18" customHeight="1"/>
    <row r="2" spans="1:10" s="16" customFormat="1" ht="16.5" customHeight="1">
      <c r="A2" s="16" t="s">
        <v>542</v>
      </c>
      <c r="J2" s="1026" t="s">
        <v>558</v>
      </c>
    </row>
    <row r="3" spans="2:10" ht="19.5" customHeight="1">
      <c r="B3" s="16"/>
      <c r="C3" s="16"/>
      <c r="D3" s="16"/>
      <c r="E3" s="16"/>
      <c r="F3" s="16"/>
      <c r="G3" s="16"/>
      <c r="H3" s="16"/>
      <c r="I3" s="16"/>
      <c r="J3" s="63"/>
    </row>
    <row r="4" spans="1:10" ht="30" customHeight="1">
      <c r="A4" s="254" t="s">
        <v>559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3.5" thickBot="1">
      <c r="A5" s="21" t="s">
        <v>431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8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1164" t="s">
        <v>543</v>
      </c>
      <c r="B8" s="1173"/>
      <c r="C8" s="1173"/>
      <c r="D8" s="1173"/>
      <c r="E8" s="1173"/>
      <c r="F8" s="1173"/>
      <c r="G8" s="1173"/>
      <c r="H8" s="1173"/>
      <c r="I8" s="1173"/>
      <c r="J8" s="1174"/>
    </row>
    <row r="9" spans="1:10" ht="12.75">
      <c r="A9" s="1175"/>
      <c r="B9" s="1176"/>
      <c r="C9" s="1176"/>
      <c r="D9" s="1176"/>
      <c r="E9" s="1176"/>
      <c r="F9" s="1176"/>
      <c r="G9" s="1176"/>
      <c r="H9" s="1176"/>
      <c r="I9" s="1176"/>
      <c r="J9" s="1177"/>
    </row>
    <row r="10" spans="1:10" ht="12.75">
      <c r="A10" s="1175"/>
      <c r="B10" s="1176"/>
      <c r="C10" s="1176"/>
      <c r="D10" s="1176"/>
      <c r="E10" s="1176"/>
      <c r="F10" s="1176"/>
      <c r="G10" s="1176"/>
      <c r="H10" s="1176"/>
      <c r="I10" s="1176"/>
      <c r="J10" s="1177"/>
    </row>
    <row r="11" spans="1:10" ht="12.75">
      <c r="A11" s="1175"/>
      <c r="B11" s="1176"/>
      <c r="C11" s="1176"/>
      <c r="D11" s="1176"/>
      <c r="E11" s="1176"/>
      <c r="F11" s="1176"/>
      <c r="G11" s="1176"/>
      <c r="H11" s="1176"/>
      <c r="I11" s="1176"/>
      <c r="J11" s="1177"/>
    </row>
    <row r="12" spans="1:10" ht="12.75">
      <c r="A12" s="1175"/>
      <c r="B12" s="1176"/>
      <c r="C12" s="1176"/>
      <c r="D12" s="1176"/>
      <c r="E12" s="1176"/>
      <c r="F12" s="1176"/>
      <c r="G12" s="1176"/>
      <c r="H12" s="1176"/>
      <c r="I12" s="1176"/>
      <c r="J12" s="1177"/>
    </row>
    <row r="13" spans="1:10" ht="12.75">
      <c r="A13" s="1175"/>
      <c r="B13" s="1176"/>
      <c r="C13" s="1176"/>
      <c r="D13" s="1176"/>
      <c r="E13" s="1176"/>
      <c r="F13" s="1176"/>
      <c r="G13" s="1176"/>
      <c r="H13" s="1176"/>
      <c r="I13" s="1176"/>
      <c r="J13" s="1177"/>
    </row>
    <row r="14" spans="1:10" ht="12.75">
      <c r="A14" s="1175"/>
      <c r="B14" s="1176"/>
      <c r="C14" s="1176"/>
      <c r="D14" s="1176"/>
      <c r="E14" s="1176"/>
      <c r="F14" s="1176"/>
      <c r="G14" s="1176"/>
      <c r="H14" s="1176"/>
      <c r="I14" s="1176"/>
      <c r="J14" s="1177"/>
    </row>
    <row r="15" spans="1:10" ht="12.75">
      <c r="A15" s="1175"/>
      <c r="B15" s="1176"/>
      <c r="C15" s="1176"/>
      <c r="D15" s="1176"/>
      <c r="E15" s="1176"/>
      <c r="F15" s="1176"/>
      <c r="G15" s="1176"/>
      <c r="H15" s="1176"/>
      <c r="I15" s="1176"/>
      <c r="J15" s="1177"/>
    </row>
    <row r="16" spans="1:10" ht="12.75">
      <c r="A16" s="1175"/>
      <c r="B16" s="1176"/>
      <c r="C16" s="1176"/>
      <c r="D16" s="1176"/>
      <c r="E16" s="1176"/>
      <c r="F16" s="1176"/>
      <c r="G16" s="1176"/>
      <c r="H16" s="1176"/>
      <c r="I16" s="1176"/>
      <c r="J16" s="1177"/>
    </row>
    <row r="17" spans="1:10" ht="12.75">
      <c r="A17" s="1175"/>
      <c r="B17" s="1176"/>
      <c r="C17" s="1176"/>
      <c r="D17" s="1176"/>
      <c r="E17" s="1176"/>
      <c r="F17" s="1176"/>
      <c r="G17" s="1176"/>
      <c r="H17" s="1176"/>
      <c r="I17" s="1176"/>
      <c r="J17" s="1177"/>
    </row>
    <row r="18" spans="1:10" ht="12.75">
      <c r="A18" s="1175"/>
      <c r="B18" s="1176"/>
      <c r="C18" s="1176"/>
      <c r="D18" s="1176"/>
      <c r="E18" s="1176"/>
      <c r="F18" s="1176"/>
      <c r="G18" s="1176"/>
      <c r="H18" s="1176"/>
      <c r="I18" s="1176"/>
      <c r="J18" s="1177"/>
    </row>
    <row r="19" spans="1:10" ht="12.75">
      <c r="A19" s="1175"/>
      <c r="B19" s="1176"/>
      <c r="C19" s="1176"/>
      <c r="D19" s="1176"/>
      <c r="E19" s="1176"/>
      <c r="F19" s="1176"/>
      <c r="G19" s="1176"/>
      <c r="H19" s="1176"/>
      <c r="I19" s="1176"/>
      <c r="J19" s="1177"/>
    </row>
    <row r="20" spans="1:10" ht="12.75">
      <c r="A20" s="1175"/>
      <c r="B20" s="1176"/>
      <c r="C20" s="1176"/>
      <c r="D20" s="1176"/>
      <c r="E20" s="1176"/>
      <c r="F20" s="1176"/>
      <c r="G20" s="1176"/>
      <c r="H20" s="1176"/>
      <c r="I20" s="1176"/>
      <c r="J20" s="1177"/>
    </row>
    <row r="21" spans="1:10" ht="12.75">
      <c r="A21" s="1175"/>
      <c r="B21" s="1176"/>
      <c r="C21" s="1176"/>
      <c r="D21" s="1176"/>
      <c r="E21" s="1176"/>
      <c r="F21" s="1176"/>
      <c r="G21" s="1176"/>
      <c r="H21" s="1176"/>
      <c r="I21" s="1176"/>
      <c r="J21" s="1177"/>
    </row>
    <row r="22" spans="1:10" ht="12.75">
      <c r="A22" s="1175"/>
      <c r="B22" s="1176"/>
      <c r="C22" s="1176"/>
      <c r="D22" s="1176"/>
      <c r="E22" s="1176"/>
      <c r="F22" s="1176"/>
      <c r="G22" s="1176"/>
      <c r="H22" s="1176"/>
      <c r="I22" s="1176"/>
      <c r="J22" s="1177"/>
    </row>
    <row r="23" spans="1:10" ht="12.75">
      <c r="A23" s="1175"/>
      <c r="B23" s="1176"/>
      <c r="C23" s="1176"/>
      <c r="D23" s="1176"/>
      <c r="E23" s="1176"/>
      <c r="F23" s="1176"/>
      <c r="G23" s="1176"/>
      <c r="H23" s="1176"/>
      <c r="I23" s="1176"/>
      <c r="J23" s="1177"/>
    </row>
    <row r="24" spans="1:10" ht="12.75">
      <c r="A24" s="1175"/>
      <c r="B24" s="1176"/>
      <c r="C24" s="1176"/>
      <c r="D24" s="1176"/>
      <c r="E24" s="1176"/>
      <c r="F24" s="1176"/>
      <c r="G24" s="1176"/>
      <c r="H24" s="1176"/>
      <c r="I24" s="1176"/>
      <c r="J24" s="1177"/>
    </row>
    <row r="25" spans="1:10" ht="12.75">
      <c r="A25" s="1175"/>
      <c r="B25" s="1176"/>
      <c r="C25" s="1176"/>
      <c r="D25" s="1176"/>
      <c r="E25" s="1176"/>
      <c r="F25" s="1176"/>
      <c r="G25" s="1176"/>
      <c r="H25" s="1176"/>
      <c r="I25" s="1176"/>
      <c r="J25" s="1177"/>
    </row>
    <row r="26" spans="1:10" ht="12.75">
      <c r="A26" s="1175"/>
      <c r="B26" s="1176"/>
      <c r="C26" s="1176"/>
      <c r="D26" s="1176"/>
      <c r="E26" s="1176"/>
      <c r="F26" s="1176"/>
      <c r="G26" s="1176"/>
      <c r="H26" s="1176"/>
      <c r="I26" s="1176"/>
      <c r="J26" s="1177"/>
    </row>
    <row r="27" spans="1:10" ht="13.5" thickBot="1">
      <c r="A27" s="1178"/>
      <c r="B27" s="1179"/>
      <c r="C27" s="1179"/>
      <c r="D27" s="1179"/>
      <c r="E27" s="1179"/>
      <c r="F27" s="1179"/>
      <c r="G27" s="1179"/>
      <c r="H27" s="1179"/>
      <c r="I27" s="1179"/>
      <c r="J27" s="1180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 t="s">
        <v>551</v>
      </c>
      <c r="B30" s="16"/>
      <c r="C30" s="16"/>
      <c r="D30" s="16"/>
      <c r="E30" s="16"/>
      <c r="F30" s="16"/>
      <c r="G30" s="16"/>
      <c r="H30" s="16" t="s">
        <v>550</v>
      </c>
      <c r="I30" s="32"/>
      <c r="J30" s="94" t="s">
        <v>896</v>
      </c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">
    <mergeCell ref="A8:J27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&amp;C&amp;P+61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E1">
      <selection activeCell="J2" sqref="J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875" style="0" customWidth="1"/>
  </cols>
  <sheetData>
    <row r="1" ht="17.25" customHeight="1"/>
    <row r="2" spans="1:10" s="16" customFormat="1" ht="15" customHeight="1">
      <c r="A2" s="16" t="s">
        <v>542</v>
      </c>
      <c r="J2" s="1026" t="s">
        <v>560</v>
      </c>
    </row>
    <row r="3" spans="2:10" ht="20.25" customHeight="1">
      <c r="B3" s="16"/>
      <c r="C3" s="16"/>
      <c r="D3" s="16"/>
      <c r="E3" s="16"/>
      <c r="F3" s="16"/>
      <c r="G3" s="16"/>
      <c r="H3" s="16"/>
      <c r="I3" s="16"/>
      <c r="J3" s="63"/>
    </row>
    <row r="4" spans="1:10" ht="30" customHeight="1">
      <c r="A4" s="254" t="s">
        <v>561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3.5" thickBot="1">
      <c r="A5" s="21" t="s">
        <v>431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8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1164" t="s">
        <v>543</v>
      </c>
      <c r="B8" s="1173"/>
      <c r="C8" s="1173"/>
      <c r="D8" s="1173"/>
      <c r="E8" s="1173"/>
      <c r="F8" s="1173"/>
      <c r="G8" s="1173"/>
      <c r="H8" s="1173"/>
      <c r="I8" s="1173"/>
      <c r="J8" s="1174"/>
    </row>
    <row r="9" spans="1:10" ht="12.75">
      <c r="A9" s="1175"/>
      <c r="B9" s="1176"/>
      <c r="C9" s="1176"/>
      <c r="D9" s="1176"/>
      <c r="E9" s="1176"/>
      <c r="F9" s="1176"/>
      <c r="G9" s="1176"/>
      <c r="H9" s="1176"/>
      <c r="I9" s="1176"/>
      <c r="J9" s="1177"/>
    </row>
    <row r="10" spans="1:10" ht="12.75">
      <c r="A10" s="1175"/>
      <c r="B10" s="1176"/>
      <c r="C10" s="1176"/>
      <c r="D10" s="1176"/>
      <c r="E10" s="1176"/>
      <c r="F10" s="1176"/>
      <c r="G10" s="1176"/>
      <c r="H10" s="1176"/>
      <c r="I10" s="1176"/>
      <c r="J10" s="1177"/>
    </row>
    <row r="11" spans="1:10" ht="12.75">
      <c r="A11" s="1175"/>
      <c r="B11" s="1176"/>
      <c r="C11" s="1176"/>
      <c r="D11" s="1176"/>
      <c r="E11" s="1176"/>
      <c r="F11" s="1176"/>
      <c r="G11" s="1176"/>
      <c r="H11" s="1176"/>
      <c r="I11" s="1176"/>
      <c r="J11" s="1177"/>
    </row>
    <row r="12" spans="1:10" ht="12.75">
      <c r="A12" s="1175"/>
      <c r="B12" s="1176"/>
      <c r="C12" s="1176"/>
      <c r="D12" s="1176"/>
      <c r="E12" s="1176"/>
      <c r="F12" s="1176"/>
      <c r="G12" s="1176"/>
      <c r="H12" s="1176"/>
      <c r="I12" s="1176"/>
      <c r="J12" s="1177"/>
    </row>
    <row r="13" spans="1:10" ht="12.75">
      <c r="A13" s="1175"/>
      <c r="B13" s="1176"/>
      <c r="C13" s="1176"/>
      <c r="D13" s="1176"/>
      <c r="E13" s="1176"/>
      <c r="F13" s="1176"/>
      <c r="G13" s="1176"/>
      <c r="H13" s="1176"/>
      <c r="I13" s="1176"/>
      <c r="J13" s="1177"/>
    </row>
    <row r="14" spans="1:10" ht="12.75">
      <c r="A14" s="1175"/>
      <c r="B14" s="1176"/>
      <c r="C14" s="1176"/>
      <c r="D14" s="1176"/>
      <c r="E14" s="1176"/>
      <c r="F14" s="1176"/>
      <c r="G14" s="1176"/>
      <c r="H14" s="1176"/>
      <c r="I14" s="1176"/>
      <c r="J14" s="1177"/>
    </row>
    <row r="15" spans="1:10" ht="12.75">
      <c r="A15" s="1175"/>
      <c r="B15" s="1176"/>
      <c r="C15" s="1176"/>
      <c r="D15" s="1176"/>
      <c r="E15" s="1176"/>
      <c r="F15" s="1176"/>
      <c r="G15" s="1176"/>
      <c r="H15" s="1176"/>
      <c r="I15" s="1176"/>
      <c r="J15" s="1177"/>
    </row>
    <row r="16" spans="1:10" ht="12.75">
      <c r="A16" s="1175"/>
      <c r="B16" s="1176"/>
      <c r="C16" s="1176"/>
      <c r="D16" s="1176"/>
      <c r="E16" s="1176"/>
      <c r="F16" s="1176"/>
      <c r="G16" s="1176"/>
      <c r="H16" s="1176"/>
      <c r="I16" s="1176"/>
      <c r="J16" s="1177"/>
    </row>
    <row r="17" spans="1:10" ht="12.75">
      <c r="A17" s="1175"/>
      <c r="B17" s="1176"/>
      <c r="C17" s="1176"/>
      <c r="D17" s="1176"/>
      <c r="E17" s="1176"/>
      <c r="F17" s="1176"/>
      <c r="G17" s="1176"/>
      <c r="H17" s="1176"/>
      <c r="I17" s="1176"/>
      <c r="J17" s="1177"/>
    </row>
    <row r="18" spans="1:10" ht="12.75">
      <c r="A18" s="1175"/>
      <c r="B18" s="1176"/>
      <c r="C18" s="1176"/>
      <c r="D18" s="1176"/>
      <c r="E18" s="1176"/>
      <c r="F18" s="1176"/>
      <c r="G18" s="1176"/>
      <c r="H18" s="1176"/>
      <c r="I18" s="1176"/>
      <c r="J18" s="1177"/>
    </row>
    <row r="19" spans="1:10" ht="12.75">
      <c r="A19" s="1175"/>
      <c r="B19" s="1176"/>
      <c r="C19" s="1176"/>
      <c r="D19" s="1176"/>
      <c r="E19" s="1176"/>
      <c r="F19" s="1176"/>
      <c r="G19" s="1176"/>
      <c r="H19" s="1176"/>
      <c r="I19" s="1176"/>
      <c r="J19" s="1177"/>
    </row>
    <row r="20" spans="1:10" ht="12.75">
      <c r="A20" s="1175"/>
      <c r="B20" s="1176"/>
      <c r="C20" s="1176"/>
      <c r="D20" s="1176"/>
      <c r="E20" s="1176"/>
      <c r="F20" s="1176"/>
      <c r="G20" s="1176"/>
      <c r="H20" s="1176"/>
      <c r="I20" s="1176"/>
      <c r="J20" s="1177"/>
    </row>
    <row r="21" spans="1:10" ht="12.75">
      <c r="A21" s="1175"/>
      <c r="B21" s="1176"/>
      <c r="C21" s="1176"/>
      <c r="D21" s="1176"/>
      <c r="E21" s="1176"/>
      <c r="F21" s="1176"/>
      <c r="G21" s="1176"/>
      <c r="H21" s="1176"/>
      <c r="I21" s="1176"/>
      <c r="J21" s="1177"/>
    </row>
    <row r="22" spans="1:10" ht="12.75">
      <c r="A22" s="1175"/>
      <c r="B22" s="1176"/>
      <c r="C22" s="1176"/>
      <c r="D22" s="1176"/>
      <c r="E22" s="1176"/>
      <c r="F22" s="1176"/>
      <c r="G22" s="1176"/>
      <c r="H22" s="1176"/>
      <c r="I22" s="1176"/>
      <c r="J22" s="1177"/>
    </row>
    <row r="23" spans="1:10" ht="12.75">
      <c r="A23" s="1175"/>
      <c r="B23" s="1176"/>
      <c r="C23" s="1176"/>
      <c r="D23" s="1176"/>
      <c r="E23" s="1176"/>
      <c r="F23" s="1176"/>
      <c r="G23" s="1176"/>
      <c r="H23" s="1176"/>
      <c r="I23" s="1176"/>
      <c r="J23" s="1177"/>
    </row>
    <row r="24" spans="1:10" ht="12.75">
      <c r="A24" s="1175"/>
      <c r="B24" s="1176"/>
      <c r="C24" s="1176"/>
      <c r="D24" s="1176"/>
      <c r="E24" s="1176"/>
      <c r="F24" s="1176"/>
      <c r="G24" s="1176"/>
      <c r="H24" s="1176"/>
      <c r="I24" s="1176"/>
      <c r="J24" s="1177"/>
    </row>
    <row r="25" spans="1:10" ht="12.75">
      <c r="A25" s="1175"/>
      <c r="B25" s="1176"/>
      <c r="C25" s="1176"/>
      <c r="D25" s="1176"/>
      <c r="E25" s="1176"/>
      <c r="F25" s="1176"/>
      <c r="G25" s="1176"/>
      <c r="H25" s="1176"/>
      <c r="I25" s="1176"/>
      <c r="J25" s="1177"/>
    </row>
    <row r="26" spans="1:10" ht="12.75">
      <c r="A26" s="1175"/>
      <c r="B26" s="1176"/>
      <c r="C26" s="1176"/>
      <c r="D26" s="1176"/>
      <c r="E26" s="1176"/>
      <c r="F26" s="1176"/>
      <c r="G26" s="1176"/>
      <c r="H26" s="1176"/>
      <c r="I26" s="1176"/>
      <c r="J26" s="1177"/>
    </row>
    <row r="27" spans="1:10" ht="13.5" thickBot="1">
      <c r="A27" s="1178"/>
      <c r="B27" s="1179"/>
      <c r="C27" s="1179"/>
      <c r="D27" s="1179"/>
      <c r="E27" s="1179"/>
      <c r="F27" s="1179"/>
      <c r="G27" s="1179"/>
      <c r="H27" s="1179"/>
      <c r="I27" s="1179"/>
      <c r="J27" s="1180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2" t="s">
        <v>551</v>
      </c>
      <c r="B30" s="16"/>
      <c r="C30" s="16"/>
      <c r="D30" s="16"/>
      <c r="E30" s="16"/>
      <c r="F30" s="16"/>
      <c r="G30" s="16"/>
      <c r="H30" s="16" t="s">
        <v>550</v>
      </c>
      <c r="I30" s="32"/>
      <c r="J30" s="94" t="s">
        <v>896</v>
      </c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">
    <mergeCell ref="A8:J27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&amp;C&amp;P+62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5" zoomScaleNormal="85" workbookViewId="0" topLeftCell="A1">
      <selection activeCell="G20" sqref="G20"/>
    </sheetView>
  </sheetViews>
  <sheetFormatPr defaultColWidth="9.00390625" defaultRowHeight="12.75"/>
  <cols>
    <col min="1" max="1" width="0.875" style="0" customWidth="1"/>
    <col min="2" max="2" width="7.125" style="0" customWidth="1"/>
    <col min="3" max="3" width="16.75390625" style="0" customWidth="1"/>
    <col min="4" max="4" width="37.75390625" style="0" customWidth="1"/>
    <col min="5" max="5" width="10.625" style="0" customWidth="1"/>
    <col min="6" max="8" width="20.75390625" style="0" customWidth="1"/>
    <col min="9" max="9" width="8.375" style="0" customWidth="1"/>
  </cols>
  <sheetData>
    <row r="2" spans="2:8" s="86" customFormat="1" ht="15.75">
      <c r="B2" s="86" t="s">
        <v>542</v>
      </c>
      <c r="H2" s="363" t="s">
        <v>928</v>
      </c>
    </row>
    <row r="3" ht="12.75">
      <c r="H3" s="35"/>
    </row>
    <row r="4" ht="12.75">
      <c r="H4" s="35"/>
    </row>
    <row r="5" spans="2:8" s="83" customFormat="1" ht="21" customHeight="1">
      <c r="B5" s="95" t="s">
        <v>450</v>
      </c>
      <c r="C5" s="414"/>
      <c r="D5" s="414"/>
      <c r="E5" s="414"/>
      <c r="F5" s="414"/>
      <c r="G5" s="414"/>
      <c r="H5" s="414"/>
    </row>
    <row r="6" spans="2:8" ht="12.75">
      <c r="B6" s="8" t="s">
        <v>431</v>
      </c>
      <c r="C6" s="7"/>
      <c r="D6" s="7"/>
      <c r="E6" s="7"/>
      <c r="F6" s="7"/>
      <c r="G6" s="7"/>
      <c r="H6" s="7"/>
    </row>
    <row r="7" spans="2:8" ht="13.5" thickBot="1">
      <c r="B7" s="8"/>
      <c r="C7" s="7"/>
      <c r="D7" s="7"/>
      <c r="E7" s="7"/>
      <c r="F7" s="7"/>
      <c r="G7" s="7"/>
      <c r="H7" s="7"/>
    </row>
    <row r="8" spans="2:8" s="2" customFormat="1" ht="21" customHeight="1">
      <c r="B8" s="1027"/>
      <c r="C8" s="1028"/>
      <c r="D8" s="1028"/>
      <c r="E8" s="1029"/>
      <c r="F8" s="1030" t="s">
        <v>800</v>
      </c>
      <c r="G8" s="1031"/>
      <c r="H8" s="1032" t="s">
        <v>421</v>
      </c>
    </row>
    <row r="9" spans="2:8" s="2" customFormat="1" ht="21" customHeight="1" thickBot="1">
      <c r="B9" s="999"/>
      <c r="C9" s="413"/>
      <c r="D9" s="413"/>
      <c r="E9" s="1013"/>
      <c r="F9" s="1033" t="s">
        <v>432</v>
      </c>
      <c r="G9" s="1034" t="s">
        <v>433</v>
      </c>
      <c r="H9" s="1035" t="s">
        <v>771</v>
      </c>
    </row>
    <row r="10" spans="2:8" ht="21.75" customHeight="1">
      <c r="B10" s="53"/>
      <c r="C10" s="32"/>
      <c r="D10" s="15"/>
      <c r="E10" s="54"/>
      <c r="F10" s="199"/>
      <c r="G10" s="201"/>
      <c r="H10" s="200"/>
    </row>
    <row r="11" spans="2:8" s="86" customFormat="1" ht="21.75" customHeight="1">
      <c r="B11" s="376" t="s">
        <v>451</v>
      </c>
      <c r="C11" s="85"/>
      <c r="D11" s="85"/>
      <c r="E11" s="383"/>
      <c r="F11" s="1036">
        <v>0</v>
      </c>
      <c r="G11" s="1037">
        <v>0</v>
      </c>
      <c r="H11" s="1038">
        <v>0</v>
      </c>
    </row>
    <row r="12" spans="2:8" s="86" customFormat="1" ht="21.75" customHeight="1">
      <c r="B12" s="376" t="s">
        <v>435</v>
      </c>
      <c r="C12" s="85" t="s">
        <v>436</v>
      </c>
      <c r="D12" s="85"/>
      <c r="E12" s="383"/>
      <c r="F12" s="1036">
        <v>0</v>
      </c>
      <c r="G12" s="1037">
        <v>0</v>
      </c>
      <c r="H12" s="1038">
        <v>0</v>
      </c>
    </row>
    <row r="13" spans="2:8" s="86" customFormat="1" ht="21.75" customHeight="1">
      <c r="B13" s="376"/>
      <c r="C13" s="85"/>
      <c r="D13" s="85"/>
      <c r="E13" s="383"/>
      <c r="F13" s="1036"/>
      <c r="G13" s="1037"/>
      <c r="H13" s="1038"/>
    </row>
    <row r="14" spans="2:8" s="86" customFormat="1" ht="21.75" customHeight="1">
      <c r="B14" s="376" t="s">
        <v>452</v>
      </c>
      <c r="C14" s="85"/>
      <c r="D14" s="85"/>
      <c r="E14" s="383"/>
      <c r="F14" s="1036">
        <v>0</v>
      </c>
      <c r="G14" s="1037">
        <v>905</v>
      </c>
      <c r="H14" s="1038">
        <v>905</v>
      </c>
    </row>
    <row r="15" spans="2:8" s="86" customFormat="1" ht="21.75" customHeight="1">
      <c r="B15" s="376" t="s">
        <v>435</v>
      </c>
      <c r="C15" s="85" t="s">
        <v>436</v>
      </c>
      <c r="D15" s="85"/>
      <c r="E15" s="383"/>
      <c r="F15" s="1036">
        <v>0</v>
      </c>
      <c r="G15" s="1037">
        <v>0</v>
      </c>
      <c r="H15" s="1038">
        <v>0</v>
      </c>
    </row>
    <row r="16" spans="2:8" s="86" customFormat="1" ht="21.75" customHeight="1">
      <c r="B16" s="376"/>
      <c r="C16" s="85"/>
      <c r="D16" s="85"/>
      <c r="E16" s="383"/>
      <c r="F16" s="1036"/>
      <c r="G16" s="1037"/>
      <c r="H16" s="1038"/>
    </row>
    <row r="17" spans="2:8" s="86" customFormat="1" ht="21.75" customHeight="1">
      <c r="B17" s="376" t="s">
        <v>453</v>
      </c>
      <c r="C17" s="85"/>
      <c r="D17" s="85"/>
      <c r="E17" s="383"/>
      <c r="F17" s="1036">
        <v>0</v>
      </c>
      <c r="G17" s="1037">
        <v>0</v>
      </c>
      <c r="H17" s="1038">
        <v>0</v>
      </c>
    </row>
    <row r="18" spans="2:8" s="86" customFormat="1" ht="21.75" customHeight="1">
      <c r="B18" s="376" t="s">
        <v>435</v>
      </c>
      <c r="C18" s="85" t="s">
        <v>436</v>
      </c>
      <c r="D18" s="85"/>
      <c r="E18" s="383"/>
      <c r="F18" s="1036">
        <v>0</v>
      </c>
      <c r="G18" s="1037">
        <v>0</v>
      </c>
      <c r="H18" s="1038">
        <v>0</v>
      </c>
    </row>
    <row r="19" spans="2:8" s="86" customFormat="1" ht="21.75" customHeight="1">
      <c r="B19" s="376"/>
      <c r="C19" s="85"/>
      <c r="D19" s="85"/>
      <c r="E19" s="383"/>
      <c r="F19" s="1036"/>
      <c r="G19" s="1037"/>
      <c r="H19" s="1038"/>
    </row>
    <row r="20" spans="2:8" s="86" customFormat="1" ht="21.75" customHeight="1">
      <c r="B20" s="376" t="s">
        <v>454</v>
      </c>
      <c r="C20" s="85"/>
      <c r="D20" s="85"/>
      <c r="E20" s="383"/>
      <c r="F20" s="1036">
        <v>0</v>
      </c>
      <c r="G20" s="1037">
        <v>0</v>
      </c>
      <c r="H20" s="1038">
        <v>0</v>
      </c>
    </row>
    <row r="21" spans="2:8" s="86" customFormat="1" ht="21.75" customHeight="1">
      <c r="B21" s="376" t="s">
        <v>435</v>
      </c>
      <c r="C21" s="85" t="s">
        <v>436</v>
      </c>
      <c r="D21" s="85"/>
      <c r="E21" s="383"/>
      <c r="F21" s="1036">
        <v>0</v>
      </c>
      <c r="G21" s="1037">
        <v>0</v>
      </c>
      <c r="H21" s="1038">
        <v>0</v>
      </c>
    </row>
    <row r="22" spans="2:8" s="86" customFormat="1" ht="21.75" customHeight="1">
      <c r="B22" s="376"/>
      <c r="C22" s="85"/>
      <c r="D22" s="85"/>
      <c r="E22" s="383"/>
      <c r="F22" s="1036"/>
      <c r="G22" s="1037"/>
      <c r="H22" s="1038"/>
    </row>
    <row r="23" spans="2:8" s="86" customFormat="1" ht="21.75" customHeight="1">
      <c r="B23" s="376" t="s">
        <v>455</v>
      </c>
      <c r="C23" s="85"/>
      <c r="D23" s="85"/>
      <c r="E23" s="383"/>
      <c r="F23" s="1036">
        <v>7000</v>
      </c>
      <c r="G23" s="1037">
        <v>19000</v>
      </c>
      <c r="H23" s="1038">
        <v>17066.384</v>
      </c>
    </row>
    <row r="24" spans="2:8" s="86" customFormat="1" ht="21.75" customHeight="1">
      <c r="B24" s="376" t="s">
        <v>435</v>
      </c>
      <c r="C24" s="85" t="s">
        <v>436</v>
      </c>
      <c r="D24" s="85"/>
      <c r="E24" s="383"/>
      <c r="F24" s="1036">
        <v>0</v>
      </c>
      <c r="G24" s="1037">
        <v>0</v>
      </c>
      <c r="H24" s="1038">
        <v>0</v>
      </c>
    </row>
    <row r="25" spans="2:8" s="86" customFormat="1" ht="21.75" customHeight="1">
      <c r="B25" s="376"/>
      <c r="C25" s="85"/>
      <c r="D25" s="85"/>
      <c r="E25" s="383"/>
      <c r="F25" s="1036"/>
      <c r="G25" s="1037"/>
      <c r="H25" s="1038"/>
    </row>
    <row r="26" spans="2:8" s="86" customFormat="1" ht="21.75" customHeight="1">
      <c r="B26" s="376" t="s">
        <v>456</v>
      </c>
      <c r="C26" s="85"/>
      <c r="D26" s="85"/>
      <c r="E26" s="383"/>
      <c r="F26" s="1036">
        <v>50064</v>
      </c>
      <c r="G26" s="1037">
        <v>138134</v>
      </c>
      <c r="H26" s="1038">
        <v>126746.4946</v>
      </c>
    </row>
    <row r="27" spans="2:8" s="86" customFormat="1" ht="21.75" customHeight="1">
      <c r="B27" s="376" t="s">
        <v>435</v>
      </c>
      <c r="C27" s="85" t="s">
        <v>436</v>
      </c>
      <c r="D27" s="85"/>
      <c r="E27" s="383"/>
      <c r="F27" s="1036">
        <v>0</v>
      </c>
      <c r="G27" s="1037">
        <v>0</v>
      </c>
      <c r="H27" s="1038">
        <v>0</v>
      </c>
    </row>
    <row r="28" spans="2:8" s="86" customFormat="1" ht="21.75" customHeight="1">
      <c r="B28" s="376"/>
      <c r="C28" s="85"/>
      <c r="D28" s="85"/>
      <c r="E28" s="383"/>
      <c r="F28" s="1039"/>
      <c r="G28" s="1040"/>
      <c r="H28" s="1038"/>
    </row>
    <row r="29" spans="2:8" s="86" customFormat="1" ht="21.75" customHeight="1">
      <c r="B29" s="376" t="s">
        <v>459</v>
      </c>
      <c r="C29" s="85"/>
      <c r="D29" s="85"/>
      <c r="E29" s="383"/>
      <c r="F29" s="1036">
        <v>0</v>
      </c>
      <c r="G29" s="1037">
        <v>0</v>
      </c>
      <c r="H29" s="1038">
        <v>0</v>
      </c>
    </row>
    <row r="30" spans="2:8" s="86" customFormat="1" ht="21.75" customHeight="1">
      <c r="B30" s="376" t="s">
        <v>435</v>
      </c>
      <c r="C30" s="85" t="s">
        <v>436</v>
      </c>
      <c r="D30" s="85"/>
      <c r="E30" s="383"/>
      <c r="F30" s="1036">
        <v>0</v>
      </c>
      <c r="G30" s="1037">
        <v>0</v>
      </c>
      <c r="H30" s="1038">
        <v>0</v>
      </c>
    </row>
    <row r="31" spans="2:8" s="86" customFormat="1" ht="21.75" customHeight="1">
      <c r="B31" s="376"/>
      <c r="C31" s="85"/>
      <c r="D31" s="85"/>
      <c r="E31" s="383"/>
      <c r="F31" s="1039"/>
      <c r="G31" s="1040"/>
      <c r="H31" s="1038"/>
    </row>
    <row r="32" spans="2:8" s="86" customFormat="1" ht="21.75" customHeight="1">
      <c r="B32" s="376" t="s">
        <v>536</v>
      </c>
      <c r="C32" s="85"/>
      <c r="D32" s="85"/>
      <c r="E32" s="383"/>
      <c r="F32" s="1036">
        <v>0</v>
      </c>
      <c r="G32" s="1037">
        <v>0</v>
      </c>
      <c r="H32" s="1038">
        <v>0</v>
      </c>
    </row>
    <row r="33" spans="2:8" s="86" customFormat="1" ht="21.75" customHeight="1">
      <c r="B33" s="376" t="s">
        <v>435</v>
      </c>
      <c r="C33" s="85" t="s">
        <v>436</v>
      </c>
      <c r="D33" s="85"/>
      <c r="E33" s="383"/>
      <c r="F33" s="1036">
        <v>0</v>
      </c>
      <c r="G33" s="1037">
        <v>0</v>
      </c>
      <c r="H33" s="1038">
        <v>0</v>
      </c>
    </row>
    <row r="34" spans="2:8" s="86" customFormat="1" ht="21.75" customHeight="1" thickBot="1">
      <c r="B34" s="1041"/>
      <c r="C34" s="1005"/>
      <c r="D34" s="1005"/>
      <c r="E34" s="1004"/>
      <c r="F34" s="1042"/>
      <c r="G34" s="1043"/>
      <c r="H34" s="1044"/>
    </row>
    <row r="35" spans="2:8" ht="18" customHeight="1">
      <c r="B35" s="15"/>
      <c r="C35" s="15"/>
      <c r="D35" s="15"/>
      <c r="E35" s="15"/>
      <c r="F35" s="15"/>
      <c r="G35" s="15"/>
      <c r="H35" s="15"/>
    </row>
    <row r="36" spans="2:8" ht="18" customHeight="1">
      <c r="B36" s="15"/>
      <c r="C36" s="15"/>
      <c r="D36" s="15"/>
      <c r="E36" s="15"/>
      <c r="F36" s="15"/>
      <c r="G36" s="15"/>
      <c r="H36" s="15"/>
    </row>
    <row r="37" spans="2:8" ht="18" customHeight="1">
      <c r="B37" s="15"/>
      <c r="C37" s="15"/>
      <c r="D37" s="15"/>
      <c r="E37" s="15"/>
      <c r="F37" s="15"/>
      <c r="G37" s="15"/>
      <c r="H37" s="15"/>
    </row>
    <row r="38" spans="2:8" s="86" customFormat="1" ht="18" customHeight="1">
      <c r="B38" s="85" t="s">
        <v>551</v>
      </c>
      <c r="E38" s="415" t="s">
        <v>550</v>
      </c>
      <c r="H38" s="416" t="s">
        <v>896</v>
      </c>
    </row>
    <row r="39" s="16" customFormat="1" ht="18" customHeight="1">
      <c r="B39" s="57"/>
    </row>
    <row r="40" spans="1:8" ht="12.75">
      <c r="A40" s="16"/>
      <c r="B40" s="32"/>
      <c r="C40" s="16"/>
      <c r="D40" s="16"/>
      <c r="E40" s="16"/>
      <c r="F40" s="16"/>
      <c r="H40" s="16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</sheetData>
  <printOptions/>
  <pageMargins left="0.984251968503937" right="0.7874015748031497" top="0.984251968503937" bottom="0.7874015748031497" header="0.7086614173228347" footer="0.5118110236220472"/>
  <pageSetup fitToHeight="1" fitToWidth="1" horizontalDpi="600" verticalDpi="600" orientation="portrait" paperSize="9" scale="62" r:id="rId1"/>
  <headerFooter alignWithMargins="0">
    <oddFooter>&amp;C&amp;14&amp;P+63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E1">
      <selection activeCell="G3" sqref="G3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6.5" customHeight="1"/>
    <row r="2" spans="1:10" s="16" customFormat="1" ht="20.25" customHeight="1">
      <c r="A2" s="75" t="s">
        <v>542</v>
      </c>
      <c r="J2" s="1026" t="s">
        <v>563</v>
      </c>
    </row>
    <row r="3" spans="2:10" ht="12.75">
      <c r="B3" s="75"/>
      <c r="C3" s="75"/>
      <c r="D3" s="75"/>
      <c r="E3" s="75"/>
      <c r="F3" s="75"/>
      <c r="G3" s="75"/>
      <c r="H3" s="75"/>
      <c r="I3" s="75"/>
      <c r="J3" s="63"/>
    </row>
    <row r="4" spans="1:10" ht="18" customHeight="1">
      <c r="A4" s="20" t="s">
        <v>564</v>
      </c>
      <c r="B4" s="21"/>
      <c r="C4" s="21"/>
      <c r="D4" s="21"/>
      <c r="E4" s="21"/>
      <c r="F4" s="21"/>
      <c r="G4" s="21"/>
      <c r="H4" s="21"/>
      <c r="I4" s="64"/>
      <c r="J4" s="64"/>
    </row>
    <row r="5" spans="1:10" ht="12.75" customHeight="1" thickBot="1">
      <c r="A5" s="65"/>
      <c r="B5" s="16"/>
      <c r="C5" s="16"/>
      <c r="D5" s="16"/>
      <c r="E5" s="16"/>
      <c r="G5" s="21" t="s">
        <v>431</v>
      </c>
      <c r="H5" s="16"/>
      <c r="I5" s="64"/>
      <c r="J5" s="64"/>
    </row>
    <row r="6" spans="1:10" ht="15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5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1164" t="s">
        <v>543</v>
      </c>
      <c r="B8" s="1173"/>
      <c r="C8" s="1173"/>
      <c r="D8" s="1173"/>
      <c r="E8" s="1173"/>
      <c r="F8" s="1173"/>
      <c r="G8" s="1173"/>
      <c r="H8" s="1173"/>
      <c r="I8" s="1173"/>
      <c r="J8" s="1174"/>
    </row>
    <row r="9" spans="1:10" ht="12.75">
      <c r="A9" s="1175"/>
      <c r="B9" s="1176"/>
      <c r="C9" s="1176"/>
      <c r="D9" s="1176"/>
      <c r="E9" s="1176"/>
      <c r="F9" s="1176"/>
      <c r="G9" s="1176"/>
      <c r="H9" s="1176"/>
      <c r="I9" s="1176"/>
      <c r="J9" s="1177"/>
    </row>
    <row r="10" spans="1:10" ht="12.75">
      <c r="A10" s="1175"/>
      <c r="B10" s="1176"/>
      <c r="C10" s="1176"/>
      <c r="D10" s="1176"/>
      <c r="E10" s="1176"/>
      <c r="F10" s="1176"/>
      <c r="G10" s="1176"/>
      <c r="H10" s="1176"/>
      <c r="I10" s="1176"/>
      <c r="J10" s="1177"/>
    </row>
    <row r="11" spans="1:10" ht="12.75">
      <c r="A11" s="1175"/>
      <c r="B11" s="1176"/>
      <c r="C11" s="1176"/>
      <c r="D11" s="1176"/>
      <c r="E11" s="1176"/>
      <c r="F11" s="1176"/>
      <c r="G11" s="1176"/>
      <c r="H11" s="1176"/>
      <c r="I11" s="1176"/>
      <c r="J11" s="1177"/>
    </row>
    <row r="12" spans="1:10" ht="12.75">
      <c r="A12" s="1175"/>
      <c r="B12" s="1176"/>
      <c r="C12" s="1176"/>
      <c r="D12" s="1176"/>
      <c r="E12" s="1176"/>
      <c r="F12" s="1176"/>
      <c r="G12" s="1176"/>
      <c r="H12" s="1176"/>
      <c r="I12" s="1176"/>
      <c r="J12" s="1177"/>
    </row>
    <row r="13" spans="1:10" ht="12.75">
      <c r="A13" s="1175"/>
      <c r="B13" s="1176"/>
      <c r="C13" s="1176"/>
      <c r="D13" s="1176"/>
      <c r="E13" s="1176"/>
      <c r="F13" s="1176"/>
      <c r="G13" s="1176"/>
      <c r="H13" s="1176"/>
      <c r="I13" s="1176"/>
      <c r="J13" s="1177"/>
    </row>
    <row r="14" spans="1:10" ht="12.75">
      <c r="A14" s="1175"/>
      <c r="B14" s="1176"/>
      <c r="C14" s="1176"/>
      <c r="D14" s="1176"/>
      <c r="E14" s="1176"/>
      <c r="F14" s="1176"/>
      <c r="G14" s="1176"/>
      <c r="H14" s="1176"/>
      <c r="I14" s="1176"/>
      <c r="J14" s="1177"/>
    </row>
    <row r="15" spans="1:10" ht="12.75">
      <c r="A15" s="1175"/>
      <c r="B15" s="1176"/>
      <c r="C15" s="1176"/>
      <c r="D15" s="1176"/>
      <c r="E15" s="1176"/>
      <c r="F15" s="1176"/>
      <c r="G15" s="1176"/>
      <c r="H15" s="1176"/>
      <c r="I15" s="1176"/>
      <c r="J15" s="1177"/>
    </row>
    <row r="16" spans="1:10" ht="12.75">
      <c r="A16" s="1175"/>
      <c r="B16" s="1176"/>
      <c r="C16" s="1176"/>
      <c r="D16" s="1176"/>
      <c r="E16" s="1176"/>
      <c r="F16" s="1176"/>
      <c r="G16" s="1176"/>
      <c r="H16" s="1176"/>
      <c r="I16" s="1176"/>
      <c r="J16" s="1177"/>
    </row>
    <row r="17" spans="1:10" ht="12.75">
      <c r="A17" s="1175"/>
      <c r="B17" s="1176"/>
      <c r="C17" s="1176"/>
      <c r="D17" s="1176"/>
      <c r="E17" s="1176"/>
      <c r="F17" s="1176"/>
      <c r="G17" s="1176"/>
      <c r="H17" s="1176"/>
      <c r="I17" s="1176"/>
      <c r="J17" s="1177"/>
    </row>
    <row r="18" spans="1:10" ht="12.75">
      <c r="A18" s="1175"/>
      <c r="B18" s="1176"/>
      <c r="C18" s="1176"/>
      <c r="D18" s="1176"/>
      <c r="E18" s="1176"/>
      <c r="F18" s="1176"/>
      <c r="G18" s="1176"/>
      <c r="H18" s="1176"/>
      <c r="I18" s="1176"/>
      <c r="J18" s="1177"/>
    </row>
    <row r="19" spans="1:10" ht="12.75">
      <c r="A19" s="1175"/>
      <c r="B19" s="1176"/>
      <c r="C19" s="1176"/>
      <c r="D19" s="1176"/>
      <c r="E19" s="1176"/>
      <c r="F19" s="1176"/>
      <c r="G19" s="1176"/>
      <c r="H19" s="1176"/>
      <c r="I19" s="1176"/>
      <c r="J19" s="1177"/>
    </row>
    <row r="20" spans="1:10" ht="12.75">
      <c r="A20" s="1175"/>
      <c r="B20" s="1176"/>
      <c r="C20" s="1176"/>
      <c r="D20" s="1176"/>
      <c r="E20" s="1176"/>
      <c r="F20" s="1176"/>
      <c r="G20" s="1176"/>
      <c r="H20" s="1176"/>
      <c r="I20" s="1176"/>
      <c r="J20" s="1177"/>
    </row>
    <row r="21" spans="1:10" ht="12.75">
      <c r="A21" s="1175"/>
      <c r="B21" s="1176"/>
      <c r="C21" s="1176"/>
      <c r="D21" s="1176"/>
      <c r="E21" s="1176"/>
      <c r="F21" s="1176"/>
      <c r="G21" s="1176"/>
      <c r="H21" s="1176"/>
      <c r="I21" s="1176"/>
      <c r="J21" s="1177"/>
    </row>
    <row r="22" spans="1:10" ht="12.75">
      <c r="A22" s="1175"/>
      <c r="B22" s="1176"/>
      <c r="C22" s="1176"/>
      <c r="D22" s="1176"/>
      <c r="E22" s="1176"/>
      <c r="F22" s="1176"/>
      <c r="G22" s="1176"/>
      <c r="H22" s="1176"/>
      <c r="I22" s="1176"/>
      <c r="J22" s="1177"/>
    </row>
    <row r="23" spans="1:10" ht="12.75">
      <c r="A23" s="1175"/>
      <c r="B23" s="1176"/>
      <c r="C23" s="1176"/>
      <c r="D23" s="1176"/>
      <c r="E23" s="1176"/>
      <c r="F23" s="1176"/>
      <c r="G23" s="1176"/>
      <c r="H23" s="1176"/>
      <c r="I23" s="1176"/>
      <c r="J23" s="1177"/>
    </row>
    <row r="24" spans="1:10" ht="12.75">
      <c r="A24" s="1175"/>
      <c r="B24" s="1176"/>
      <c r="C24" s="1176"/>
      <c r="D24" s="1176"/>
      <c r="E24" s="1176"/>
      <c r="F24" s="1176"/>
      <c r="G24" s="1176"/>
      <c r="H24" s="1176"/>
      <c r="I24" s="1176"/>
      <c r="J24" s="1177"/>
    </row>
    <row r="25" spans="1:10" ht="12.75">
      <c r="A25" s="1175"/>
      <c r="B25" s="1176"/>
      <c r="C25" s="1176"/>
      <c r="D25" s="1176"/>
      <c r="E25" s="1176"/>
      <c r="F25" s="1176"/>
      <c r="G25" s="1176"/>
      <c r="H25" s="1176"/>
      <c r="I25" s="1176"/>
      <c r="J25" s="1177"/>
    </row>
    <row r="26" spans="1:10" ht="13.5" thickBot="1">
      <c r="A26" s="1178"/>
      <c r="B26" s="1179"/>
      <c r="C26" s="1179"/>
      <c r="D26" s="1179"/>
      <c r="E26" s="1179"/>
      <c r="F26" s="1179"/>
      <c r="G26" s="1179"/>
      <c r="H26" s="1179"/>
      <c r="I26" s="1179"/>
      <c r="J26" s="1180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 t="s">
        <v>551</v>
      </c>
      <c r="B29" s="16"/>
      <c r="C29" s="16"/>
      <c r="D29" s="16"/>
      <c r="E29" s="16"/>
      <c r="F29" s="16"/>
      <c r="G29" s="16"/>
      <c r="H29" s="16" t="s">
        <v>550</v>
      </c>
      <c r="I29" s="32"/>
      <c r="J29" s="94" t="s">
        <v>896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32"/>
      <c r="J30" s="16"/>
    </row>
    <row r="31" spans="1:10" ht="12.75">
      <c r="A31" s="32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">
    <mergeCell ref="A8:J2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&amp;C&amp;P+64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C1">
      <selection activeCell="A5" sqref="A5:J5"/>
    </sheetView>
  </sheetViews>
  <sheetFormatPr defaultColWidth="9.00390625" defaultRowHeight="12.75"/>
  <cols>
    <col min="5" max="5" width="11.375" style="0" customWidth="1"/>
    <col min="6" max="6" width="13.00390625" style="0" customWidth="1"/>
    <col min="7" max="7" width="11.75390625" style="0" customWidth="1"/>
    <col min="8" max="8" width="15.75390625" style="0" customWidth="1"/>
    <col min="9" max="9" width="17.00390625" style="0" customWidth="1"/>
    <col min="10" max="10" width="19.625" style="0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10" s="1046" customFormat="1" ht="12">
      <c r="A2" s="1045" t="s">
        <v>542</v>
      </c>
      <c r="J2" s="1047" t="s">
        <v>565</v>
      </c>
    </row>
    <row r="3" spans="1:10" s="86" customFormat="1" ht="15.75">
      <c r="A3" s="40"/>
      <c r="J3" s="363"/>
    </row>
    <row r="4" spans="1:10" s="86" customFormat="1" ht="15.75">
      <c r="A4" s="1147" t="s">
        <v>164</v>
      </c>
      <c r="B4" s="1147"/>
      <c r="C4" s="1147"/>
      <c r="D4" s="1147"/>
      <c r="E4" s="1147"/>
      <c r="F4" s="1147"/>
      <c r="G4" s="1147"/>
      <c r="H4" s="1147"/>
      <c r="I4" s="1147"/>
      <c r="J4" s="1147"/>
    </row>
    <row r="5" spans="1:10" ht="13.5" thickBot="1">
      <c r="A5" s="1151" t="s">
        <v>431</v>
      </c>
      <c r="B5" s="1151"/>
      <c r="C5" s="1151"/>
      <c r="D5" s="1151"/>
      <c r="E5" s="1151"/>
      <c r="F5" s="1151"/>
      <c r="G5" s="1151"/>
      <c r="H5" s="1151"/>
      <c r="I5" s="1151"/>
      <c r="J5" s="1151"/>
    </row>
    <row r="6" spans="1:10" ht="16.5" customHeight="1">
      <c r="A6" s="66" t="s">
        <v>537</v>
      </c>
      <c r="B6" s="67"/>
      <c r="C6" s="67"/>
      <c r="D6" s="24"/>
      <c r="E6" s="1007" t="s">
        <v>800</v>
      </c>
      <c r="F6" s="69"/>
      <c r="G6" s="70" t="s">
        <v>421</v>
      </c>
      <c r="H6" s="70" t="s">
        <v>538</v>
      </c>
      <c r="I6" s="71"/>
      <c r="J6" s="72"/>
    </row>
    <row r="7" spans="1:10" ht="16.5" customHeight="1" thickBot="1">
      <c r="A7" s="61"/>
      <c r="B7" s="62"/>
      <c r="C7" s="62"/>
      <c r="D7" s="73"/>
      <c r="E7" s="100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5.75" customHeight="1">
      <c r="A8" s="76" t="s">
        <v>165</v>
      </c>
      <c r="B8" s="31"/>
      <c r="C8" s="31"/>
      <c r="D8" s="207"/>
      <c r="E8" s="178">
        <v>0</v>
      </c>
      <c r="F8" s="104">
        <v>375</v>
      </c>
      <c r="G8" s="104">
        <v>375</v>
      </c>
      <c r="H8" s="70"/>
      <c r="I8" s="1182" t="s">
        <v>166</v>
      </c>
      <c r="J8" s="1183"/>
    </row>
    <row r="9" spans="1:10" ht="15.75" customHeight="1">
      <c r="A9" s="53" t="s">
        <v>167</v>
      </c>
      <c r="B9" s="32"/>
      <c r="C9" s="32"/>
      <c r="D9" s="33"/>
      <c r="E9" s="209">
        <v>0</v>
      </c>
      <c r="F9" s="14">
        <v>250</v>
      </c>
      <c r="G9" s="14">
        <v>250</v>
      </c>
      <c r="H9" s="34"/>
      <c r="I9" s="1148" t="s">
        <v>166</v>
      </c>
      <c r="J9" s="1181"/>
    </row>
    <row r="10" spans="1:10" ht="15.75" customHeight="1">
      <c r="A10" s="1009" t="s">
        <v>168</v>
      </c>
      <c r="B10" s="32"/>
      <c r="C10" s="32"/>
      <c r="D10" s="33"/>
      <c r="E10" s="209">
        <v>0</v>
      </c>
      <c r="F10" s="14">
        <v>280</v>
      </c>
      <c r="G10" s="14">
        <v>280</v>
      </c>
      <c r="H10" s="34"/>
      <c r="I10" s="180" t="s">
        <v>166</v>
      </c>
      <c r="J10" s="33"/>
    </row>
    <row r="11" spans="1:10" ht="12.75">
      <c r="A11" s="208"/>
      <c r="B11" s="32"/>
      <c r="C11" s="32"/>
      <c r="D11" s="33"/>
      <c r="E11" s="209"/>
      <c r="F11" s="14"/>
      <c r="G11" s="14"/>
      <c r="H11" s="34"/>
      <c r="I11" s="180"/>
      <c r="J11" s="33"/>
    </row>
    <row r="12" spans="1:10" ht="12.75">
      <c r="A12" s="53"/>
      <c r="B12" s="32"/>
      <c r="C12" s="32"/>
      <c r="D12" s="33"/>
      <c r="E12" s="209"/>
      <c r="F12" s="14"/>
      <c r="G12" s="14"/>
      <c r="H12" s="34"/>
      <c r="I12" s="32"/>
      <c r="J12" s="33"/>
    </row>
    <row r="13" spans="1:10" ht="12.75">
      <c r="A13" s="183"/>
      <c r="B13" s="184"/>
      <c r="C13" s="184"/>
      <c r="D13" s="189"/>
      <c r="E13" s="1010"/>
      <c r="F13" s="1011"/>
      <c r="G13" s="1011"/>
      <c r="H13" s="187"/>
      <c r="I13" s="184"/>
      <c r="J13" s="189"/>
    </row>
    <row r="14" spans="1:10" s="2" customFormat="1" ht="18" customHeight="1" thickBot="1">
      <c r="A14" s="999" t="s">
        <v>427</v>
      </c>
      <c r="B14" s="413"/>
      <c r="C14" s="413"/>
      <c r="D14" s="1013"/>
      <c r="E14" s="1014">
        <f>SUM(E8:E13)</f>
        <v>0</v>
      </c>
      <c r="F14" s="1015">
        <f>SUM(F8:F13)</f>
        <v>905</v>
      </c>
      <c r="G14" s="1015">
        <f>SUM(G8:G13)</f>
        <v>905</v>
      </c>
      <c r="H14" s="1002"/>
      <c r="I14" s="413"/>
      <c r="J14" s="1013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32" t="s">
        <v>160</v>
      </c>
      <c r="B18" s="16"/>
      <c r="C18" s="16"/>
      <c r="D18" s="16"/>
      <c r="E18" s="16"/>
      <c r="F18" s="16"/>
      <c r="G18" s="16" t="s">
        <v>891</v>
      </c>
      <c r="H18" s="16"/>
      <c r="I18" s="32"/>
      <c r="J18" s="94" t="s">
        <v>169</v>
      </c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32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32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32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</sheetData>
  <mergeCells count="4">
    <mergeCell ref="I9:J9"/>
    <mergeCell ref="I8:J8"/>
    <mergeCell ref="A4:J4"/>
    <mergeCell ref="A5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&amp;C&amp;P+65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workbookViewId="0" topLeftCell="B68">
      <selection activeCell="B74" sqref="B74"/>
    </sheetView>
  </sheetViews>
  <sheetFormatPr defaultColWidth="9.00390625" defaultRowHeight="12.75"/>
  <cols>
    <col min="1" max="1" width="15.875" style="0" customWidth="1"/>
    <col min="2" max="2" width="84.375" style="0" customWidth="1"/>
    <col min="3" max="3" width="11.25390625" style="0" customWidth="1"/>
  </cols>
  <sheetData>
    <row r="2" ht="16.5" customHeight="1">
      <c r="B2" s="219" t="s">
        <v>358</v>
      </c>
    </row>
    <row r="3" ht="16.5" customHeight="1"/>
    <row r="4" ht="16.5" customHeight="1"/>
    <row r="5" ht="16.5" customHeight="1"/>
    <row r="6" ht="16.5" customHeight="1">
      <c r="A6" s="2" t="s">
        <v>375</v>
      </c>
    </row>
    <row r="7" spans="1:3" ht="16.5" customHeight="1" thickBot="1">
      <c r="A7" s="2"/>
      <c r="C7" s="218" t="s">
        <v>359</v>
      </c>
    </row>
    <row r="8" spans="1:3" ht="29.25" customHeight="1">
      <c r="A8" s="220" t="s">
        <v>376</v>
      </c>
      <c r="B8" s="237" t="s">
        <v>383</v>
      </c>
      <c r="C8" s="221">
        <v>1</v>
      </c>
    </row>
    <row r="9" spans="1:3" ht="30" customHeight="1">
      <c r="A9" s="222" t="s">
        <v>377</v>
      </c>
      <c r="B9" s="238" t="s">
        <v>418</v>
      </c>
      <c r="C9" s="223">
        <v>2</v>
      </c>
    </row>
    <row r="10" spans="1:3" ht="20.25" customHeight="1">
      <c r="A10" s="222" t="s">
        <v>378</v>
      </c>
      <c r="B10" s="239" t="s">
        <v>384</v>
      </c>
      <c r="C10" s="223">
        <v>26</v>
      </c>
    </row>
    <row r="11" spans="1:3" ht="20.25" customHeight="1">
      <c r="A11" s="222" t="s">
        <v>379</v>
      </c>
      <c r="B11" s="240" t="s">
        <v>385</v>
      </c>
      <c r="C11" s="228">
        <v>31</v>
      </c>
    </row>
    <row r="12" spans="1:3" ht="20.25" customHeight="1">
      <c r="A12" s="235" t="s">
        <v>380</v>
      </c>
      <c r="B12" s="240" t="s">
        <v>386</v>
      </c>
      <c r="C12" s="228">
        <v>36</v>
      </c>
    </row>
    <row r="13" spans="1:3" ht="20.25" customHeight="1">
      <c r="A13" s="226" t="s">
        <v>381</v>
      </c>
      <c r="B13" s="240" t="s">
        <v>387</v>
      </c>
      <c r="C13" s="228">
        <v>38</v>
      </c>
    </row>
    <row r="14" spans="1:3" ht="20.25" customHeight="1">
      <c r="A14" s="226" t="s">
        <v>382</v>
      </c>
      <c r="B14" s="240" t="s">
        <v>388</v>
      </c>
      <c r="C14" s="228">
        <v>40</v>
      </c>
    </row>
    <row r="15" spans="1:3" ht="20.25" customHeight="1" thickBot="1">
      <c r="A15" s="236" t="s">
        <v>389</v>
      </c>
      <c r="B15" s="241" t="s">
        <v>390</v>
      </c>
      <c r="C15" s="242">
        <v>42</v>
      </c>
    </row>
    <row r="16" ht="16.5" customHeight="1">
      <c r="C16" s="4"/>
    </row>
    <row r="17" ht="16.5" customHeight="1">
      <c r="C17" s="4"/>
    </row>
    <row r="18" spans="1:3" ht="16.5" customHeight="1">
      <c r="A18" s="2" t="s">
        <v>391</v>
      </c>
      <c r="C18" s="4"/>
    </row>
    <row r="19" spans="1:3" ht="16.5" customHeight="1" thickBot="1">
      <c r="A19" s="2"/>
      <c r="C19" s="4"/>
    </row>
    <row r="20" spans="1:3" ht="20.25" customHeight="1">
      <c r="A20" s="232" t="s">
        <v>360</v>
      </c>
      <c r="B20" s="243" t="s">
        <v>392</v>
      </c>
      <c r="C20" s="221">
        <v>44</v>
      </c>
    </row>
    <row r="21" spans="1:3" ht="20.25" customHeight="1">
      <c r="A21" s="226" t="s">
        <v>361</v>
      </c>
      <c r="B21" s="240" t="s">
        <v>393</v>
      </c>
      <c r="C21" s="228">
        <v>50</v>
      </c>
    </row>
    <row r="22" spans="1:3" ht="20.25" customHeight="1">
      <c r="A22" s="227" t="s">
        <v>362</v>
      </c>
      <c r="B22" s="244" t="s">
        <v>394</v>
      </c>
      <c r="C22" s="229">
        <v>52</v>
      </c>
    </row>
    <row r="23" spans="1:3" ht="20.25" customHeight="1">
      <c r="A23" s="233" t="s">
        <v>363</v>
      </c>
      <c r="B23" s="245" t="s">
        <v>395</v>
      </c>
      <c r="C23" s="246">
        <v>53</v>
      </c>
    </row>
    <row r="24" spans="1:3" ht="45" customHeight="1">
      <c r="A24" s="224" t="s">
        <v>364</v>
      </c>
      <c r="B24" s="238" t="s">
        <v>396</v>
      </c>
      <c r="C24" s="225">
        <v>55</v>
      </c>
    </row>
    <row r="25" spans="1:3" ht="20.25" customHeight="1">
      <c r="A25" s="226" t="s">
        <v>579</v>
      </c>
      <c r="B25" s="247" t="s">
        <v>541</v>
      </c>
      <c r="C25" s="225">
        <v>56</v>
      </c>
    </row>
    <row r="26" spans="1:3" ht="20.25" customHeight="1">
      <c r="A26" s="226" t="s">
        <v>580</v>
      </c>
      <c r="B26" s="248" t="s">
        <v>548</v>
      </c>
      <c r="C26" s="225">
        <v>57</v>
      </c>
    </row>
    <row r="27" spans="1:9" ht="20.25" customHeight="1">
      <c r="A27" s="226" t="s">
        <v>581</v>
      </c>
      <c r="B27" s="249" t="s">
        <v>586</v>
      </c>
      <c r="C27" s="225">
        <v>58</v>
      </c>
      <c r="D27" s="6"/>
      <c r="E27" s="6"/>
      <c r="F27" s="6"/>
      <c r="G27" s="6"/>
      <c r="H27" s="6"/>
      <c r="I27" s="6"/>
    </row>
    <row r="28" spans="1:3" ht="20.25" customHeight="1">
      <c r="A28" s="226" t="s">
        <v>582</v>
      </c>
      <c r="B28" s="247" t="s">
        <v>553</v>
      </c>
      <c r="C28" s="225">
        <v>59</v>
      </c>
    </row>
    <row r="29" spans="1:3" ht="30" customHeight="1">
      <c r="A29" s="226" t="s">
        <v>583</v>
      </c>
      <c r="B29" s="249" t="s">
        <v>555</v>
      </c>
      <c r="C29" s="225">
        <v>60</v>
      </c>
    </row>
    <row r="30" spans="1:3" ht="30" customHeight="1">
      <c r="A30" s="226" t="s">
        <v>584</v>
      </c>
      <c r="B30" s="249" t="s">
        <v>557</v>
      </c>
      <c r="C30" s="225">
        <v>61</v>
      </c>
    </row>
    <row r="31" spans="1:3" ht="30" customHeight="1">
      <c r="A31" s="226" t="s">
        <v>587</v>
      </c>
      <c r="B31" s="249" t="s">
        <v>559</v>
      </c>
      <c r="C31" s="225">
        <v>62</v>
      </c>
    </row>
    <row r="32" spans="1:3" ht="30" customHeight="1">
      <c r="A32" s="226" t="s">
        <v>588</v>
      </c>
      <c r="B32" s="249" t="s">
        <v>561</v>
      </c>
      <c r="C32" s="225">
        <v>63</v>
      </c>
    </row>
    <row r="33" spans="1:3" ht="20.25" customHeight="1">
      <c r="A33" s="226" t="s">
        <v>365</v>
      </c>
      <c r="B33" s="240" t="s">
        <v>397</v>
      </c>
      <c r="C33" s="225">
        <v>64</v>
      </c>
    </row>
    <row r="34" spans="1:3" ht="20.25" customHeight="1">
      <c r="A34" s="226" t="s">
        <v>563</v>
      </c>
      <c r="B34" s="240" t="s">
        <v>564</v>
      </c>
      <c r="C34" s="223">
        <v>65</v>
      </c>
    </row>
    <row r="35" spans="1:3" ht="20.25" customHeight="1">
      <c r="A35" s="226" t="s">
        <v>565</v>
      </c>
      <c r="B35" s="240" t="s">
        <v>566</v>
      </c>
      <c r="C35" s="223">
        <v>66</v>
      </c>
    </row>
    <row r="36" spans="1:3" ht="20.25" customHeight="1">
      <c r="A36" s="226" t="s">
        <v>567</v>
      </c>
      <c r="B36" s="240" t="s">
        <v>568</v>
      </c>
      <c r="C36" s="223">
        <v>67</v>
      </c>
    </row>
    <row r="37" spans="1:3" ht="20.25" customHeight="1">
      <c r="A37" s="226" t="s">
        <v>569</v>
      </c>
      <c r="B37" s="240" t="s">
        <v>571</v>
      </c>
      <c r="C37" s="223">
        <v>68</v>
      </c>
    </row>
    <row r="38" spans="1:3" ht="20.25" customHeight="1">
      <c r="A38" s="224" t="s">
        <v>398</v>
      </c>
      <c r="B38" s="239" t="s">
        <v>399</v>
      </c>
      <c r="C38" s="223">
        <v>69</v>
      </c>
    </row>
    <row r="39" spans="1:3" ht="20.25" customHeight="1">
      <c r="A39" s="224" t="s">
        <v>403</v>
      </c>
      <c r="B39" s="239" t="s">
        <v>404</v>
      </c>
      <c r="C39" s="223">
        <v>70</v>
      </c>
    </row>
    <row r="40" spans="1:3" ht="20.25" customHeight="1">
      <c r="A40" s="227" t="s">
        <v>572</v>
      </c>
      <c r="B40" s="240" t="s">
        <v>573</v>
      </c>
      <c r="C40" s="228">
        <v>74</v>
      </c>
    </row>
    <row r="41" spans="1:3" ht="20.25" customHeight="1">
      <c r="A41" s="222" t="s">
        <v>574</v>
      </c>
      <c r="B41" s="240" t="s">
        <v>575</v>
      </c>
      <c r="C41" s="228">
        <v>75</v>
      </c>
    </row>
    <row r="42" spans="1:3" ht="20.25" customHeight="1">
      <c r="A42" s="222" t="s">
        <v>366</v>
      </c>
      <c r="B42" s="250" t="s">
        <v>405</v>
      </c>
      <c r="C42" s="228">
        <v>76</v>
      </c>
    </row>
    <row r="43" spans="1:3" ht="20.25" customHeight="1" thickBot="1">
      <c r="A43" s="234" t="s">
        <v>367</v>
      </c>
      <c r="B43" s="251" t="s">
        <v>406</v>
      </c>
      <c r="C43" s="242">
        <v>77</v>
      </c>
    </row>
    <row r="53" ht="15.75">
      <c r="A53" s="2" t="s">
        <v>407</v>
      </c>
    </row>
    <row r="54" spans="1:3" ht="16.5" thickBot="1">
      <c r="A54" s="2"/>
      <c r="C54" s="230" t="s">
        <v>411</v>
      </c>
    </row>
    <row r="55" spans="1:3" ht="20.25" customHeight="1">
      <c r="A55" s="232" t="s">
        <v>368</v>
      </c>
      <c r="B55" s="243" t="s">
        <v>425</v>
      </c>
      <c r="C55" s="221">
        <v>78</v>
      </c>
    </row>
    <row r="56" spans="1:3" ht="20.25" customHeight="1">
      <c r="A56" s="226" t="s">
        <v>892</v>
      </c>
      <c r="B56" s="240" t="s">
        <v>426</v>
      </c>
      <c r="C56" s="228">
        <v>79</v>
      </c>
    </row>
    <row r="57" spans="1:3" ht="20.25" customHeight="1">
      <c r="A57" s="227" t="s">
        <v>369</v>
      </c>
      <c r="B57" s="252" t="s">
        <v>885</v>
      </c>
      <c r="C57" s="229">
        <v>80</v>
      </c>
    </row>
    <row r="58" spans="1:3" ht="20.25" customHeight="1">
      <c r="A58" s="224" t="s">
        <v>152</v>
      </c>
      <c r="B58" s="239" t="s">
        <v>880</v>
      </c>
      <c r="C58" s="223">
        <v>81</v>
      </c>
    </row>
    <row r="59" spans="1:3" ht="30" customHeight="1">
      <c r="A59" s="227" t="s">
        <v>284</v>
      </c>
      <c r="B59" s="252" t="s">
        <v>408</v>
      </c>
      <c r="C59" s="229">
        <v>82</v>
      </c>
    </row>
    <row r="60" spans="1:3" ht="30" customHeight="1">
      <c r="A60" s="224" t="s">
        <v>370</v>
      </c>
      <c r="B60" s="238" t="s">
        <v>345</v>
      </c>
      <c r="C60" s="223">
        <v>83</v>
      </c>
    </row>
    <row r="61" spans="1:3" ht="27.75" customHeight="1">
      <c r="A61" s="224" t="s">
        <v>893</v>
      </c>
      <c r="B61" s="238" t="s">
        <v>894</v>
      </c>
      <c r="C61" s="223">
        <v>84</v>
      </c>
    </row>
    <row r="62" spans="1:3" ht="20.25" customHeight="1">
      <c r="A62" s="224" t="s">
        <v>881</v>
      </c>
      <c r="B62" s="238" t="s">
        <v>895</v>
      </c>
      <c r="C62" s="223">
        <v>87</v>
      </c>
    </row>
    <row r="63" spans="1:3" ht="20.25" customHeight="1">
      <c r="A63" s="224" t="s">
        <v>371</v>
      </c>
      <c r="B63" s="239" t="s">
        <v>883</v>
      </c>
      <c r="C63" s="223">
        <v>153</v>
      </c>
    </row>
    <row r="64" spans="1:3" ht="20.25" customHeight="1">
      <c r="A64" s="224" t="s">
        <v>372</v>
      </c>
      <c r="B64" s="239" t="s">
        <v>882</v>
      </c>
      <c r="C64" s="223">
        <v>154</v>
      </c>
    </row>
    <row r="65" spans="1:3" ht="20.25" customHeight="1">
      <c r="A65" s="224" t="s">
        <v>409</v>
      </c>
      <c r="B65" s="238" t="s">
        <v>886</v>
      </c>
      <c r="C65" s="223">
        <v>155</v>
      </c>
    </row>
    <row r="66" spans="1:3" ht="20.25" customHeight="1">
      <c r="A66" s="224" t="s">
        <v>289</v>
      </c>
      <c r="B66" s="238" t="s">
        <v>887</v>
      </c>
      <c r="C66" s="223">
        <v>156</v>
      </c>
    </row>
    <row r="67" spans="1:3" ht="27.75" customHeight="1">
      <c r="A67" s="224" t="s">
        <v>290</v>
      </c>
      <c r="B67" s="238" t="s">
        <v>888</v>
      </c>
      <c r="C67" s="223">
        <v>157</v>
      </c>
    </row>
    <row r="68" spans="1:3" ht="20.25" customHeight="1">
      <c r="A68" s="224" t="s">
        <v>291</v>
      </c>
      <c r="B68" s="238" t="s">
        <v>889</v>
      </c>
      <c r="C68" s="223">
        <v>158</v>
      </c>
    </row>
    <row r="69" spans="1:3" ht="20.25" customHeight="1">
      <c r="A69" s="224" t="s">
        <v>410</v>
      </c>
      <c r="B69" s="239" t="s">
        <v>589</v>
      </c>
      <c r="C69" s="223">
        <v>159</v>
      </c>
    </row>
    <row r="70" spans="1:3" ht="20.25" customHeight="1">
      <c r="A70" s="224" t="s">
        <v>884</v>
      </c>
      <c r="B70" s="238" t="s">
        <v>590</v>
      </c>
      <c r="C70" s="223">
        <v>160</v>
      </c>
    </row>
    <row r="71" spans="1:3" ht="27.75" customHeight="1">
      <c r="A71" s="231" t="s">
        <v>285</v>
      </c>
      <c r="B71" s="250" t="s">
        <v>641</v>
      </c>
      <c r="C71" s="228">
        <v>161</v>
      </c>
    </row>
    <row r="72" spans="1:3" ht="30" customHeight="1">
      <c r="A72" s="224" t="s">
        <v>286</v>
      </c>
      <c r="B72" s="238" t="s">
        <v>545</v>
      </c>
      <c r="C72" s="223">
        <v>162</v>
      </c>
    </row>
    <row r="73" spans="1:3" ht="30" customHeight="1">
      <c r="A73" s="226" t="s">
        <v>287</v>
      </c>
      <c r="B73" s="250" t="s">
        <v>546</v>
      </c>
      <c r="C73" s="228">
        <v>164</v>
      </c>
    </row>
    <row r="74" spans="1:3" ht="30" customHeight="1">
      <c r="A74" s="224" t="s">
        <v>288</v>
      </c>
      <c r="B74" s="238" t="s">
        <v>547</v>
      </c>
      <c r="C74" s="223">
        <v>165</v>
      </c>
    </row>
    <row r="75" spans="1:3" ht="20.25" customHeight="1">
      <c r="A75" s="226" t="s">
        <v>412</v>
      </c>
      <c r="B75" s="250" t="s">
        <v>417</v>
      </c>
      <c r="C75" s="228">
        <v>166</v>
      </c>
    </row>
    <row r="76" spans="1:3" ht="20.25" customHeight="1">
      <c r="A76" s="224" t="s">
        <v>413</v>
      </c>
      <c r="B76" s="238" t="s">
        <v>585</v>
      </c>
      <c r="C76" s="223">
        <v>167</v>
      </c>
    </row>
    <row r="77" spans="1:3" ht="20.25" customHeight="1">
      <c r="A77" s="227" t="s">
        <v>414</v>
      </c>
      <c r="B77" s="252" t="s">
        <v>639</v>
      </c>
      <c r="C77" s="229">
        <v>168</v>
      </c>
    </row>
    <row r="78" spans="1:3" ht="20.25" customHeight="1">
      <c r="A78" s="224" t="s">
        <v>415</v>
      </c>
      <c r="B78" s="238" t="s">
        <v>640</v>
      </c>
      <c r="C78" s="223">
        <v>169</v>
      </c>
    </row>
    <row r="79" spans="1:3" ht="20.25" customHeight="1">
      <c r="A79" s="224" t="s">
        <v>416</v>
      </c>
      <c r="B79" s="238" t="s">
        <v>578</v>
      </c>
      <c r="C79" s="223">
        <v>170</v>
      </c>
    </row>
    <row r="80" spans="1:3" ht="20.25" customHeight="1" thickBot="1">
      <c r="A80" s="253" t="s">
        <v>373</v>
      </c>
      <c r="B80" s="241" t="s">
        <v>890</v>
      </c>
      <c r="C80" s="242">
        <v>171</v>
      </c>
    </row>
  </sheetData>
  <printOptions horizontalCentered="1"/>
  <pageMargins left="1.1811023622047245" right="0.7874015748031497" top="1.1811023622047245" bottom="1.1811023622047245" header="0.5118110236220472" footer="0.5118110236220472"/>
  <pageSetup fitToHeight="2" fitToWidth="1"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31"/>
  <sheetViews>
    <sheetView zoomScale="85" zoomScaleNormal="85" workbookViewId="0" topLeftCell="C1">
      <selection activeCell="J2" sqref="J2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7.25" customHeight="1"/>
    <row r="2" spans="1:10" s="16" customFormat="1" ht="18" customHeight="1">
      <c r="A2" s="75" t="s">
        <v>542</v>
      </c>
      <c r="B2" s="75"/>
      <c r="C2" s="75"/>
      <c r="D2" s="75"/>
      <c r="E2" s="75"/>
      <c r="F2" s="75"/>
      <c r="G2" s="75"/>
      <c r="H2" s="75"/>
      <c r="I2" s="75"/>
      <c r="J2" s="1026" t="s">
        <v>567</v>
      </c>
    </row>
    <row r="3" spans="1:10" ht="18.75" customHeight="1">
      <c r="A3" s="19"/>
      <c r="B3" s="75"/>
      <c r="C3" s="75"/>
      <c r="D3" s="75"/>
      <c r="E3" s="75"/>
      <c r="F3" s="75"/>
      <c r="G3" s="75"/>
      <c r="H3" s="75"/>
      <c r="I3" s="75"/>
      <c r="J3" s="63"/>
    </row>
    <row r="4" spans="1:10" ht="18.75" customHeight="1">
      <c r="A4" s="20" t="s">
        <v>568</v>
      </c>
      <c r="B4" s="21"/>
      <c r="C4" s="21"/>
      <c r="D4" s="21"/>
      <c r="E4" s="21"/>
      <c r="F4" s="21"/>
      <c r="G4" s="21"/>
      <c r="H4" s="21"/>
      <c r="I4" s="64"/>
      <c r="J4" s="64"/>
    </row>
    <row r="5" spans="1:10" ht="13.5" thickBot="1">
      <c r="A5" s="65"/>
      <c r="B5" s="16"/>
      <c r="C5" s="16"/>
      <c r="D5" s="16"/>
      <c r="E5" s="16"/>
      <c r="F5" s="21"/>
      <c r="G5" s="21" t="s">
        <v>431</v>
      </c>
      <c r="H5" s="16"/>
      <c r="I5" s="64"/>
      <c r="J5" s="64"/>
    </row>
    <row r="6" spans="1:10" ht="18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8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1164" t="s">
        <v>543</v>
      </c>
      <c r="B8" s="1173"/>
      <c r="C8" s="1173"/>
      <c r="D8" s="1173"/>
      <c r="E8" s="1173"/>
      <c r="F8" s="1173"/>
      <c r="G8" s="1173"/>
      <c r="H8" s="1173"/>
      <c r="I8" s="1173"/>
      <c r="J8" s="1174"/>
    </row>
    <row r="9" spans="1:10" ht="12.75">
      <c r="A9" s="1175"/>
      <c r="B9" s="1176"/>
      <c r="C9" s="1176"/>
      <c r="D9" s="1176"/>
      <c r="E9" s="1176"/>
      <c r="F9" s="1176"/>
      <c r="G9" s="1176"/>
      <c r="H9" s="1176"/>
      <c r="I9" s="1176"/>
      <c r="J9" s="1177"/>
    </row>
    <row r="10" spans="1:10" ht="12.75">
      <c r="A10" s="1175"/>
      <c r="B10" s="1176"/>
      <c r="C10" s="1176"/>
      <c r="D10" s="1176"/>
      <c r="E10" s="1176"/>
      <c r="F10" s="1176"/>
      <c r="G10" s="1176"/>
      <c r="H10" s="1176"/>
      <c r="I10" s="1176"/>
      <c r="J10" s="1177"/>
    </row>
    <row r="11" spans="1:10" ht="12.75">
      <c r="A11" s="1175"/>
      <c r="B11" s="1176"/>
      <c r="C11" s="1176"/>
      <c r="D11" s="1176"/>
      <c r="E11" s="1176"/>
      <c r="F11" s="1176"/>
      <c r="G11" s="1176"/>
      <c r="H11" s="1176"/>
      <c r="I11" s="1176"/>
      <c r="J11" s="1177"/>
    </row>
    <row r="12" spans="1:10" ht="12.75">
      <c r="A12" s="1175"/>
      <c r="B12" s="1176"/>
      <c r="C12" s="1176"/>
      <c r="D12" s="1176"/>
      <c r="E12" s="1176"/>
      <c r="F12" s="1176"/>
      <c r="G12" s="1176"/>
      <c r="H12" s="1176"/>
      <c r="I12" s="1176"/>
      <c r="J12" s="1177"/>
    </row>
    <row r="13" spans="1:10" ht="12.75">
      <c r="A13" s="1175"/>
      <c r="B13" s="1176"/>
      <c r="C13" s="1176"/>
      <c r="D13" s="1176"/>
      <c r="E13" s="1176"/>
      <c r="F13" s="1176"/>
      <c r="G13" s="1176"/>
      <c r="H13" s="1176"/>
      <c r="I13" s="1176"/>
      <c r="J13" s="1177"/>
    </row>
    <row r="14" spans="1:10" ht="12.75">
      <c r="A14" s="1175"/>
      <c r="B14" s="1176"/>
      <c r="C14" s="1176"/>
      <c r="D14" s="1176"/>
      <c r="E14" s="1176"/>
      <c r="F14" s="1176"/>
      <c r="G14" s="1176"/>
      <c r="H14" s="1176"/>
      <c r="I14" s="1176"/>
      <c r="J14" s="1177"/>
    </row>
    <row r="15" spans="1:10" ht="12.75">
      <c r="A15" s="1175"/>
      <c r="B15" s="1176"/>
      <c r="C15" s="1176"/>
      <c r="D15" s="1176"/>
      <c r="E15" s="1176"/>
      <c r="F15" s="1176"/>
      <c r="G15" s="1176"/>
      <c r="H15" s="1176"/>
      <c r="I15" s="1176"/>
      <c r="J15" s="1177"/>
    </row>
    <row r="16" spans="1:10" ht="12.75">
      <c r="A16" s="1175"/>
      <c r="B16" s="1176"/>
      <c r="C16" s="1176"/>
      <c r="D16" s="1176"/>
      <c r="E16" s="1176"/>
      <c r="F16" s="1176"/>
      <c r="G16" s="1176"/>
      <c r="H16" s="1176"/>
      <c r="I16" s="1176"/>
      <c r="J16" s="1177"/>
    </row>
    <row r="17" spans="1:10" ht="12.75">
      <c r="A17" s="1175"/>
      <c r="B17" s="1176"/>
      <c r="C17" s="1176"/>
      <c r="D17" s="1176"/>
      <c r="E17" s="1176"/>
      <c r="F17" s="1176"/>
      <c r="G17" s="1176"/>
      <c r="H17" s="1176"/>
      <c r="I17" s="1176"/>
      <c r="J17" s="1177"/>
    </row>
    <row r="18" spans="1:10" ht="12.75">
      <c r="A18" s="1175"/>
      <c r="B18" s="1176"/>
      <c r="C18" s="1176"/>
      <c r="D18" s="1176"/>
      <c r="E18" s="1176"/>
      <c r="F18" s="1176"/>
      <c r="G18" s="1176"/>
      <c r="H18" s="1176"/>
      <c r="I18" s="1176"/>
      <c r="J18" s="1177"/>
    </row>
    <row r="19" spans="1:10" ht="12.75">
      <c r="A19" s="1175"/>
      <c r="B19" s="1176"/>
      <c r="C19" s="1176"/>
      <c r="D19" s="1176"/>
      <c r="E19" s="1176"/>
      <c r="F19" s="1176"/>
      <c r="G19" s="1176"/>
      <c r="H19" s="1176"/>
      <c r="I19" s="1176"/>
      <c r="J19" s="1177"/>
    </row>
    <row r="20" spans="1:10" ht="12.75">
      <c r="A20" s="1175"/>
      <c r="B20" s="1176"/>
      <c r="C20" s="1176"/>
      <c r="D20" s="1176"/>
      <c r="E20" s="1176"/>
      <c r="F20" s="1176"/>
      <c r="G20" s="1176"/>
      <c r="H20" s="1176"/>
      <c r="I20" s="1176"/>
      <c r="J20" s="1177"/>
    </row>
    <row r="21" spans="1:10" ht="12.75">
      <c r="A21" s="1175"/>
      <c r="B21" s="1176"/>
      <c r="C21" s="1176"/>
      <c r="D21" s="1176"/>
      <c r="E21" s="1176"/>
      <c r="F21" s="1176"/>
      <c r="G21" s="1176"/>
      <c r="H21" s="1176"/>
      <c r="I21" s="1176"/>
      <c r="J21" s="1177"/>
    </row>
    <row r="22" spans="1:10" ht="12.75">
      <c r="A22" s="1175"/>
      <c r="B22" s="1176"/>
      <c r="C22" s="1176"/>
      <c r="D22" s="1176"/>
      <c r="E22" s="1176"/>
      <c r="F22" s="1176"/>
      <c r="G22" s="1176"/>
      <c r="H22" s="1176"/>
      <c r="I22" s="1176"/>
      <c r="J22" s="1177"/>
    </row>
    <row r="23" spans="1:10" ht="12.75">
      <c r="A23" s="1175"/>
      <c r="B23" s="1176"/>
      <c r="C23" s="1176"/>
      <c r="D23" s="1176"/>
      <c r="E23" s="1176"/>
      <c r="F23" s="1176"/>
      <c r="G23" s="1176"/>
      <c r="H23" s="1176"/>
      <c r="I23" s="1176"/>
      <c r="J23" s="1177"/>
    </row>
    <row r="24" spans="1:10" ht="12.75">
      <c r="A24" s="1175"/>
      <c r="B24" s="1176"/>
      <c r="C24" s="1176"/>
      <c r="D24" s="1176"/>
      <c r="E24" s="1176"/>
      <c r="F24" s="1176"/>
      <c r="G24" s="1176"/>
      <c r="H24" s="1176"/>
      <c r="I24" s="1176"/>
      <c r="J24" s="1177"/>
    </row>
    <row r="25" spans="1:10" ht="12.75">
      <c r="A25" s="1175"/>
      <c r="B25" s="1176"/>
      <c r="C25" s="1176"/>
      <c r="D25" s="1176"/>
      <c r="E25" s="1176"/>
      <c r="F25" s="1176"/>
      <c r="G25" s="1176"/>
      <c r="H25" s="1176"/>
      <c r="I25" s="1176"/>
      <c r="J25" s="1177"/>
    </row>
    <row r="26" spans="1:10" ht="13.5" thickBot="1">
      <c r="A26" s="1178"/>
      <c r="B26" s="1179"/>
      <c r="C26" s="1179"/>
      <c r="D26" s="1179"/>
      <c r="E26" s="1179"/>
      <c r="F26" s="1179"/>
      <c r="G26" s="1179"/>
      <c r="H26" s="1179"/>
      <c r="I26" s="1179"/>
      <c r="J26" s="1180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 t="s">
        <v>551</v>
      </c>
      <c r="B29" s="16"/>
      <c r="C29" s="16"/>
      <c r="D29" s="16"/>
      <c r="E29" s="16"/>
      <c r="F29" s="16"/>
      <c r="G29" s="16"/>
      <c r="H29" s="16" t="s">
        <v>550</v>
      </c>
      <c r="I29" s="32"/>
      <c r="J29" s="94" t="s">
        <v>896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32"/>
      <c r="J30" s="16"/>
    </row>
    <row r="31" spans="1:10" ht="12.75">
      <c r="A31" s="32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">
    <mergeCell ref="A8:J2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&amp;C&amp;P+66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J31"/>
  <sheetViews>
    <sheetView zoomScale="85" zoomScaleNormal="85" workbookViewId="0" topLeftCell="A1">
      <selection activeCell="C4" sqref="C4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5.75" customHeight="1"/>
    <row r="2" spans="1:10" s="16" customFormat="1" ht="18.75" customHeight="1">
      <c r="A2" s="75" t="s">
        <v>542</v>
      </c>
      <c r="J2" s="1026" t="s">
        <v>569</v>
      </c>
    </row>
    <row r="3" spans="2:10" ht="12.75">
      <c r="B3" s="75"/>
      <c r="C3" s="75"/>
      <c r="D3" s="75"/>
      <c r="E3" s="75"/>
      <c r="F3" s="75"/>
      <c r="G3" s="75"/>
      <c r="H3" s="75"/>
      <c r="I3" s="75"/>
      <c r="J3" s="63"/>
    </row>
    <row r="4" spans="1:10" ht="18" customHeight="1">
      <c r="A4" s="20" t="s">
        <v>571</v>
      </c>
      <c r="B4" s="21"/>
      <c r="C4" s="21"/>
      <c r="D4" s="21"/>
      <c r="E4" s="21"/>
      <c r="F4" s="21"/>
      <c r="G4" s="21"/>
      <c r="H4" s="21"/>
      <c r="I4" s="64"/>
      <c r="J4" s="64"/>
    </row>
    <row r="5" spans="1:10" ht="12.75" customHeight="1" thickBot="1">
      <c r="A5" s="65"/>
      <c r="B5" s="16"/>
      <c r="C5" s="16"/>
      <c r="D5" s="16"/>
      <c r="E5" s="16"/>
      <c r="G5" s="21" t="s">
        <v>431</v>
      </c>
      <c r="H5" s="16"/>
      <c r="I5" s="64"/>
      <c r="J5" s="64"/>
    </row>
    <row r="6" spans="1:10" ht="15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5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1164" t="s">
        <v>543</v>
      </c>
      <c r="B8" s="1173"/>
      <c r="C8" s="1173"/>
      <c r="D8" s="1173"/>
      <c r="E8" s="1173"/>
      <c r="F8" s="1173"/>
      <c r="G8" s="1173"/>
      <c r="H8" s="1173"/>
      <c r="I8" s="1173"/>
      <c r="J8" s="1174"/>
    </row>
    <row r="9" spans="1:10" ht="12.75">
      <c r="A9" s="1175"/>
      <c r="B9" s="1176"/>
      <c r="C9" s="1176"/>
      <c r="D9" s="1176"/>
      <c r="E9" s="1176"/>
      <c r="F9" s="1176"/>
      <c r="G9" s="1176"/>
      <c r="H9" s="1176"/>
      <c r="I9" s="1176"/>
      <c r="J9" s="1177"/>
    </row>
    <row r="10" spans="1:10" ht="12.75">
      <c r="A10" s="1175"/>
      <c r="B10" s="1176"/>
      <c r="C10" s="1176"/>
      <c r="D10" s="1176"/>
      <c r="E10" s="1176"/>
      <c r="F10" s="1176"/>
      <c r="G10" s="1176"/>
      <c r="H10" s="1176"/>
      <c r="I10" s="1176"/>
      <c r="J10" s="1177"/>
    </row>
    <row r="11" spans="1:10" ht="12.75">
      <c r="A11" s="1175"/>
      <c r="B11" s="1176"/>
      <c r="C11" s="1176"/>
      <c r="D11" s="1176"/>
      <c r="E11" s="1176"/>
      <c r="F11" s="1176"/>
      <c r="G11" s="1176"/>
      <c r="H11" s="1176"/>
      <c r="I11" s="1176"/>
      <c r="J11" s="1177"/>
    </row>
    <row r="12" spans="1:10" ht="12.75">
      <c r="A12" s="1175"/>
      <c r="B12" s="1176"/>
      <c r="C12" s="1176"/>
      <c r="D12" s="1176"/>
      <c r="E12" s="1176"/>
      <c r="F12" s="1176"/>
      <c r="G12" s="1176"/>
      <c r="H12" s="1176"/>
      <c r="I12" s="1176"/>
      <c r="J12" s="1177"/>
    </row>
    <row r="13" spans="1:10" ht="12.75">
      <c r="A13" s="1175"/>
      <c r="B13" s="1176"/>
      <c r="C13" s="1176"/>
      <c r="D13" s="1176"/>
      <c r="E13" s="1176"/>
      <c r="F13" s="1176"/>
      <c r="G13" s="1176"/>
      <c r="H13" s="1176"/>
      <c r="I13" s="1176"/>
      <c r="J13" s="1177"/>
    </row>
    <row r="14" spans="1:10" ht="12.75">
      <c r="A14" s="1175"/>
      <c r="B14" s="1176"/>
      <c r="C14" s="1176"/>
      <c r="D14" s="1176"/>
      <c r="E14" s="1176"/>
      <c r="F14" s="1176"/>
      <c r="G14" s="1176"/>
      <c r="H14" s="1176"/>
      <c r="I14" s="1176"/>
      <c r="J14" s="1177"/>
    </row>
    <row r="15" spans="1:10" ht="12.75">
      <c r="A15" s="1175"/>
      <c r="B15" s="1176"/>
      <c r="C15" s="1176"/>
      <c r="D15" s="1176"/>
      <c r="E15" s="1176"/>
      <c r="F15" s="1176"/>
      <c r="G15" s="1176"/>
      <c r="H15" s="1176"/>
      <c r="I15" s="1176"/>
      <c r="J15" s="1177"/>
    </row>
    <row r="16" spans="1:10" ht="12.75">
      <c r="A16" s="1175"/>
      <c r="B16" s="1176"/>
      <c r="C16" s="1176"/>
      <c r="D16" s="1176"/>
      <c r="E16" s="1176"/>
      <c r="F16" s="1176"/>
      <c r="G16" s="1176"/>
      <c r="H16" s="1176"/>
      <c r="I16" s="1176"/>
      <c r="J16" s="1177"/>
    </row>
    <row r="17" spans="1:10" ht="12.75">
      <c r="A17" s="1175"/>
      <c r="B17" s="1176"/>
      <c r="C17" s="1176"/>
      <c r="D17" s="1176"/>
      <c r="E17" s="1176"/>
      <c r="F17" s="1176"/>
      <c r="G17" s="1176"/>
      <c r="H17" s="1176"/>
      <c r="I17" s="1176"/>
      <c r="J17" s="1177"/>
    </row>
    <row r="18" spans="1:10" ht="12.75">
      <c r="A18" s="1175"/>
      <c r="B18" s="1176"/>
      <c r="C18" s="1176"/>
      <c r="D18" s="1176"/>
      <c r="E18" s="1176"/>
      <c r="F18" s="1176"/>
      <c r="G18" s="1176"/>
      <c r="H18" s="1176"/>
      <c r="I18" s="1176"/>
      <c r="J18" s="1177"/>
    </row>
    <row r="19" spans="1:10" ht="12.75">
      <c r="A19" s="1175"/>
      <c r="B19" s="1176"/>
      <c r="C19" s="1176"/>
      <c r="D19" s="1176"/>
      <c r="E19" s="1176"/>
      <c r="F19" s="1176"/>
      <c r="G19" s="1176"/>
      <c r="H19" s="1176"/>
      <c r="I19" s="1176"/>
      <c r="J19" s="1177"/>
    </row>
    <row r="20" spans="1:10" ht="12.75">
      <c r="A20" s="1175"/>
      <c r="B20" s="1176"/>
      <c r="C20" s="1176"/>
      <c r="D20" s="1176"/>
      <c r="E20" s="1176"/>
      <c r="F20" s="1176"/>
      <c r="G20" s="1176"/>
      <c r="H20" s="1176"/>
      <c r="I20" s="1176"/>
      <c r="J20" s="1177"/>
    </row>
    <row r="21" spans="1:10" ht="12.75">
      <c r="A21" s="1175"/>
      <c r="B21" s="1176"/>
      <c r="C21" s="1176"/>
      <c r="D21" s="1176"/>
      <c r="E21" s="1176"/>
      <c r="F21" s="1176"/>
      <c r="G21" s="1176"/>
      <c r="H21" s="1176"/>
      <c r="I21" s="1176"/>
      <c r="J21" s="1177"/>
    </row>
    <row r="22" spans="1:10" ht="12.75">
      <c r="A22" s="1175"/>
      <c r="B22" s="1176"/>
      <c r="C22" s="1176"/>
      <c r="D22" s="1176"/>
      <c r="E22" s="1176"/>
      <c r="F22" s="1176"/>
      <c r="G22" s="1176"/>
      <c r="H22" s="1176"/>
      <c r="I22" s="1176"/>
      <c r="J22" s="1177"/>
    </row>
    <row r="23" spans="1:10" ht="12.75">
      <c r="A23" s="1175"/>
      <c r="B23" s="1176"/>
      <c r="C23" s="1176"/>
      <c r="D23" s="1176"/>
      <c r="E23" s="1176"/>
      <c r="F23" s="1176"/>
      <c r="G23" s="1176"/>
      <c r="H23" s="1176"/>
      <c r="I23" s="1176"/>
      <c r="J23" s="1177"/>
    </row>
    <row r="24" spans="1:10" ht="12.75">
      <c r="A24" s="1175"/>
      <c r="B24" s="1176"/>
      <c r="C24" s="1176"/>
      <c r="D24" s="1176"/>
      <c r="E24" s="1176"/>
      <c r="F24" s="1176"/>
      <c r="G24" s="1176"/>
      <c r="H24" s="1176"/>
      <c r="I24" s="1176"/>
      <c r="J24" s="1177"/>
    </row>
    <row r="25" spans="1:10" ht="12.75">
      <c r="A25" s="1175"/>
      <c r="B25" s="1176"/>
      <c r="C25" s="1176"/>
      <c r="D25" s="1176"/>
      <c r="E25" s="1176"/>
      <c r="F25" s="1176"/>
      <c r="G25" s="1176"/>
      <c r="H25" s="1176"/>
      <c r="I25" s="1176"/>
      <c r="J25" s="1177"/>
    </row>
    <row r="26" spans="1:10" ht="13.5" thickBot="1">
      <c r="A26" s="1178"/>
      <c r="B26" s="1179"/>
      <c r="C26" s="1179"/>
      <c r="D26" s="1179"/>
      <c r="E26" s="1179"/>
      <c r="F26" s="1179"/>
      <c r="G26" s="1179"/>
      <c r="H26" s="1179"/>
      <c r="I26" s="1179"/>
      <c r="J26" s="1180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 t="s">
        <v>551</v>
      </c>
      <c r="B29" s="16"/>
      <c r="C29" s="16"/>
      <c r="D29" s="16"/>
      <c r="E29" s="16"/>
      <c r="F29" s="16"/>
      <c r="G29" s="16"/>
      <c r="H29" s="16" t="s">
        <v>550</v>
      </c>
      <c r="I29" s="32"/>
      <c r="J29" s="94" t="s">
        <v>896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32"/>
      <c r="J30" s="16"/>
    </row>
    <row r="31" spans="1:10" ht="12.75">
      <c r="A31" s="32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">
    <mergeCell ref="A8:J2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&amp;C&amp;P+67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9.125" style="16" customWidth="1"/>
    <col min="2" max="2" width="12.375" style="16" customWidth="1"/>
    <col min="3" max="3" width="14.25390625" style="16" customWidth="1"/>
    <col min="4" max="4" width="12.625" style="16" customWidth="1"/>
    <col min="5" max="5" width="11.625" style="16" customWidth="1"/>
    <col min="6" max="6" width="14.875" style="16" customWidth="1"/>
    <col min="7" max="7" width="16.00390625" style="16" customWidth="1"/>
    <col min="8" max="8" width="18.375" style="16" customWidth="1"/>
    <col min="9" max="9" width="47.75390625" style="16" customWidth="1"/>
    <col min="10" max="16384" width="9.125" style="16" customWidth="1"/>
  </cols>
  <sheetData>
    <row r="1" spans="1:9" s="83" customFormat="1" ht="18">
      <c r="A1" s="89" t="s">
        <v>542</v>
      </c>
      <c r="B1" s="89"/>
      <c r="C1" s="89"/>
      <c r="D1" s="89"/>
      <c r="E1" s="89"/>
      <c r="F1" s="89"/>
      <c r="G1" s="89"/>
      <c r="H1" s="89"/>
      <c r="I1" s="412" t="s">
        <v>398</v>
      </c>
    </row>
    <row r="2" spans="1:9" ht="15.75">
      <c r="A2" s="40"/>
      <c r="B2" s="75"/>
      <c r="C2" s="75"/>
      <c r="D2" s="75"/>
      <c r="E2" s="75"/>
      <c r="F2" s="75"/>
      <c r="G2" s="75"/>
      <c r="H2" s="75"/>
      <c r="I2" s="363"/>
    </row>
    <row r="3" spans="1:9" s="257" customFormat="1" ht="20.25">
      <c r="A3" s="255" t="s">
        <v>399</v>
      </c>
      <c r="B3" s="256"/>
      <c r="C3" s="256"/>
      <c r="D3" s="256"/>
      <c r="E3" s="256"/>
      <c r="F3" s="256"/>
      <c r="G3" s="256"/>
      <c r="H3" s="255"/>
      <c r="I3" s="255"/>
    </row>
    <row r="4" spans="1:9" ht="12.75" customHeight="1">
      <c r="A4" s="1187" t="s">
        <v>431</v>
      </c>
      <c r="B4" s="1187"/>
      <c r="C4" s="1187"/>
      <c r="D4" s="1187"/>
      <c r="E4" s="1187"/>
      <c r="F4" s="1187"/>
      <c r="G4" s="1187"/>
      <c r="H4" s="1187"/>
      <c r="I4" s="1187"/>
    </row>
    <row r="5" spans="1:9" ht="15.75" thickBot="1">
      <c r="A5" s="65"/>
      <c r="F5" s="39"/>
      <c r="H5" s="64"/>
      <c r="I5" s="64"/>
    </row>
    <row r="6" spans="1:9" s="65" customFormat="1" ht="22.5" customHeight="1">
      <c r="A6" s="409" t="s">
        <v>537</v>
      </c>
      <c r="B6" s="96"/>
      <c r="C6" s="96"/>
      <c r="D6" s="410" t="s">
        <v>800</v>
      </c>
      <c r="E6" s="371"/>
      <c r="F6" s="411" t="s">
        <v>421</v>
      </c>
      <c r="G6" s="372" t="s">
        <v>538</v>
      </c>
      <c r="H6" s="1184" t="s">
        <v>540</v>
      </c>
      <c r="I6" s="1185"/>
    </row>
    <row r="7" spans="1:9" s="65" customFormat="1" ht="15.75" customHeight="1" thickBot="1">
      <c r="A7" s="181"/>
      <c r="B7" s="182"/>
      <c r="C7" s="182"/>
      <c r="D7" s="373" t="s">
        <v>432</v>
      </c>
      <c r="E7" s="374" t="s">
        <v>433</v>
      </c>
      <c r="F7" s="375" t="s">
        <v>801</v>
      </c>
      <c r="G7" s="375" t="s">
        <v>539</v>
      </c>
      <c r="H7" s="182"/>
      <c r="I7" s="97"/>
    </row>
    <row r="8" spans="1:9" ht="19.5" customHeight="1">
      <c r="A8" s="366"/>
      <c r="B8" s="31"/>
      <c r="C8" s="207"/>
      <c r="D8" s="367"/>
      <c r="E8" s="368"/>
      <c r="F8" s="369"/>
      <c r="G8" s="370"/>
      <c r="H8" s="42"/>
      <c r="I8" s="23"/>
    </row>
    <row r="9" spans="1:9" s="86" customFormat="1" ht="19.5" customHeight="1">
      <c r="A9" s="376" t="s">
        <v>110</v>
      </c>
      <c r="B9" s="87"/>
      <c r="C9" s="377"/>
      <c r="D9" s="378">
        <v>0</v>
      </c>
      <c r="E9" s="379">
        <v>16000</v>
      </c>
      <c r="F9" s="380"/>
      <c r="G9" s="381"/>
      <c r="H9" s="87" t="s">
        <v>149</v>
      </c>
      <c r="I9" s="382"/>
    </row>
    <row r="10" spans="1:9" s="86" customFormat="1" ht="19.5" customHeight="1">
      <c r="A10" s="376"/>
      <c r="B10" s="85"/>
      <c r="C10" s="383"/>
      <c r="D10" s="384"/>
      <c r="E10" s="385"/>
      <c r="F10" s="386"/>
      <c r="G10" s="387"/>
      <c r="H10" s="85"/>
      <c r="I10" s="388"/>
    </row>
    <row r="11" spans="1:9" s="86" customFormat="1" ht="19.5" customHeight="1">
      <c r="A11" s="376" t="s">
        <v>111</v>
      </c>
      <c r="B11" s="85"/>
      <c r="C11" s="383"/>
      <c r="D11" s="384"/>
      <c r="E11" s="385">
        <v>3780</v>
      </c>
      <c r="F11" s="389">
        <v>3780</v>
      </c>
      <c r="G11" s="387"/>
      <c r="H11" s="85" t="s">
        <v>149</v>
      </c>
      <c r="I11" s="388"/>
    </row>
    <row r="12" spans="1:9" s="86" customFormat="1" ht="19.5" customHeight="1">
      <c r="A12" s="376" t="s">
        <v>112</v>
      </c>
      <c r="B12" s="85"/>
      <c r="C12" s="383"/>
      <c r="D12" s="384"/>
      <c r="E12" s="385">
        <v>600</v>
      </c>
      <c r="F12" s="389">
        <v>600</v>
      </c>
      <c r="G12" s="387"/>
      <c r="H12" s="85" t="s">
        <v>149</v>
      </c>
      <c r="I12" s="388"/>
    </row>
    <row r="13" spans="1:9" s="86" customFormat="1" ht="19.5" customHeight="1">
      <c r="A13" s="376" t="s">
        <v>113</v>
      </c>
      <c r="B13" s="85"/>
      <c r="C13" s="383"/>
      <c r="D13" s="384"/>
      <c r="E13" s="385">
        <v>52</v>
      </c>
      <c r="F13" s="389">
        <v>52</v>
      </c>
      <c r="G13" s="387"/>
      <c r="H13" s="85" t="s">
        <v>149</v>
      </c>
      <c r="I13" s="388"/>
    </row>
    <row r="14" spans="1:9" s="86" customFormat="1" ht="19.5" customHeight="1">
      <c r="A14" s="376" t="s">
        <v>114</v>
      </c>
      <c r="B14" s="85"/>
      <c r="C14" s="383"/>
      <c r="D14" s="384"/>
      <c r="E14" s="385">
        <v>360</v>
      </c>
      <c r="F14" s="389">
        <v>360</v>
      </c>
      <c r="G14" s="387"/>
      <c r="H14" s="85" t="s">
        <v>149</v>
      </c>
      <c r="I14" s="383"/>
    </row>
    <row r="15" spans="1:9" s="86" customFormat="1" ht="19.5" customHeight="1">
      <c r="A15" s="376" t="s">
        <v>115</v>
      </c>
      <c r="B15" s="85"/>
      <c r="C15" s="383"/>
      <c r="D15" s="384"/>
      <c r="E15" s="385">
        <v>600</v>
      </c>
      <c r="F15" s="389">
        <v>600</v>
      </c>
      <c r="G15" s="387"/>
      <c r="H15" s="85" t="s">
        <v>149</v>
      </c>
      <c r="I15" s="383"/>
    </row>
    <row r="16" spans="1:9" s="86" customFormat="1" ht="19.5" customHeight="1">
      <c r="A16" s="376" t="s">
        <v>116</v>
      </c>
      <c r="B16" s="85"/>
      <c r="C16" s="383"/>
      <c r="D16" s="384"/>
      <c r="E16" s="385">
        <v>360</v>
      </c>
      <c r="F16" s="389">
        <v>360</v>
      </c>
      <c r="G16" s="387"/>
      <c r="H16" s="85" t="s">
        <v>149</v>
      </c>
      <c r="I16" s="383"/>
    </row>
    <row r="17" spans="1:9" s="86" customFormat="1" ht="19.5" customHeight="1">
      <c r="A17" s="376" t="s">
        <v>117</v>
      </c>
      <c r="B17" s="85"/>
      <c r="C17" s="383"/>
      <c r="D17" s="384"/>
      <c r="E17" s="385">
        <v>960</v>
      </c>
      <c r="F17" s="389">
        <v>960</v>
      </c>
      <c r="G17" s="387"/>
      <c r="H17" s="85" t="s">
        <v>149</v>
      </c>
      <c r="I17" s="383"/>
    </row>
    <row r="18" spans="1:9" s="86" customFormat="1" ht="19.5" customHeight="1">
      <c r="A18" s="376" t="s">
        <v>118</v>
      </c>
      <c r="B18" s="85"/>
      <c r="C18" s="383"/>
      <c r="D18" s="384"/>
      <c r="E18" s="385">
        <v>300</v>
      </c>
      <c r="F18" s="389">
        <v>300</v>
      </c>
      <c r="G18" s="387"/>
      <c r="H18" s="85" t="s">
        <v>149</v>
      </c>
      <c r="I18" s="383"/>
    </row>
    <row r="19" spans="1:9" s="86" customFormat="1" ht="19.5" customHeight="1">
      <c r="A19" s="376" t="s">
        <v>119</v>
      </c>
      <c r="B19" s="85"/>
      <c r="C19" s="383"/>
      <c r="D19" s="384"/>
      <c r="E19" s="385">
        <v>420</v>
      </c>
      <c r="F19" s="389">
        <v>420</v>
      </c>
      <c r="G19" s="387"/>
      <c r="H19" s="85" t="s">
        <v>149</v>
      </c>
      <c r="I19" s="383"/>
    </row>
    <row r="20" spans="1:9" s="86" customFormat="1" ht="19.5" customHeight="1">
      <c r="A20" s="376" t="s">
        <v>120</v>
      </c>
      <c r="B20" s="85"/>
      <c r="C20" s="383"/>
      <c r="D20" s="384"/>
      <c r="E20" s="385">
        <v>22</v>
      </c>
      <c r="F20" s="389">
        <v>22</v>
      </c>
      <c r="G20" s="387"/>
      <c r="H20" s="85" t="s">
        <v>149</v>
      </c>
      <c r="I20" s="383"/>
    </row>
    <row r="21" spans="1:9" s="86" customFormat="1" ht="19.5" customHeight="1">
      <c r="A21" s="376" t="s">
        <v>121</v>
      </c>
      <c r="B21" s="85"/>
      <c r="C21" s="383"/>
      <c r="D21" s="384"/>
      <c r="E21" s="385">
        <v>300</v>
      </c>
      <c r="F21" s="389">
        <v>300</v>
      </c>
      <c r="G21" s="387"/>
      <c r="H21" s="85" t="s">
        <v>149</v>
      </c>
      <c r="I21" s="383"/>
    </row>
    <row r="22" spans="1:9" s="86" customFormat="1" ht="19.5" customHeight="1">
      <c r="A22" s="376" t="s">
        <v>122</v>
      </c>
      <c r="B22" s="85"/>
      <c r="C22" s="383"/>
      <c r="D22" s="384"/>
      <c r="E22" s="385">
        <v>540</v>
      </c>
      <c r="F22" s="389">
        <v>540</v>
      </c>
      <c r="G22" s="387"/>
      <c r="H22" s="85" t="s">
        <v>149</v>
      </c>
      <c r="I22" s="383"/>
    </row>
    <row r="23" spans="1:9" s="86" customFormat="1" ht="19.5" customHeight="1">
      <c r="A23" s="376" t="s">
        <v>123</v>
      </c>
      <c r="B23" s="85"/>
      <c r="C23" s="383"/>
      <c r="D23" s="384"/>
      <c r="E23" s="385">
        <v>300</v>
      </c>
      <c r="F23" s="389">
        <v>300</v>
      </c>
      <c r="G23" s="387"/>
      <c r="H23" s="85" t="s">
        <v>149</v>
      </c>
      <c r="I23" s="383"/>
    </row>
    <row r="24" spans="1:9" s="86" customFormat="1" ht="19.5" customHeight="1">
      <c r="A24" s="376" t="s">
        <v>124</v>
      </c>
      <c r="B24" s="85"/>
      <c r="C24" s="383"/>
      <c r="D24" s="384"/>
      <c r="E24" s="385">
        <v>600</v>
      </c>
      <c r="F24" s="389">
        <v>600</v>
      </c>
      <c r="G24" s="387"/>
      <c r="H24" s="85" t="s">
        <v>149</v>
      </c>
      <c r="I24" s="383"/>
    </row>
    <row r="25" spans="1:9" s="86" customFormat="1" ht="19.5" customHeight="1">
      <c r="A25" s="376" t="s">
        <v>125</v>
      </c>
      <c r="B25" s="85"/>
      <c r="C25" s="383"/>
      <c r="D25" s="384"/>
      <c r="E25" s="385">
        <v>300</v>
      </c>
      <c r="F25" s="389">
        <v>300</v>
      </c>
      <c r="G25" s="387"/>
      <c r="H25" s="85" t="s">
        <v>149</v>
      </c>
      <c r="I25" s="383"/>
    </row>
    <row r="26" spans="1:9" s="86" customFormat="1" ht="19.5" customHeight="1">
      <c r="A26" s="376" t="s">
        <v>126</v>
      </c>
      <c r="B26" s="85"/>
      <c r="C26" s="383"/>
      <c r="D26" s="384"/>
      <c r="E26" s="385">
        <v>354</v>
      </c>
      <c r="F26" s="389">
        <v>354</v>
      </c>
      <c r="G26" s="387"/>
      <c r="H26" s="85" t="s">
        <v>149</v>
      </c>
      <c r="I26" s="383"/>
    </row>
    <row r="27" spans="1:9" s="86" customFormat="1" ht="19.5" customHeight="1">
      <c r="A27" s="376" t="s">
        <v>127</v>
      </c>
      <c r="B27" s="85"/>
      <c r="C27" s="383"/>
      <c r="D27" s="384"/>
      <c r="E27" s="385">
        <v>840</v>
      </c>
      <c r="F27" s="389">
        <v>840</v>
      </c>
      <c r="G27" s="387"/>
      <c r="H27" s="85" t="s">
        <v>149</v>
      </c>
      <c r="I27" s="383"/>
    </row>
    <row r="28" spans="1:9" s="86" customFormat="1" ht="19.5" customHeight="1">
      <c r="A28" s="376" t="s">
        <v>128</v>
      </c>
      <c r="B28" s="85"/>
      <c r="C28" s="383"/>
      <c r="D28" s="384"/>
      <c r="E28" s="385">
        <v>540</v>
      </c>
      <c r="F28" s="389">
        <v>540</v>
      </c>
      <c r="G28" s="387"/>
      <c r="H28" s="85" t="s">
        <v>149</v>
      </c>
      <c r="I28" s="383"/>
    </row>
    <row r="29" spans="1:9" s="86" customFormat="1" ht="19.5" customHeight="1">
      <c r="A29" s="376" t="s">
        <v>129</v>
      </c>
      <c r="B29" s="85"/>
      <c r="C29" s="383"/>
      <c r="D29" s="384"/>
      <c r="E29" s="385">
        <v>720</v>
      </c>
      <c r="F29" s="389">
        <v>720</v>
      </c>
      <c r="G29" s="387"/>
      <c r="H29" s="85" t="s">
        <v>149</v>
      </c>
      <c r="I29" s="383"/>
    </row>
    <row r="30" spans="1:9" s="86" customFormat="1" ht="19.5" customHeight="1">
      <c r="A30" s="376" t="s">
        <v>130</v>
      </c>
      <c r="B30" s="85"/>
      <c r="C30" s="383"/>
      <c r="D30" s="384"/>
      <c r="E30" s="385">
        <v>900</v>
      </c>
      <c r="F30" s="389">
        <v>900</v>
      </c>
      <c r="G30" s="387"/>
      <c r="H30" s="85" t="s">
        <v>149</v>
      </c>
      <c r="I30" s="383"/>
    </row>
    <row r="31" spans="1:9" s="86" customFormat="1" ht="19.5" customHeight="1">
      <c r="A31" s="376" t="s">
        <v>131</v>
      </c>
      <c r="B31" s="85"/>
      <c r="C31" s="383"/>
      <c r="D31" s="384"/>
      <c r="E31" s="385">
        <v>25.407</v>
      </c>
      <c r="F31" s="389">
        <v>25.407</v>
      </c>
      <c r="G31" s="387"/>
      <c r="H31" s="85" t="s">
        <v>149</v>
      </c>
      <c r="I31" s="383"/>
    </row>
    <row r="32" spans="1:9" s="86" customFormat="1" ht="19.5" customHeight="1">
      <c r="A32" s="376" t="s">
        <v>132</v>
      </c>
      <c r="B32" s="85"/>
      <c r="C32" s="383"/>
      <c r="D32" s="384"/>
      <c r="E32" s="385">
        <v>480</v>
      </c>
      <c r="F32" s="389">
        <v>480</v>
      </c>
      <c r="G32" s="387"/>
      <c r="H32" s="85" t="s">
        <v>149</v>
      </c>
      <c r="I32" s="383"/>
    </row>
    <row r="33" spans="1:9" s="86" customFormat="1" ht="19.5" customHeight="1">
      <c r="A33" s="376" t="s">
        <v>133</v>
      </c>
      <c r="B33" s="85"/>
      <c r="C33" s="383"/>
      <c r="D33" s="384"/>
      <c r="E33" s="385">
        <v>129</v>
      </c>
      <c r="F33" s="389">
        <v>129</v>
      </c>
      <c r="G33" s="387"/>
      <c r="H33" s="85" t="s">
        <v>149</v>
      </c>
      <c r="I33" s="383"/>
    </row>
    <row r="34" spans="1:9" s="401" customFormat="1" ht="19.5" customHeight="1">
      <c r="A34" s="394" t="s">
        <v>150</v>
      </c>
      <c r="B34" s="395"/>
      <c r="C34" s="396"/>
      <c r="D34" s="397"/>
      <c r="E34" s="398"/>
      <c r="F34" s="399">
        <f>SUM(F11:F33)</f>
        <v>13482.407</v>
      </c>
      <c r="G34" s="400"/>
      <c r="H34" s="395" t="s">
        <v>149</v>
      </c>
      <c r="I34" s="396"/>
    </row>
    <row r="35" spans="1:9" s="86" customFormat="1" ht="19.5" customHeight="1">
      <c r="A35" s="390"/>
      <c r="B35" s="87"/>
      <c r="C35" s="377"/>
      <c r="D35" s="378"/>
      <c r="E35" s="391"/>
      <c r="F35" s="392"/>
      <c r="G35" s="381"/>
      <c r="H35" s="87"/>
      <c r="I35" s="377"/>
    </row>
    <row r="36" spans="1:9" s="86" customFormat="1" ht="19.5" customHeight="1">
      <c r="A36" s="390"/>
      <c r="B36" s="87"/>
      <c r="C36" s="377"/>
      <c r="D36" s="378"/>
      <c r="E36" s="391"/>
      <c r="F36" s="392"/>
      <c r="G36" s="381"/>
      <c r="H36" s="87"/>
      <c r="I36" s="377"/>
    </row>
    <row r="37" spans="1:9" s="86" customFormat="1" ht="19.5" customHeight="1">
      <c r="A37" s="390"/>
      <c r="B37" s="87"/>
      <c r="C37" s="377"/>
      <c r="D37" s="378"/>
      <c r="E37" s="391"/>
      <c r="F37" s="392"/>
      <c r="G37" s="381"/>
      <c r="H37" s="87"/>
      <c r="I37" s="377"/>
    </row>
    <row r="38" spans="1:9" s="86" customFormat="1" ht="19.5" customHeight="1">
      <c r="A38" s="376" t="s">
        <v>110</v>
      </c>
      <c r="B38" s="87"/>
      <c r="C38" s="377"/>
      <c r="D38" s="378">
        <v>7000</v>
      </c>
      <c r="E38" s="391">
        <v>3000</v>
      </c>
      <c r="F38" s="392"/>
      <c r="G38" s="381"/>
      <c r="H38" s="87" t="s">
        <v>151</v>
      </c>
      <c r="I38" s="377"/>
    </row>
    <row r="39" spans="1:9" s="86" customFormat="1" ht="19.5" customHeight="1">
      <c r="A39" s="390"/>
      <c r="B39" s="87"/>
      <c r="C39" s="377"/>
      <c r="D39" s="378"/>
      <c r="E39" s="391"/>
      <c r="F39" s="392"/>
      <c r="G39" s="381"/>
      <c r="H39" s="87"/>
      <c r="I39" s="377"/>
    </row>
    <row r="40" spans="1:9" s="86" customFormat="1" ht="19.5" customHeight="1">
      <c r="A40" s="376" t="s">
        <v>134</v>
      </c>
      <c r="B40" s="85"/>
      <c r="C40" s="383"/>
      <c r="D40" s="384"/>
      <c r="E40" s="385">
        <v>333.291</v>
      </c>
      <c r="F40" s="393">
        <v>333.291</v>
      </c>
      <c r="G40" s="387"/>
      <c r="H40" s="85" t="s">
        <v>151</v>
      </c>
      <c r="I40" s="383"/>
    </row>
    <row r="41" spans="1:9" s="86" customFormat="1" ht="19.5" customHeight="1">
      <c r="A41" s="376" t="s">
        <v>135</v>
      </c>
      <c r="B41" s="85"/>
      <c r="C41" s="383"/>
      <c r="D41" s="384"/>
      <c r="E41" s="385">
        <v>13.92</v>
      </c>
      <c r="F41" s="393">
        <v>13.92</v>
      </c>
      <c r="G41" s="387"/>
      <c r="H41" s="85" t="s">
        <v>151</v>
      </c>
      <c r="I41" s="383"/>
    </row>
    <row r="42" spans="1:9" s="86" customFormat="1" ht="19.5" customHeight="1">
      <c r="A42" s="376" t="s">
        <v>136</v>
      </c>
      <c r="B42" s="85"/>
      <c r="C42" s="383"/>
      <c r="D42" s="384"/>
      <c r="E42" s="385">
        <v>145.579</v>
      </c>
      <c r="F42" s="393">
        <v>145.579</v>
      </c>
      <c r="G42" s="387"/>
      <c r="H42" s="85" t="s">
        <v>151</v>
      </c>
      <c r="I42" s="383"/>
    </row>
    <row r="43" spans="1:9" s="86" customFormat="1" ht="19.5" customHeight="1">
      <c r="A43" s="376" t="s">
        <v>137</v>
      </c>
      <c r="B43" s="85"/>
      <c r="C43" s="383"/>
      <c r="D43" s="384"/>
      <c r="E43" s="385">
        <v>61.552</v>
      </c>
      <c r="F43" s="393">
        <v>61.552</v>
      </c>
      <c r="G43" s="387"/>
      <c r="H43" s="85" t="s">
        <v>151</v>
      </c>
      <c r="I43" s="383"/>
    </row>
    <row r="44" spans="1:9" s="86" customFormat="1" ht="19.5" customHeight="1">
      <c r="A44" s="376" t="s">
        <v>138</v>
      </c>
      <c r="B44" s="85"/>
      <c r="C44" s="383"/>
      <c r="D44" s="384"/>
      <c r="E44" s="385">
        <v>307.739</v>
      </c>
      <c r="F44" s="393">
        <v>307.739</v>
      </c>
      <c r="G44" s="387"/>
      <c r="H44" s="85" t="s">
        <v>151</v>
      </c>
      <c r="I44" s="383"/>
    </row>
    <row r="45" spans="1:9" s="86" customFormat="1" ht="19.5" customHeight="1">
      <c r="A45" s="376" t="s">
        <v>117</v>
      </c>
      <c r="B45" s="85"/>
      <c r="C45" s="383"/>
      <c r="D45" s="384"/>
      <c r="E45" s="385">
        <v>266.742</v>
      </c>
      <c r="F45" s="393">
        <v>266.742</v>
      </c>
      <c r="G45" s="387"/>
      <c r="H45" s="85" t="s">
        <v>151</v>
      </c>
      <c r="I45" s="383"/>
    </row>
    <row r="46" spans="1:9" s="86" customFormat="1" ht="19.5" customHeight="1">
      <c r="A46" s="376" t="s">
        <v>139</v>
      </c>
      <c r="B46" s="85"/>
      <c r="C46" s="383"/>
      <c r="D46" s="384"/>
      <c r="E46" s="385">
        <v>250.339</v>
      </c>
      <c r="F46" s="393">
        <v>250.339</v>
      </c>
      <c r="G46" s="387"/>
      <c r="H46" s="85" t="s">
        <v>151</v>
      </c>
      <c r="I46" s="383"/>
    </row>
    <row r="47" spans="1:9" s="86" customFormat="1" ht="19.5" customHeight="1">
      <c r="A47" s="376" t="s">
        <v>140</v>
      </c>
      <c r="B47" s="85"/>
      <c r="C47" s="383"/>
      <c r="D47" s="384"/>
      <c r="E47" s="385">
        <v>91.275</v>
      </c>
      <c r="F47" s="393">
        <v>91.275</v>
      </c>
      <c r="G47" s="387"/>
      <c r="H47" s="85" t="s">
        <v>151</v>
      </c>
      <c r="I47" s="383"/>
    </row>
    <row r="48" spans="1:9" s="86" customFormat="1" ht="19.5" customHeight="1">
      <c r="A48" s="376" t="s">
        <v>141</v>
      </c>
      <c r="B48" s="85"/>
      <c r="C48" s="383"/>
      <c r="D48" s="384"/>
      <c r="E48" s="385">
        <v>36.502</v>
      </c>
      <c r="F48" s="393">
        <v>36.502</v>
      </c>
      <c r="G48" s="387"/>
      <c r="H48" s="85" t="s">
        <v>151</v>
      </c>
      <c r="I48" s="383"/>
    </row>
    <row r="49" spans="1:9" s="86" customFormat="1" ht="19.5" customHeight="1">
      <c r="A49" s="376" t="s">
        <v>142</v>
      </c>
      <c r="B49" s="85"/>
      <c r="C49" s="383"/>
      <c r="D49" s="384"/>
      <c r="E49" s="385">
        <v>194.011</v>
      </c>
      <c r="F49" s="393">
        <v>194.011</v>
      </c>
      <c r="G49" s="387"/>
      <c r="H49" s="85" t="s">
        <v>151</v>
      </c>
      <c r="I49" s="383"/>
    </row>
    <row r="50" spans="1:9" s="86" customFormat="1" ht="19.5" customHeight="1">
      <c r="A50" s="376" t="s">
        <v>143</v>
      </c>
      <c r="B50" s="85"/>
      <c r="C50" s="383"/>
      <c r="D50" s="384"/>
      <c r="E50" s="385">
        <v>175.787</v>
      </c>
      <c r="F50" s="393">
        <v>175.787</v>
      </c>
      <c r="G50" s="387"/>
      <c r="H50" s="85" t="s">
        <v>151</v>
      </c>
      <c r="I50" s="383"/>
    </row>
    <row r="51" spans="1:9" s="86" customFormat="1" ht="19.5" customHeight="1">
      <c r="A51" s="376" t="s">
        <v>144</v>
      </c>
      <c r="B51" s="85"/>
      <c r="C51" s="383"/>
      <c r="D51" s="384"/>
      <c r="E51" s="385">
        <v>219.759</v>
      </c>
      <c r="F51" s="393">
        <v>219.759</v>
      </c>
      <c r="G51" s="387"/>
      <c r="H51" s="85" t="s">
        <v>151</v>
      </c>
      <c r="I51" s="383"/>
    </row>
    <row r="52" spans="1:9" s="86" customFormat="1" ht="19.5" customHeight="1">
      <c r="A52" s="376" t="s">
        <v>145</v>
      </c>
      <c r="B52" s="85"/>
      <c r="C52" s="383"/>
      <c r="D52" s="384"/>
      <c r="E52" s="385">
        <v>739.859</v>
      </c>
      <c r="F52" s="393">
        <v>739.859</v>
      </c>
      <c r="G52" s="387"/>
      <c r="H52" s="85" t="s">
        <v>151</v>
      </c>
      <c r="I52" s="383"/>
    </row>
    <row r="53" spans="1:9" s="86" customFormat="1" ht="19.5" customHeight="1">
      <c r="A53" s="376" t="s">
        <v>146</v>
      </c>
      <c r="B53" s="85"/>
      <c r="C53" s="383"/>
      <c r="D53" s="384"/>
      <c r="E53" s="385">
        <v>461.333</v>
      </c>
      <c r="F53" s="393">
        <v>461.333</v>
      </c>
      <c r="G53" s="387"/>
      <c r="H53" s="85" t="s">
        <v>151</v>
      </c>
      <c r="I53" s="383"/>
    </row>
    <row r="54" spans="1:9" s="86" customFormat="1" ht="19.5" customHeight="1">
      <c r="A54" s="376" t="s">
        <v>147</v>
      </c>
      <c r="B54" s="85"/>
      <c r="C54" s="383"/>
      <c r="D54" s="384"/>
      <c r="E54" s="385">
        <v>286.289</v>
      </c>
      <c r="F54" s="393">
        <v>286.289</v>
      </c>
      <c r="G54" s="387"/>
      <c r="H54" s="85" t="s">
        <v>151</v>
      </c>
      <c r="I54" s="383"/>
    </row>
    <row r="55" spans="1:9" s="401" customFormat="1" ht="19.5" customHeight="1">
      <c r="A55" s="394" t="s">
        <v>150</v>
      </c>
      <c r="B55" s="395"/>
      <c r="C55" s="396"/>
      <c r="D55" s="397"/>
      <c r="E55" s="398"/>
      <c r="F55" s="399">
        <f>SUM(F40:F54)</f>
        <v>3583.977</v>
      </c>
      <c r="G55" s="400"/>
      <c r="H55" s="395" t="s">
        <v>151</v>
      </c>
      <c r="I55" s="396"/>
    </row>
    <row r="56" spans="1:9" ht="12.75">
      <c r="A56" s="53"/>
      <c r="B56" s="32"/>
      <c r="C56" s="33"/>
      <c r="D56" s="197"/>
      <c r="E56" s="105"/>
      <c r="F56" s="106"/>
      <c r="G56" s="198"/>
      <c r="H56" s="32"/>
      <c r="I56" s="33"/>
    </row>
    <row r="57" spans="1:9" ht="12.75">
      <c r="A57" s="53"/>
      <c r="B57" s="32"/>
      <c r="C57" s="33"/>
      <c r="D57" s="197"/>
      <c r="E57" s="105"/>
      <c r="F57" s="106"/>
      <c r="G57" s="198"/>
      <c r="H57" s="32"/>
      <c r="I57" s="33"/>
    </row>
    <row r="58" spans="1:9" ht="12.75">
      <c r="A58" s="53"/>
      <c r="B58" s="32"/>
      <c r="C58" s="33"/>
      <c r="D58" s="197"/>
      <c r="E58" s="105"/>
      <c r="F58" s="106"/>
      <c r="G58" s="198"/>
      <c r="H58" s="32"/>
      <c r="I58" s="33"/>
    </row>
    <row r="59" spans="1:9" ht="12.75">
      <c r="A59" s="53"/>
      <c r="B59" s="32"/>
      <c r="C59" s="33"/>
      <c r="D59" s="197"/>
      <c r="E59" s="105"/>
      <c r="F59" s="106"/>
      <c r="G59" s="198"/>
      <c r="H59" s="32"/>
      <c r="I59" s="33"/>
    </row>
    <row r="60" spans="1:9" ht="12.75">
      <c r="A60" s="53"/>
      <c r="B60" s="32"/>
      <c r="C60" s="33"/>
      <c r="D60" s="197"/>
      <c r="E60" s="105"/>
      <c r="F60" s="106"/>
      <c r="G60" s="198"/>
      <c r="H60" s="32"/>
      <c r="I60" s="33"/>
    </row>
    <row r="61" spans="1:9" s="83" customFormat="1" ht="22.5" customHeight="1" thickBot="1">
      <c r="A61" s="402" t="s">
        <v>427</v>
      </c>
      <c r="B61" s="403"/>
      <c r="C61" s="404"/>
      <c r="D61" s="405">
        <v>7000</v>
      </c>
      <c r="E61" s="406">
        <v>19000</v>
      </c>
      <c r="F61" s="407">
        <f>F34+F55</f>
        <v>17066.384</v>
      </c>
      <c r="G61" s="408"/>
      <c r="H61" s="413" t="s">
        <v>148</v>
      </c>
      <c r="I61" s="404"/>
    </row>
    <row r="62" spans="1:9" ht="12.7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2.7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2.7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2.75">
      <c r="A65" s="74"/>
      <c r="B65" s="75"/>
      <c r="C65" s="75"/>
      <c r="D65" s="75"/>
      <c r="E65" s="75"/>
      <c r="F65" s="75"/>
      <c r="G65" s="75"/>
      <c r="H65" s="75"/>
      <c r="I65" s="175"/>
    </row>
    <row r="68" spans="1:9" s="86" customFormat="1" ht="15">
      <c r="A68" s="85" t="s">
        <v>899</v>
      </c>
      <c r="G68" s="1186" t="s">
        <v>929</v>
      </c>
      <c r="H68" s="1186"/>
      <c r="I68" s="1186"/>
    </row>
    <row r="69" s="86" customFormat="1" ht="15">
      <c r="B69" s="86" t="s">
        <v>900</v>
      </c>
    </row>
    <row r="70" ht="12.75">
      <c r="A70" s="32"/>
    </row>
  </sheetData>
  <mergeCells count="3">
    <mergeCell ref="H6:I6"/>
    <mergeCell ref="G68:I68"/>
    <mergeCell ref="A4:I4"/>
  </mergeCells>
  <printOptions/>
  <pageMargins left="0.984251968503937" right="0.7874015748031497" top="0.984251968503937" bottom="0.3937007874015748" header="0.7086614173228347" footer="0.5118110236220472"/>
  <pageSetup fitToHeight="1" fitToWidth="1" horizontalDpi="600" verticalDpi="600" orientation="portrait" paperSize="9" scale="53" r:id="rId1"/>
  <headerFooter alignWithMargins="0">
    <oddFooter>&amp;C&amp;14&amp;P+68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zoomScale="85" zoomScaleNormal="85" workbookViewId="0" topLeftCell="A1">
      <selection activeCell="G156" sqref="G156"/>
    </sheetView>
  </sheetViews>
  <sheetFormatPr defaultColWidth="9.00390625" defaultRowHeight="12.75"/>
  <cols>
    <col min="1" max="1" width="20.625" style="0" customWidth="1"/>
    <col min="4" max="4" width="11.25390625" style="0" customWidth="1"/>
    <col min="5" max="5" width="11.00390625" style="0" customWidth="1"/>
    <col min="6" max="6" width="14.00390625" style="0" customWidth="1"/>
    <col min="7" max="7" width="14.25390625" style="0" customWidth="1"/>
    <col min="8" max="8" width="15.75390625" style="0" customWidth="1"/>
    <col min="9" max="9" width="17.75390625" style="0" customWidth="1"/>
    <col min="10" max="10" width="50.00390625" style="0" customWidth="1"/>
    <col min="19" max="20" width="12.75390625" style="0" bestFit="1" customWidth="1"/>
  </cols>
  <sheetData>
    <row r="1" s="16" customFormat="1" ht="12.75">
      <c r="J1" s="63"/>
    </row>
    <row r="2" spans="1:10" ht="12.75">
      <c r="A2" s="1006"/>
      <c r="B2" s="75"/>
      <c r="C2" s="75"/>
      <c r="D2" s="75"/>
      <c r="E2" s="75"/>
      <c r="F2" s="75"/>
      <c r="G2" s="75"/>
      <c r="H2" s="75"/>
      <c r="I2" s="75"/>
      <c r="J2" s="63"/>
    </row>
    <row r="3" spans="1:10" s="86" customFormat="1" ht="15.75">
      <c r="A3" s="1147" t="s">
        <v>404</v>
      </c>
      <c r="B3" s="1147"/>
      <c r="C3" s="1147"/>
      <c r="D3" s="1147"/>
      <c r="E3" s="1147"/>
      <c r="F3" s="1147"/>
      <c r="G3" s="1147"/>
      <c r="H3" s="1147"/>
      <c r="I3" s="1147"/>
      <c r="J3" s="1147"/>
    </row>
    <row r="4" spans="1:10" ht="13.5" thickBot="1">
      <c r="A4" s="1151" t="s">
        <v>431</v>
      </c>
      <c r="B4" s="1151"/>
      <c r="C4" s="1151"/>
      <c r="D4" s="1151"/>
      <c r="E4" s="1151"/>
      <c r="F4" s="1151"/>
      <c r="G4" s="1151"/>
      <c r="H4" s="1151"/>
      <c r="I4" s="1151"/>
      <c r="J4" s="1151"/>
    </row>
    <row r="5" spans="1:10" ht="12.75">
      <c r="A5" s="66" t="s">
        <v>537</v>
      </c>
      <c r="B5" s="67"/>
      <c r="C5" s="67"/>
      <c r="D5" s="24"/>
      <c r="E5" s="68" t="s">
        <v>800</v>
      </c>
      <c r="F5" s="69"/>
      <c r="G5" s="70" t="s">
        <v>421</v>
      </c>
      <c r="H5" s="70" t="s">
        <v>538</v>
      </c>
      <c r="I5" s="71"/>
      <c r="J5" s="72"/>
    </row>
    <row r="6" spans="1:10" ht="13.5" thickBot="1">
      <c r="A6" s="61"/>
      <c r="B6" s="62"/>
      <c r="C6" s="62"/>
      <c r="D6" s="73"/>
      <c r="E6" s="28" t="s">
        <v>432</v>
      </c>
      <c r="F6" s="28" t="s">
        <v>433</v>
      </c>
      <c r="G6" s="28" t="s">
        <v>801</v>
      </c>
      <c r="H6" s="28" t="s">
        <v>539</v>
      </c>
      <c r="I6" s="29" t="s">
        <v>540</v>
      </c>
      <c r="J6" s="30"/>
    </row>
    <row r="7" spans="1:10" ht="12.75">
      <c r="A7" s="76"/>
      <c r="B7" s="31"/>
      <c r="C7" s="31"/>
      <c r="D7" s="207"/>
      <c r="E7" s="77"/>
      <c r="F7" s="70"/>
      <c r="G7" s="70"/>
      <c r="H7" s="70"/>
      <c r="I7" s="22"/>
      <c r="J7" s="23"/>
    </row>
    <row r="8" spans="1:10" ht="12.75">
      <c r="A8" s="1021" t="s">
        <v>134</v>
      </c>
      <c r="B8" s="32"/>
      <c r="C8" s="32"/>
      <c r="D8" s="33"/>
      <c r="E8" s="103">
        <v>6500</v>
      </c>
      <c r="F8" s="1017">
        <v>71</v>
      </c>
      <c r="G8" s="1017">
        <v>6604</v>
      </c>
      <c r="H8" s="27"/>
      <c r="I8" s="180" t="s">
        <v>170</v>
      </c>
      <c r="J8" s="26"/>
    </row>
    <row r="9" spans="1:10" ht="12.75">
      <c r="A9" s="1022"/>
      <c r="B9" s="32"/>
      <c r="C9" s="32"/>
      <c r="D9" s="33"/>
      <c r="E9" s="103"/>
      <c r="F9" s="1018"/>
      <c r="G9" s="1018"/>
      <c r="H9" s="211"/>
      <c r="I9" s="180"/>
      <c r="J9" s="26"/>
    </row>
    <row r="10" spans="1:10" ht="12.75">
      <c r="A10" s="1021" t="s">
        <v>171</v>
      </c>
      <c r="B10" s="32"/>
      <c r="C10" s="32"/>
      <c r="D10" s="33"/>
      <c r="E10" s="103">
        <v>0</v>
      </c>
      <c r="F10" s="1017">
        <v>0</v>
      </c>
      <c r="G10" s="1017">
        <v>0</v>
      </c>
      <c r="H10" s="211" t="s">
        <v>172</v>
      </c>
      <c r="I10" s="180" t="s">
        <v>173</v>
      </c>
      <c r="J10" s="26"/>
    </row>
    <row r="11" spans="1:10" ht="12.75">
      <c r="A11" s="1021" t="s">
        <v>174</v>
      </c>
      <c r="B11" s="32"/>
      <c r="C11" s="32"/>
      <c r="D11" s="33"/>
      <c r="E11" s="103">
        <v>0</v>
      </c>
      <c r="F11" s="1017">
        <v>694</v>
      </c>
      <c r="G11" s="1017">
        <v>1500</v>
      </c>
      <c r="H11" s="211" t="s">
        <v>172</v>
      </c>
      <c r="I11" s="180" t="s">
        <v>173</v>
      </c>
      <c r="J11" s="26"/>
    </row>
    <row r="12" spans="1:10" ht="12.75">
      <c r="A12" s="1021" t="s">
        <v>175</v>
      </c>
      <c r="B12" s="32"/>
      <c r="C12" s="32"/>
      <c r="D12" s="33"/>
      <c r="E12" s="103">
        <v>0</v>
      </c>
      <c r="F12" s="1017">
        <v>0</v>
      </c>
      <c r="G12" s="1017">
        <v>190</v>
      </c>
      <c r="H12" s="211" t="s">
        <v>172</v>
      </c>
      <c r="I12" s="180" t="s">
        <v>173</v>
      </c>
      <c r="J12" s="26"/>
    </row>
    <row r="13" spans="1:10" ht="12.75">
      <c r="A13" s="1021" t="s">
        <v>176</v>
      </c>
      <c r="B13" s="32"/>
      <c r="C13" s="32"/>
      <c r="D13" s="33"/>
      <c r="E13" s="103">
        <v>0</v>
      </c>
      <c r="F13" s="1017">
        <v>0</v>
      </c>
      <c r="G13" s="1017">
        <v>150</v>
      </c>
      <c r="H13" s="211" t="s">
        <v>172</v>
      </c>
      <c r="I13" s="180" t="s">
        <v>173</v>
      </c>
      <c r="J13" s="26"/>
    </row>
    <row r="14" spans="1:10" ht="12.75">
      <c r="A14" s="1021" t="s">
        <v>177</v>
      </c>
      <c r="B14" s="32"/>
      <c r="C14" s="32"/>
      <c r="D14" s="33"/>
      <c r="E14" s="103">
        <v>0</v>
      </c>
      <c r="F14" s="1017">
        <v>0</v>
      </c>
      <c r="G14" s="1017">
        <v>210</v>
      </c>
      <c r="H14" s="211" t="s">
        <v>172</v>
      </c>
      <c r="I14" s="180" t="s">
        <v>173</v>
      </c>
      <c r="J14" s="26"/>
    </row>
    <row r="15" spans="1:10" ht="12.75">
      <c r="A15" s="1021" t="s">
        <v>178</v>
      </c>
      <c r="B15" s="32"/>
      <c r="C15" s="32"/>
      <c r="D15" s="33"/>
      <c r="E15" s="103">
        <v>0</v>
      </c>
      <c r="F15" s="1017">
        <v>650</v>
      </c>
      <c r="G15" s="1017">
        <v>647</v>
      </c>
      <c r="H15" s="211" t="s">
        <v>172</v>
      </c>
      <c r="I15" s="180" t="s">
        <v>173</v>
      </c>
      <c r="J15" s="26"/>
    </row>
    <row r="16" spans="1:10" ht="12.75">
      <c r="A16" s="1021" t="s">
        <v>179</v>
      </c>
      <c r="B16" s="32"/>
      <c r="C16" s="32"/>
      <c r="D16" s="33"/>
      <c r="E16" s="103">
        <v>0</v>
      </c>
      <c r="F16" s="1017">
        <v>485</v>
      </c>
      <c r="G16" s="1017">
        <v>485</v>
      </c>
      <c r="H16" s="211" t="s">
        <v>172</v>
      </c>
      <c r="I16" s="180" t="s">
        <v>173</v>
      </c>
      <c r="J16" s="26"/>
    </row>
    <row r="17" spans="1:10" ht="12.75">
      <c r="A17" s="1021" t="s">
        <v>180</v>
      </c>
      <c r="B17" s="32"/>
      <c r="C17" s="32"/>
      <c r="D17" s="33"/>
      <c r="E17" s="103">
        <v>0</v>
      </c>
      <c r="F17" s="1017">
        <v>980</v>
      </c>
      <c r="G17" s="1017">
        <v>980</v>
      </c>
      <c r="H17" s="211" t="s">
        <v>172</v>
      </c>
      <c r="I17" s="180" t="s">
        <v>173</v>
      </c>
      <c r="J17" s="26"/>
    </row>
    <row r="18" spans="1:10" ht="12.75">
      <c r="A18" s="1021" t="s">
        <v>181</v>
      </c>
      <c r="B18" s="32"/>
      <c r="C18" s="32"/>
      <c r="D18" s="33"/>
      <c r="E18" s="103">
        <v>0</v>
      </c>
      <c r="F18" s="1017">
        <v>1500</v>
      </c>
      <c r="G18" s="1017">
        <v>1500</v>
      </c>
      <c r="H18" s="211" t="s">
        <v>172</v>
      </c>
      <c r="I18" s="180" t="s">
        <v>173</v>
      </c>
      <c r="J18" s="26"/>
    </row>
    <row r="19" spans="1:10" ht="12.75">
      <c r="A19" s="1021" t="s">
        <v>182</v>
      </c>
      <c r="B19" s="32"/>
      <c r="C19" s="32"/>
      <c r="D19" s="33"/>
      <c r="E19" s="103">
        <v>0</v>
      </c>
      <c r="F19" s="1017">
        <v>179</v>
      </c>
      <c r="G19" s="1017">
        <v>179</v>
      </c>
      <c r="H19" s="211" t="s">
        <v>172</v>
      </c>
      <c r="I19" s="180" t="s">
        <v>173</v>
      </c>
      <c r="J19" s="26"/>
    </row>
    <row r="20" spans="1:10" ht="12.75">
      <c r="A20" s="1021" t="s">
        <v>183</v>
      </c>
      <c r="B20" s="32"/>
      <c r="C20" s="32"/>
      <c r="D20" s="33"/>
      <c r="E20" s="103">
        <v>0</v>
      </c>
      <c r="F20" s="1017">
        <v>1400</v>
      </c>
      <c r="G20" s="1017">
        <v>1389</v>
      </c>
      <c r="H20" s="211" t="s">
        <v>172</v>
      </c>
      <c r="I20" s="180" t="s">
        <v>173</v>
      </c>
      <c r="J20" s="26"/>
    </row>
    <row r="21" spans="1:10" ht="12.75">
      <c r="A21" s="1021" t="s">
        <v>182</v>
      </c>
      <c r="B21" s="32"/>
      <c r="C21" s="32"/>
      <c r="D21" s="33"/>
      <c r="E21" s="103">
        <v>0</v>
      </c>
      <c r="F21" s="1017">
        <v>700</v>
      </c>
      <c r="G21" s="1017">
        <v>612</v>
      </c>
      <c r="H21" s="211" t="s">
        <v>172</v>
      </c>
      <c r="I21" s="180" t="s">
        <v>173</v>
      </c>
      <c r="J21" s="26"/>
    </row>
    <row r="22" spans="1:10" ht="12.75">
      <c r="A22" s="1021" t="s">
        <v>184</v>
      </c>
      <c r="B22" s="32"/>
      <c r="C22" s="32"/>
      <c r="D22" s="33"/>
      <c r="E22" s="103">
        <v>0</v>
      </c>
      <c r="F22" s="1017">
        <v>290</v>
      </c>
      <c r="G22" s="1017">
        <v>290</v>
      </c>
      <c r="H22" s="211" t="s">
        <v>172</v>
      </c>
      <c r="I22" s="180" t="s">
        <v>173</v>
      </c>
      <c r="J22" s="26"/>
    </row>
    <row r="23" spans="1:10" ht="12.75">
      <c r="A23" s="1021" t="s">
        <v>126</v>
      </c>
      <c r="B23" s="32"/>
      <c r="C23" s="32"/>
      <c r="D23" s="33"/>
      <c r="E23" s="103">
        <v>0</v>
      </c>
      <c r="F23" s="1017">
        <v>2400</v>
      </c>
      <c r="G23" s="1017">
        <v>0</v>
      </c>
      <c r="H23" s="211" t="s">
        <v>172</v>
      </c>
      <c r="I23" s="180" t="s">
        <v>173</v>
      </c>
      <c r="J23" s="26"/>
    </row>
    <row r="24" spans="1:10" ht="12.75">
      <c r="A24" s="1021" t="s">
        <v>185</v>
      </c>
      <c r="B24" s="32"/>
      <c r="C24" s="32"/>
      <c r="D24" s="33"/>
      <c r="E24" s="103">
        <v>0</v>
      </c>
      <c r="F24" s="1017">
        <v>432</v>
      </c>
      <c r="G24" s="1017">
        <v>432</v>
      </c>
      <c r="H24" s="211" t="s">
        <v>172</v>
      </c>
      <c r="I24" s="180" t="s">
        <v>173</v>
      </c>
      <c r="J24" s="26"/>
    </row>
    <row r="25" spans="1:10" ht="12.75">
      <c r="A25" s="1021" t="s">
        <v>185</v>
      </c>
      <c r="B25" s="32"/>
      <c r="C25" s="32"/>
      <c r="D25" s="33"/>
      <c r="E25" s="103">
        <v>0</v>
      </c>
      <c r="F25" s="1017">
        <v>697</v>
      </c>
      <c r="G25" s="1017">
        <v>692</v>
      </c>
      <c r="H25" s="211" t="s">
        <v>172</v>
      </c>
      <c r="I25" s="180" t="s">
        <v>173</v>
      </c>
      <c r="J25" s="26"/>
    </row>
    <row r="26" spans="1:10" ht="12.75">
      <c r="A26" s="1021" t="s">
        <v>186</v>
      </c>
      <c r="B26" s="32"/>
      <c r="C26" s="32"/>
      <c r="D26" s="33"/>
      <c r="E26" s="103">
        <v>0</v>
      </c>
      <c r="F26" s="1017">
        <v>600</v>
      </c>
      <c r="G26" s="1017">
        <v>600</v>
      </c>
      <c r="H26" s="211" t="s">
        <v>172</v>
      </c>
      <c r="I26" s="180" t="s">
        <v>173</v>
      </c>
      <c r="J26" s="26"/>
    </row>
    <row r="27" spans="1:10" ht="12.75">
      <c r="A27" s="1021" t="s">
        <v>187</v>
      </c>
      <c r="B27" s="32"/>
      <c r="C27" s="32"/>
      <c r="D27" s="33"/>
      <c r="E27" s="103">
        <v>0</v>
      </c>
      <c r="F27" s="1017">
        <v>186</v>
      </c>
      <c r="G27" s="1017">
        <v>186</v>
      </c>
      <c r="H27" s="211" t="s">
        <v>172</v>
      </c>
      <c r="I27" s="180" t="s">
        <v>173</v>
      </c>
      <c r="J27" s="26"/>
    </row>
    <row r="28" spans="1:10" ht="12.75">
      <c r="A28" s="1021" t="s">
        <v>187</v>
      </c>
      <c r="B28" s="32"/>
      <c r="C28" s="32"/>
      <c r="D28" s="33"/>
      <c r="E28" s="103">
        <v>0</v>
      </c>
      <c r="F28" s="1017">
        <v>1473</v>
      </c>
      <c r="G28" s="1017">
        <v>1368</v>
      </c>
      <c r="H28" s="211" t="s">
        <v>172</v>
      </c>
      <c r="I28" s="180" t="s">
        <v>173</v>
      </c>
      <c r="J28" s="26"/>
    </row>
    <row r="29" spans="1:10" ht="12.75">
      <c r="A29" s="1021" t="s">
        <v>188</v>
      </c>
      <c r="B29" s="32"/>
      <c r="C29" s="32"/>
      <c r="D29" s="33"/>
      <c r="E29" s="103">
        <v>0</v>
      </c>
      <c r="F29" s="1017">
        <v>1230</v>
      </c>
      <c r="G29" s="1017">
        <v>1215</v>
      </c>
      <c r="H29" s="211" t="s">
        <v>172</v>
      </c>
      <c r="I29" s="180" t="s">
        <v>173</v>
      </c>
      <c r="J29" s="26"/>
    </row>
    <row r="30" spans="1:10" ht="12.75">
      <c r="A30" s="1021" t="s">
        <v>189</v>
      </c>
      <c r="B30" s="32"/>
      <c r="C30" s="32"/>
      <c r="D30" s="33"/>
      <c r="E30" s="103">
        <v>0</v>
      </c>
      <c r="F30" s="1017">
        <v>528</v>
      </c>
      <c r="G30" s="1017">
        <v>357</v>
      </c>
      <c r="H30" s="211" t="s">
        <v>172</v>
      </c>
      <c r="I30" s="180" t="s">
        <v>173</v>
      </c>
      <c r="J30" s="26"/>
    </row>
    <row r="31" spans="1:10" ht="12.75">
      <c r="A31" s="1021" t="s">
        <v>190</v>
      </c>
      <c r="B31" s="32"/>
      <c r="C31" s="32"/>
      <c r="D31" s="33"/>
      <c r="E31" s="103">
        <v>0</v>
      </c>
      <c r="F31" s="1017">
        <v>504</v>
      </c>
      <c r="G31" s="1017">
        <v>499</v>
      </c>
      <c r="H31" s="211" t="s">
        <v>172</v>
      </c>
      <c r="I31" s="180" t="s">
        <v>173</v>
      </c>
      <c r="J31" s="26"/>
    </row>
    <row r="32" spans="1:10" ht="12.75">
      <c r="A32" s="1021" t="s">
        <v>190</v>
      </c>
      <c r="B32" s="32"/>
      <c r="C32" s="32"/>
      <c r="D32" s="33"/>
      <c r="E32" s="103">
        <v>0</v>
      </c>
      <c r="F32" s="1017">
        <v>450</v>
      </c>
      <c r="G32" s="1017">
        <v>447</v>
      </c>
      <c r="H32" s="211" t="s">
        <v>172</v>
      </c>
      <c r="I32" s="180" t="s">
        <v>173</v>
      </c>
      <c r="J32" s="26"/>
    </row>
    <row r="33" spans="1:10" ht="12.75">
      <c r="A33" s="1021" t="s">
        <v>191</v>
      </c>
      <c r="B33" s="32"/>
      <c r="C33" s="32"/>
      <c r="D33" s="33"/>
      <c r="E33" s="103">
        <v>0</v>
      </c>
      <c r="F33" s="1017">
        <v>300</v>
      </c>
      <c r="G33" s="1017">
        <v>300</v>
      </c>
      <c r="H33" s="211" t="s">
        <v>172</v>
      </c>
      <c r="I33" s="180" t="s">
        <v>173</v>
      </c>
      <c r="J33" s="26"/>
    </row>
    <row r="34" spans="1:10" ht="12.75">
      <c r="A34" s="1021" t="s">
        <v>192</v>
      </c>
      <c r="B34" s="32"/>
      <c r="C34" s="32"/>
      <c r="D34" s="33"/>
      <c r="E34" s="103">
        <v>0</v>
      </c>
      <c r="F34" s="1017">
        <v>700</v>
      </c>
      <c r="G34" s="1017">
        <v>700</v>
      </c>
      <c r="H34" s="211" t="s">
        <v>172</v>
      </c>
      <c r="I34" s="180" t="s">
        <v>173</v>
      </c>
      <c r="J34" s="26"/>
    </row>
    <row r="35" spans="1:10" ht="12.75">
      <c r="A35" s="1021" t="s">
        <v>193</v>
      </c>
      <c r="B35" s="32"/>
      <c r="C35" s="32"/>
      <c r="D35" s="33"/>
      <c r="E35" s="103">
        <v>0</v>
      </c>
      <c r="F35" s="1017">
        <v>158</v>
      </c>
      <c r="G35" s="1017">
        <v>138</v>
      </c>
      <c r="H35" s="211" t="s">
        <v>172</v>
      </c>
      <c r="I35" s="180" t="s">
        <v>173</v>
      </c>
      <c r="J35" s="26"/>
    </row>
    <row r="36" spans="1:10" ht="12.75">
      <c r="A36" s="1021" t="s">
        <v>193</v>
      </c>
      <c r="B36" s="32"/>
      <c r="C36" s="32"/>
      <c r="D36" s="33"/>
      <c r="E36" s="103">
        <v>0</v>
      </c>
      <c r="F36" s="1017">
        <v>800</v>
      </c>
      <c r="G36" s="1017">
        <v>800</v>
      </c>
      <c r="H36" s="211" t="s">
        <v>172</v>
      </c>
      <c r="I36" s="180" t="s">
        <v>173</v>
      </c>
      <c r="J36" s="26"/>
    </row>
    <row r="37" spans="1:10" ht="12.75">
      <c r="A37" s="1021" t="s">
        <v>194</v>
      </c>
      <c r="B37" s="32"/>
      <c r="C37" s="32"/>
      <c r="D37" s="33"/>
      <c r="E37" s="103">
        <v>0</v>
      </c>
      <c r="F37" s="1017">
        <v>1500</v>
      </c>
      <c r="G37" s="1017">
        <v>1456</v>
      </c>
      <c r="H37" s="211" t="s">
        <v>172</v>
      </c>
      <c r="I37" s="180" t="s">
        <v>173</v>
      </c>
      <c r="J37" s="26"/>
    </row>
    <row r="38" spans="1:10" ht="12.75">
      <c r="A38" s="1021" t="s">
        <v>195</v>
      </c>
      <c r="B38" s="32"/>
      <c r="C38" s="32"/>
      <c r="D38" s="33"/>
      <c r="E38" s="103">
        <v>0</v>
      </c>
      <c r="F38" s="1017">
        <v>700</v>
      </c>
      <c r="G38" s="1017">
        <v>691</v>
      </c>
      <c r="H38" s="211" t="s">
        <v>172</v>
      </c>
      <c r="I38" s="180" t="s">
        <v>173</v>
      </c>
      <c r="J38" s="26"/>
    </row>
    <row r="39" spans="1:10" ht="12.75">
      <c r="A39" s="1021" t="s">
        <v>196</v>
      </c>
      <c r="B39" s="32"/>
      <c r="C39" s="32"/>
      <c r="D39" s="33"/>
      <c r="E39" s="103">
        <v>0</v>
      </c>
      <c r="F39" s="1017">
        <v>72</v>
      </c>
      <c r="G39" s="1017">
        <v>72</v>
      </c>
      <c r="H39" s="211" t="s">
        <v>172</v>
      </c>
      <c r="I39" s="180" t="s">
        <v>173</v>
      </c>
      <c r="J39" s="26"/>
    </row>
    <row r="40" spans="1:10" ht="12.75">
      <c r="A40" s="1021" t="s">
        <v>196</v>
      </c>
      <c r="B40" s="32"/>
      <c r="C40" s="32"/>
      <c r="D40" s="33"/>
      <c r="E40" s="103">
        <v>0</v>
      </c>
      <c r="F40" s="1017">
        <v>350</v>
      </c>
      <c r="G40" s="1017">
        <v>350</v>
      </c>
      <c r="H40" s="211" t="s">
        <v>172</v>
      </c>
      <c r="I40" s="180" t="s">
        <v>173</v>
      </c>
      <c r="J40" s="26"/>
    </row>
    <row r="41" spans="1:10" ht="12.75">
      <c r="A41" s="1021" t="s">
        <v>197</v>
      </c>
      <c r="B41" s="32"/>
      <c r="C41" s="32"/>
      <c r="D41" s="33"/>
      <c r="E41" s="103">
        <v>0</v>
      </c>
      <c r="F41" s="1017">
        <v>390</v>
      </c>
      <c r="G41" s="1017">
        <v>302</v>
      </c>
      <c r="H41" s="211" t="s">
        <v>172</v>
      </c>
      <c r="I41" s="180" t="s">
        <v>173</v>
      </c>
      <c r="J41" s="26"/>
    </row>
    <row r="42" spans="1:10" ht="12.75">
      <c r="A42" s="1021" t="s">
        <v>135</v>
      </c>
      <c r="B42" s="32"/>
      <c r="C42" s="32"/>
      <c r="D42" s="33"/>
      <c r="E42" s="103">
        <v>0</v>
      </c>
      <c r="F42" s="1017">
        <v>700</v>
      </c>
      <c r="G42" s="1017">
        <v>700</v>
      </c>
      <c r="H42" s="211" t="s">
        <v>172</v>
      </c>
      <c r="I42" s="180" t="s">
        <v>173</v>
      </c>
      <c r="J42" s="26"/>
    </row>
    <row r="43" spans="1:10" ht="12.75">
      <c r="A43" s="1021" t="s">
        <v>198</v>
      </c>
      <c r="B43" s="32"/>
      <c r="C43" s="32"/>
      <c r="D43" s="33"/>
      <c r="E43" s="103">
        <v>0</v>
      </c>
      <c r="F43" s="1017">
        <v>619</v>
      </c>
      <c r="G43" s="1017">
        <v>619</v>
      </c>
      <c r="H43" s="211" t="s">
        <v>172</v>
      </c>
      <c r="I43" s="180" t="s">
        <v>173</v>
      </c>
      <c r="J43" s="26"/>
    </row>
    <row r="44" spans="1:10" ht="12.75">
      <c r="A44" s="1021" t="s">
        <v>198</v>
      </c>
      <c r="B44" s="32"/>
      <c r="C44" s="32"/>
      <c r="D44" s="33"/>
      <c r="E44" s="103">
        <v>0</v>
      </c>
      <c r="F44" s="1017">
        <v>372</v>
      </c>
      <c r="G44" s="1017">
        <v>372</v>
      </c>
      <c r="H44" s="211" t="s">
        <v>172</v>
      </c>
      <c r="I44" s="180" t="s">
        <v>173</v>
      </c>
      <c r="J44" s="26"/>
    </row>
    <row r="45" spans="1:10" ht="12.75">
      <c r="A45" s="1021" t="s">
        <v>116</v>
      </c>
      <c r="B45" s="32"/>
      <c r="C45" s="32"/>
      <c r="D45" s="33"/>
      <c r="E45" s="103">
        <v>0</v>
      </c>
      <c r="F45" s="1017">
        <v>450</v>
      </c>
      <c r="G45" s="1017">
        <v>410</v>
      </c>
      <c r="H45" s="211" t="s">
        <v>172</v>
      </c>
      <c r="I45" s="180" t="s">
        <v>173</v>
      </c>
      <c r="J45" s="26"/>
    </row>
    <row r="46" spans="1:10" ht="12.75">
      <c r="A46" s="1021" t="s">
        <v>199</v>
      </c>
      <c r="B46" s="32"/>
      <c r="C46" s="32"/>
      <c r="D46" s="33"/>
      <c r="E46" s="103">
        <v>0</v>
      </c>
      <c r="F46" s="1017">
        <v>800</v>
      </c>
      <c r="G46" s="1017">
        <v>800</v>
      </c>
      <c r="H46" s="211" t="s">
        <v>172</v>
      </c>
      <c r="I46" s="180" t="s">
        <v>173</v>
      </c>
      <c r="J46" s="26"/>
    </row>
    <row r="47" spans="1:10" ht="12.75">
      <c r="A47" s="1021" t="s">
        <v>200</v>
      </c>
      <c r="B47" s="32"/>
      <c r="C47" s="32"/>
      <c r="D47" s="33"/>
      <c r="E47" s="103">
        <v>0</v>
      </c>
      <c r="F47" s="1017">
        <v>2130</v>
      </c>
      <c r="G47" s="1017">
        <v>2130</v>
      </c>
      <c r="H47" s="211" t="s">
        <v>172</v>
      </c>
      <c r="I47" s="180" t="s">
        <v>173</v>
      </c>
      <c r="J47" s="26"/>
    </row>
    <row r="48" spans="1:10" ht="12.75">
      <c r="A48" s="1021" t="s">
        <v>130</v>
      </c>
      <c r="B48" s="32"/>
      <c r="C48" s="32"/>
      <c r="D48" s="33"/>
      <c r="E48" s="103">
        <v>0</v>
      </c>
      <c r="F48" s="1017">
        <v>700</v>
      </c>
      <c r="G48" s="1017">
        <v>700</v>
      </c>
      <c r="H48" s="211" t="s">
        <v>172</v>
      </c>
      <c r="I48" s="180" t="s">
        <v>173</v>
      </c>
      <c r="J48" s="26"/>
    </row>
    <row r="49" spans="1:10" ht="12.75">
      <c r="A49" s="1021" t="s">
        <v>130</v>
      </c>
      <c r="B49" s="32"/>
      <c r="C49" s="32"/>
      <c r="D49" s="33"/>
      <c r="E49" s="103">
        <v>0</v>
      </c>
      <c r="F49" s="1017">
        <v>420</v>
      </c>
      <c r="G49" s="1017">
        <v>420</v>
      </c>
      <c r="H49" s="211" t="s">
        <v>172</v>
      </c>
      <c r="I49" s="180" t="s">
        <v>173</v>
      </c>
      <c r="J49" s="26"/>
    </row>
    <row r="50" spans="1:10" ht="12.75">
      <c r="A50" s="1021" t="s">
        <v>201</v>
      </c>
      <c r="B50" s="32"/>
      <c r="C50" s="32"/>
      <c r="D50" s="33"/>
      <c r="E50" s="103">
        <v>0</v>
      </c>
      <c r="F50" s="1017">
        <v>340</v>
      </c>
      <c r="G50" s="1017">
        <v>340</v>
      </c>
      <c r="H50" s="211" t="s">
        <v>172</v>
      </c>
      <c r="I50" s="180" t="s">
        <v>173</v>
      </c>
      <c r="J50" s="26"/>
    </row>
    <row r="51" spans="1:10" ht="12.75">
      <c r="A51" s="1021" t="s">
        <v>202</v>
      </c>
      <c r="B51" s="32"/>
      <c r="C51" s="32"/>
      <c r="D51" s="33"/>
      <c r="E51" s="103">
        <v>0</v>
      </c>
      <c r="F51" s="1017">
        <v>1000</v>
      </c>
      <c r="G51" s="1017">
        <v>998</v>
      </c>
      <c r="H51" s="211" t="s">
        <v>172</v>
      </c>
      <c r="I51" s="180" t="s">
        <v>173</v>
      </c>
      <c r="J51" s="26"/>
    </row>
    <row r="52" spans="1:10" ht="12.75">
      <c r="A52" s="1021" t="s">
        <v>203</v>
      </c>
      <c r="B52" s="32"/>
      <c r="C52" s="32"/>
      <c r="D52" s="33"/>
      <c r="E52" s="103">
        <v>0</v>
      </c>
      <c r="F52" s="1017">
        <v>1000</v>
      </c>
      <c r="G52" s="1017">
        <v>986</v>
      </c>
      <c r="H52" s="211" t="s">
        <v>172</v>
      </c>
      <c r="I52" s="180" t="s">
        <v>173</v>
      </c>
      <c r="J52" s="26"/>
    </row>
    <row r="53" spans="1:10" ht="12.75">
      <c r="A53" s="1021" t="s">
        <v>204</v>
      </c>
      <c r="B53" s="32"/>
      <c r="C53" s="32"/>
      <c r="D53" s="33"/>
      <c r="E53" s="103">
        <v>0</v>
      </c>
      <c r="F53" s="1017">
        <v>430</v>
      </c>
      <c r="G53" s="1017">
        <v>430</v>
      </c>
      <c r="H53" s="211" t="s">
        <v>172</v>
      </c>
      <c r="I53" s="180" t="s">
        <v>173</v>
      </c>
      <c r="J53" s="26"/>
    </row>
    <row r="54" spans="1:10" ht="12.75">
      <c r="A54" s="1021" t="s">
        <v>204</v>
      </c>
      <c r="B54" s="32"/>
      <c r="C54" s="32"/>
      <c r="D54" s="33"/>
      <c r="E54" s="103">
        <v>0</v>
      </c>
      <c r="F54" s="1017">
        <v>700</v>
      </c>
      <c r="G54" s="1017">
        <v>700</v>
      </c>
      <c r="H54" s="211" t="s">
        <v>172</v>
      </c>
      <c r="I54" s="180" t="s">
        <v>173</v>
      </c>
      <c r="J54" s="26"/>
    </row>
    <row r="55" spans="1:10" ht="12.75">
      <c r="A55" s="1021" t="s">
        <v>205</v>
      </c>
      <c r="B55" s="32"/>
      <c r="C55" s="32"/>
      <c r="D55" s="33"/>
      <c r="E55" s="103">
        <v>0</v>
      </c>
      <c r="F55" s="1017">
        <v>468</v>
      </c>
      <c r="G55" s="1017">
        <v>468</v>
      </c>
      <c r="H55" s="211" t="s">
        <v>172</v>
      </c>
      <c r="I55" s="180" t="s">
        <v>173</v>
      </c>
      <c r="J55" s="26"/>
    </row>
    <row r="56" spans="1:10" ht="12.75">
      <c r="A56" s="1021" t="s">
        <v>206</v>
      </c>
      <c r="B56" s="32"/>
      <c r="C56" s="32"/>
      <c r="D56" s="33"/>
      <c r="E56" s="103">
        <v>0</v>
      </c>
      <c r="F56" s="1017">
        <v>1400</v>
      </c>
      <c r="G56" s="1017">
        <v>1400</v>
      </c>
      <c r="H56" s="211" t="s">
        <v>172</v>
      </c>
      <c r="I56" s="180" t="s">
        <v>173</v>
      </c>
      <c r="J56" s="26"/>
    </row>
    <row r="57" spans="1:10" ht="12.75">
      <c r="A57" s="1021" t="s">
        <v>137</v>
      </c>
      <c r="B57" s="32"/>
      <c r="C57" s="32"/>
      <c r="D57" s="33"/>
      <c r="E57" s="103">
        <v>0</v>
      </c>
      <c r="F57" s="1017">
        <v>700</v>
      </c>
      <c r="G57" s="1017">
        <v>0</v>
      </c>
      <c r="H57" s="211" t="s">
        <v>172</v>
      </c>
      <c r="I57" s="180" t="s">
        <v>173</v>
      </c>
      <c r="J57" s="26"/>
    </row>
    <row r="58" spans="1:10" ht="12.75">
      <c r="A58" s="1021" t="s">
        <v>207</v>
      </c>
      <c r="B58" s="32"/>
      <c r="C58" s="32"/>
      <c r="D58" s="33"/>
      <c r="E58" s="103">
        <v>0</v>
      </c>
      <c r="F58" s="1017">
        <v>719</v>
      </c>
      <c r="G58" s="1017">
        <v>696</v>
      </c>
      <c r="H58" s="211" t="s">
        <v>172</v>
      </c>
      <c r="I58" s="180" t="s">
        <v>173</v>
      </c>
      <c r="J58" s="26"/>
    </row>
    <row r="59" spans="1:10" ht="12.75">
      <c r="A59" s="1021" t="s">
        <v>207</v>
      </c>
      <c r="B59" s="32"/>
      <c r="C59" s="32"/>
      <c r="D59" s="33"/>
      <c r="E59" s="103">
        <v>0</v>
      </c>
      <c r="F59" s="1017">
        <v>1500</v>
      </c>
      <c r="G59" s="1017">
        <v>1362</v>
      </c>
      <c r="H59" s="211" t="s">
        <v>172</v>
      </c>
      <c r="I59" s="180" t="s">
        <v>173</v>
      </c>
      <c r="J59" s="26"/>
    </row>
    <row r="60" spans="1:10" ht="12.75">
      <c r="A60" s="1021" t="s">
        <v>208</v>
      </c>
      <c r="B60" s="32"/>
      <c r="C60" s="32"/>
      <c r="D60" s="33"/>
      <c r="E60" s="103">
        <v>0</v>
      </c>
      <c r="F60" s="1017">
        <v>800</v>
      </c>
      <c r="G60" s="1017">
        <v>800</v>
      </c>
      <c r="H60" s="211" t="s">
        <v>172</v>
      </c>
      <c r="I60" s="180" t="s">
        <v>173</v>
      </c>
      <c r="J60" s="26"/>
    </row>
    <row r="61" spans="1:10" ht="12.75">
      <c r="A61" s="1021" t="s">
        <v>176</v>
      </c>
      <c r="B61" s="32"/>
      <c r="C61" s="32"/>
      <c r="D61" s="33"/>
      <c r="E61" s="103">
        <v>0</v>
      </c>
      <c r="F61" s="1017">
        <v>420</v>
      </c>
      <c r="G61" s="1017">
        <v>420</v>
      </c>
      <c r="H61" s="211" t="s">
        <v>172</v>
      </c>
      <c r="I61" s="180" t="s">
        <v>173</v>
      </c>
      <c r="J61" s="26"/>
    </row>
    <row r="62" spans="1:10" ht="12.75">
      <c r="A62" s="1021" t="s">
        <v>209</v>
      </c>
      <c r="B62" s="32"/>
      <c r="C62" s="32"/>
      <c r="D62" s="33"/>
      <c r="E62" s="103">
        <v>0</v>
      </c>
      <c r="F62" s="1017">
        <v>700</v>
      </c>
      <c r="G62" s="1017">
        <v>689</v>
      </c>
      <c r="H62" s="211" t="s">
        <v>172</v>
      </c>
      <c r="I62" s="180" t="s">
        <v>173</v>
      </c>
      <c r="J62" s="26"/>
    </row>
    <row r="63" spans="1:10" ht="12.75">
      <c r="A63" s="1021" t="s">
        <v>210</v>
      </c>
      <c r="B63" s="32"/>
      <c r="C63" s="32"/>
      <c r="D63" s="33"/>
      <c r="E63" s="103">
        <v>0</v>
      </c>
      <c r="F63" s="1017">
        <v>1400</v>
      </c>
      <c r="G63" s="1017">
        <v>1233</v>
      </c>
      <c r="H63" s="211" t="s">
        <v>172</v>
      </c>
      <c r="I63" s="180" t="s">
        <v>173</v>
      </c>
      <c r="J63" s="26"/>
    </row>
    <row r="64" spans="1:10" ht="12.75">
      <c r="A64" s="1021" t="s">
        <v>211</v>
      </c>
      <c r="B64" s="32"/>
      <c r="C64" s="32"/>
      <c r="D64" s="33"/>
      <c r="E64" s="103">
        <v>0</v>
      </c>
      <c r="F64" s="1017">
        <v>700</v>
      </c>
      <c r="G64" s="1017">
        <v>700</v>
      </c>
      <c r="H64" s="211" t="s">
        <v>172</v>
      </c>
      <c r="I64" s="180" t="s">
        <v>173</v>
      </c>
      <c r="J64" s="26"/>
    </row>
    <row r="65" spans="1:10" ht="12.75">
      <c r="A65" s="1021" t="s">
        <v>212</v>
      </c>
      <c r="B65" s="32"/>
      <c r="C65" s="32"/>
      <c r="D65" s="33"/>
      <c r="E65" s="103">
        <v>0</v>
      </c>
      <c r="F65" s="1017">
        <v>600</v>
      </c>
      <c r="G65" s="1017">
        <v>600</v>
      </c>
      <c r="H65" s="211" t="s">
        <v>172</v>
      </c>
      <c r="I65" s="180" t="s">
        <v>173</v>
      </c>
      <c r="J65" s="26"/>
    </row>
    <row r="66" spans="1:10" ht="12.75">
      <c r="A66" s="1021" t="s">
        <v>213</v>
      </c>
      <c r="B66" s="32"/>
      <c r="C66" s="32"/>
      <c r="D66" s="33"/>
      <c r="E66" s="103">
        <v>0</v>
      </c>
      <c r="F66" s="1017">
        <v>426</v>
      </c>
      <c r="G66" s="1017">
        <v>342</v>
      </c>
      <c r="H66" s="211" t="s">
        <v>172</v>
      </c>
      <c r="I66" s="180" t="s">
        <v>173</v>
      </c>
      <c r="J66" s="26"/>
    </row>
    <row r="67" spans="1:10" ht="12.75">
      <c r="A67" s="1021" t="s">
        <v>214</v>
      </c>
      <c r="B67" s="32"/>
      <c r="C67" s="32"/>
      <c r="D67" s="33"/>
      <c r="E67" s="103">
        <v>0</v>
      </c>
      <c r="F67" s="1017">
        <v>700</v>
      </c>
      <c r="G67" s="1017">
        <v>700</v>
      </c>
      <c r="H67" s="211" t="s">
        <v>172</v>
      </c>
      <c r="I67" s="180" t="s">
        <v>173</v>
      </c>
      <c r="J67" s="26"/>
    </row>
    <row r="68" spans="1:10" ht="12.75">
      <c r="A68" s="1021" t="s">
        <v>215</v>
      </c>
      <c r="B68" s="32"/>
      <c r="C68" s="32"/>
      <c r="D68" s="33"/>
      <c r="E68" s="103">
        <v>0</v>
      </c>
      <c r="F68" s="1017">
        <v>700</v>
      </c>
      <c r="G68" s="1017">
        <v>700</v>
      </c>
      <c r="H68" s="211" t="s">
        <v>172</v>
      </c>
      <c r="I68" s="180" t="s">
        <v>173</v>
      </c>
      <c r="J68" s="26"/>
    </row>
    <row r="69" spans="1:10" ht="12.75">
      <c r="A69" s="1021" t="s">
        <v>216</v>
      </c>
      <c r="B69" s="32"/>
      <c r="C69" s="32"/>
      <c r="D69" s="33"/>
      <c r="E69" s="103">
        <v>0</v>
      </c>
      <c r="F69" s="1017">
        <v>300</v>
      </c>
      <c r="G69" s="1017">
        <v>300</v>
      </c>
      <c r="H69" s="211" t="s">
        <v>172</v>
      </c>
      <c r="I69" s="180" t="s">
        <v>173</v>
      </c>
      <c r="J69" s="26"/>
    </row>
    <row r="70" spans="1:10" ht="12.75">
      <c r="A70" s="1021" t="s">
        <v>203</v>
      </c>
      <c r="B70" s="32"/>
      <c r="C70" s="32"/>
      <c r="D70" s="33"/>
      <c r="E70" s="103">
        <v>0</v>
      </c>
      <c r="F70" s="1017">
        <v>500</v>
      </c>
      <c r="G70" s="1017">
        <v>492</v>
      </c>
      <c r="H70" s="211" t="s">
        <v>172</v>
      </c>
      <c r="I70" s="180" t="s">
        <v>173</v>
      </c>
      <c r="J70" s="26"/>
    </row>
    <row r="71" spans="1:10" ht="12.75">
      <c r="A71" s="1021" t="s">
        <v>217</v>
      </c>
      <c r="B71" s="32"/>
      <c r="C71" s="32"/>
      <c r="D71" s="33"/>
      <c r="E71" s="103">
        <v>0</v>
      </c>
      <c r="F71" s="1017">
        <v>225</v>
      </c>
      <c r="G71" s="1017">
        <v>225</v>
      </c>
      <c r="H71" s="211" t="s">
        <v>172</v>
      </c>
      <c r="I71" s="180" t="s">
        <v>173</v>
      </c>
      <c r="J71" s="26"/>
    </row>
    <row r="72" spans="1:10" ht="12.75">
      <c r="A72" s="1021" t="s">
        <v>218</v>
      </c>
      <c r="B72" s="32"/>
      <c r="C72" s="32"/>
      <c r="D72" s="33"/>
      <c r="E72" s="103">
        <v>0</v>
      </c>
      <c r="F72" s="1017">
        <v>225</v>
      </c>
      <c r="G72" s="1017">
        <v>225</v>
      </c>
      <c r="H72" s="211" t="s">
        <v>172</v>
      </c>
      <c r="I72" s="180" t="s">
        <v>173</v>
      </c>
      <c r="J72" s="26"/>
    </row>
    <row r="73" spans="1:10" ht="12.75">
      <c r="A73" s="1021" t="s">
        <v>219</v>
      </c>
      <c r="B73" s="32"/>
      <c r="C73" s="32"/>
      <c r="D73" s="33"/>
      <c r="E73" s="103">
        <v>0</v>
      </c>
      <c r="F73" s="1017">
        <v>400</v>
      </c>
      <c r="G73" s="1017">
        <v>312</v>
      </c>
      <c r="H73" s="211" t="s">
        <v>172</v>
      </c>
      <c r="I73" s="180" t="s">
        <v>173</v>
      </c>
      <c r="J73" s="26"/>
    </row>
    <row r="74" spans="1:10" ht="12.75">
      <c r="A74" s="1021" t="s">
        <v>220</v>
      </c>
      <c r="B74" s="32"/>
      <c r="C74" s="32"/>
      <c r="D74" s="33"/>
      <c r="E74" s="103">
        <v>0</v>
      </c>
      <c r="F74" s="1017">
        <v>364</v>
      </c>
      <c r="G74" s="1017">
        <v>0</v>
      </c>
      <c r="H74" s="211" t="s">
        <v>172</v>
      </c>
      <c r="I74" s="180" t="s">
        <v>173</v>
      </c>
      <c r="J74" s="26"/>
    </row>
    <row r="75" spans="1:10" ht="12.75">
      <c r="A75" s="1021" t="s">
        <v>191</v>
      </c>
      <c r="B75" s="32"/>
      <c r="C75" s="32"/>
      <c r="D75" s="33"/>
      <c r="E75" s="103">
        <v>0</v>
      </c>
      <c r="F75" s="1017">
        <v>300</v>
      </c>
      <c r="G75" s="1017">
        <v>300</v>
      </c>
      <c r="H75" s="211" t="s">
        <v>172</v>
      </c>
      <c r="I75" s="180" t="s">
        <v>173</v>
      </c>
      <c r="J75" s="26"/>
    </row>
    <row r="76" spans="1:10" ht="12.75">
      <c r="A76" s="1021" t="s">
        <v>136</v>
      </c>
      <c r="B76" s="32"/>
      <c r="C76" s="32"/>
      <c r="D76" s="33"/>
      <c r="E76" s="103">
        <v>0</v>
      </c>
      <c r="F76" s="1017">
        <v>386</v>
      </c>
      <c r="G76" s="1017">
        <v>386</v>
      </c>
      <c r="H76" s="211" t="s">
        <v>172</v>
      </c>
      <c r="I76" s="180" t="s">
        <v>173</v>
      </c>
      <c r="J76" s="26"/>
    </row>
    <row r="77" spans="1:10" ht="12.75">
      <c r="A77" s="1021" t="s">
        <v>221</v>
      </c>
      <c r="B77" s="32"/>
      <c r="C77" s="32"/>
      <c r="D77" s="33"/>
      <c r="E77" s="103">
        <v>0</v>
      </c>
      <c r="F77" s="1017">
        <v>1900</v>
      </c>
      <c r="G77" s="1017">
        <v>0</v>
      </c>
      <c r="H77" s="211" t="s">
        <v>172</v>
      </c>
      <c r="I77" s="180" t="s">
        <v>173</v>
      </c>
      <c r="J77" s="26"/>
    </row>
    <row r="78" spans="1:10" ht="12.75">
      <c r="A78" s="1021" t="s">
        <v>222</v>
      </c>
      <c r="B78" s="32"/>
      <c r="C78" s="32"/>
      <c r="D78" s="33"/>
      <c r="E78" s="103">
        <v>0</v>
      </c>
      <c r="F78" s="1017">
        <v>1400</v>
      </c>
      <c r="G78" s="1017">
        <v>1395</v>
      </c>
      <c r="H78" s="211" t="s">
        <v>172</v>
      </c>
      <c r="I78" s="180" t="s">
        <v>173</v>
      </c>
      <c r="J78" s="26"/>
    </row>
    <row r="79" spans="1:10" ht="12.75">
      <c r="A79" s="1021" t="s">
        <v>223</v>
      </c>
      <c r="B79" s="32"/>
      <c r="C79" s="32"/>
      <c r="D79" s="33"/>
      <c r="E79" s="103">
        <v>0</v>
      </c>
      <c r="F79" s="1017">
        <v>300</v>
      </c>
      <c r="G79" s="1017">
        <v>300</v>
      </c>
      <c r="H79" s="211" t="s">
        <v>172</v>
      </c>
      <c r="I79" s="180" t="s">
        <v>173</v>
      </c>
      <c r="J79" s="26"/>
    </row>
    <row r="80" spans="1:10" ht="12.75">
      <c r="A80" s="1021" t="s">
        <v>224</v>
      </c>
      <c r="B80" s="32"/>
      <c r="C80" s="32"/>
      <c r="D80" s="33"/>
      <c r="E80" s="103">
        <v>0</v>
      </c>
      <c r="F80" s="1017">
        <v>600</v>
      </c>
      <c r="G80" s="1017">
        <v>549</v>
      </c>
      <c r="H80" s="211" t="s">
        <v>172</v>
      </c>
      <c r="I80" s="180" t="s">
        <v>173</v>
      </c>
      <c r="J80" s="26"/>
    </row>
    <row r="81" spans="1:10" ht="12.75">
      <c r="A81" s="1021" t="s">
        <v>225</v>
      </c>
      <c r="B81" s="32"/>
      <c r="C81" s="32"/>
      <c r="D81" s="33"/>
      <c r="E81" s="103">
        <v>0</v>
      </c>
      <c r="F81" s="1017">
        <v>1400</v>
      </c>
      <c r="G81" s="1017">
        <v>1234</v>
      </c>
      <c r="H81" s="211" t="s">
        <v>172</v>
      </c>
      <c r="I81" s="180" t="s">
        <v>173</v>
      </c>
      <c r="J81" s="26"/>
    </row>
    <row r="82" spans="1:10" ht="12.75">
      <c r="A82" s="1021" t="s">
        <v>226</v>
      </c>
      <c r="B82" s="32"/>
      <c r="C82" s="32"/>
      <c r="D82" s="33"/>
      <c r="E82" s="103">
        <v>0</v>
      </c>
      <c r="F82" s="1017">
        <v>480</v>
      </c>
      <c r="G82" s="1017">
        <v>480</v>
      </c>
      <c r="H82" s="211" t="s">
        <v>172</v>
      </c>
      <c r="I82" s="180" t="s">
        <v>173</v>
      </c>
      <c r="J82" s="26"/>
    </row>
    <row r="83" spans="1:10" ht="12.75">
      <c r="A83" s="1021" t="s">
        <v>227</v>
      </c>
      <c r="B83" s="32"/>
      <c r="C83" s="32"/>
      <c r="D83" s="33"/>
      <c r="E83" s="103">
        <v>0</v>
      </c>
      <c r="F83" s="1017">
        <v>990</v>
      </c>
      <c r="G83" s="1017">
        <v>990</v>
      </c>
      <c r="H83" s="211" t="s">
        <v>172</v>
      </c>
      <c r="I83" s="180" t="s">
        <v>173</v>
      </c>
      <c r="J83" s="26"/>
    </row>
    <row r="84" spans="1:10" ht="12.75">
      <c r="A84" s="1021" t="s">
        <v>219</v>
      </c>
      <c r="B84" s="32"/>
      <c r="C84" s="32"/>
      <c r="D84" s="33"/>
      <c r="E84" s="103">
        <v>0</v>
      </c>
      <c r="F84" s="1017">
        <v>1000</v>
      </c>
      <c r="G84" s="1017">
        <v>932</v>
      </c>
      <c r="H84" s="211" t="s">
        <v>172</v>
      </c>
      <c r="I84" s="180" t="s">
        <v>173</v>
      </c>
      <c r="J84" s="26"/>
    </row>
    <row r="85" spans="1:10" ht="12.75">
      <c r="A85" s="1021" t="s">
        <v>228</v>
      </c>
      <c r="B85" s="32"/>
      <c r="C85" s="32"/>
      <c r="D85" s="33"/>
      <c r="E85" s="103">
        <v>0</v>
      </c>
      <c r="F85" s="1017">
        <v>600</v>
      </c>
      <c r="G85" s="1017">
        <v>600</v>
      </c>
      <c r="H85" s="211" t="s">
        <v>172</v>
      </c>
      <c r="I85" s="180" t="s">
        <v>173</v>
      </c>
      <c r="J85" s="26"/>
    </row>
    <row r="86" spans="1:10" ht="12.75">
      <c r="A86" s="1021" t="s">
        <v>229</v>
      </c>
      <c r="B86" s="32"/>
      <c r="C86" s="32"/>
      <c r="D86" s="33"/>
      <c r="E86" s="103">
        <v>0</v>
      </c>
      <c r="F86" s="1017">
        <v>700</v>
      </c>
      <c r="G86" s="1017">
        <v>700</v>
      </c>
      <c r="H86" s="211" t="s">
        <v>172</v>
      </c>
      <c r="I86" s="180" t="s">
        <v>173</v>
      </c>
      <c r="J86" s="26"/>
    </row>
    <row r="87" spans="1:10" ht="12.75">
      <c r="A87" s="1021" t="s">
        <v>230</v>
      </c>
      <c r="B87" s="32"/>
      <c r="C87" s="32"/>
      <c r="D87" s="33"/>
      <c r="E87" s="103">
        <v>0</v>
      </c>
      <c r="F87" s="1017">
        <v>1350</v>
      </c>
      <c r="G87" s="1017">
        <v>1349</v>
      </c>
      <c r="H87" s="211" t="s">
        <v>172</v>
      </c>
      <c r="I87" s="180" t="s">
        <v>173</v>
      </c>
      <c r="J87" s="26"/>
    </row>
    <row r="88" spans="1:10" ht="12.75">
      <c r="A88" s="1021" t="s">
        <v>216</v>
      </c>
      <c r="B88" s="32"/>
      <c r="C88" s="32"/>
      <c r="D88" s="33"/>
      <c r="E88" s="103">
        <v>0</v>
      </c>
      <c r="F88" s="1017">
        <v>325</v>
      </c>
      <c r="G88" s="1017">
        <v>325</v>
      </c>
      <c r="H88" s="211" t="s">
        <v>172</v>
      </c>
      <c r="I88" s="180" t="s">
        <v>173</v>
      </c>
      <c r="J88" s="26"/>
    </row>
    <row r="89" spans="1:10" ht="12.75">
      <c r="A89" s="1021" t="s">
        <v>231</v>
      </c>
      <c r="B89" s="32"/>
      <c r="C89" s="32"/>
      <c r="D89" s="33"/>
      <c r="E89" s="103">
        <v>0</v>
      </c>
      <c r="F89" s="1017">
        <v>1500</v>
      </c>
      <c r="G89" s="1017">
        <v>1500</v>
      </c>
      <c r="H89" s="211" t="s">
        <v>172</v>
      </c>
      <c r="I89" s="180" t="s">
        <v>173</v>
      </c>
      <c r="J89" s="26"/>
    </row>
    <row r="90" spans="1:10" ht="12.75">
      <c r="A90" s="1021" t="s">
        <v>232</v>
      </c>
      <c r="B90" s="32"/>
      <c r="C90" s="32"/>
      <c r="D90" s="33"/>
      <c r="E90" s="103">
        <v>0</v>
      </c>
      <c r="F90" s="1017">
        <v>1200</v>
      </c>
      <c r="G90" s="1017">
        <v>1200</v>
      </c>
      <c r="H90" s="211" t="s">
        <v>172</v>
      </c>
      <c r="I90" s="180" t="s">
        <v>173</v>
      </c>
      <c r="J90" s="26"/>
    </row>
    <row r="91" spans="1:10" ht="12.75">
      <c r="A91" s="1021" t="s">
        <v>233</v>
      </c>
      <c r="B91" s="32"/>
      <c r="C91" s="32"/>
      <c r="D91" s="33"/>
      <c r="E91" s="103">
        <v>0</v>
      </c>
      <c r="F91" s="1017">
        <v>122</v>
      </c>
      <c r="G91" s="1017">
        <v>122</v>
      </c>
      <c r="H91" s="211" t="s">
        <v>172</v>
      </c>
      <c r="I91" s="180" t="s">
        <v>173</v>
      </c>
      <c r="J91" s="26"/>
    </row>
    <row r="92" spans="1:10" ht="12.75">
      <c r="A92" s="1021" t="s">
        <v>234</v>
      </c>
      <c r="B92" s="32"/>
      <c r="C92" s="32"/>
      <c r="D92" s="33"/>
      <c r="E92" s="103">
        <v>0</v>
      </c>
      <c r="F92" s="1017">
        <v>1050</v>
      </c>
      <c r="G92" s="1017">
        <v>1003</v>
      </c>
      <c r="H92" s="211" t="s">
        <v>172</v>
      </c>
      <c r="I92" s="180" t="s">
        <v>173</v>
      </c>
      <c r="J92" s="26"/>
    </row>
    <row r="93" spans="1:10" ht="12.75">
      <c r="A93" s="1021" t="s">
        <v>235</v>
      </c>
      <c r="B93" s="32"/>
      <c r="C93" s="32"/>
      <c r="D93" s="33"/>
      <c r="E93" s="103">
        <v>0</v>
      </c>
      <c r="F93" s="1017">
        <v>450</v>
      </c>
      <c r="G93" s="1017">
        <v>450</v>
      </c>
      <c r="H93" s="211" t="s">
        <v>172</v>
      </c>
      <c r="I93" s="180" t="s">
        <v>173</v>
      </c>
      <c r="J93" s="26"/>
    </row>
    <row r="94" spans="1:10" ht="12.75">
      <c r="A94" s="1021" t="s">
        <v>236</v>
      </c>
      <c r="B94" s="32"/>
      <c r="C94" s="32"/>
      <c r="D94" s="33"/>
      <c r="E94" s="103">
        <v>0</v>
      </c>
      <c r="F94" s="1017">
        <v>110</v>
      </c>
      <c r="G94" s="1017">
        <v>110</v>
      </c>
      <c r="H94" s="211" t="s">
        <v>172</v>
      </c>
      <c r="I94" s="180" t="s">
        <v>173</v>
      </c>
      <c r="J94" s="26"/>
    </row>
    <row r="95" spans="1:10" ht="12.75">
      <c r="A95" s="1021" t="s">
        <v>237</v>
      </c>
      <c r="B95" s="32"/>
      <c r="C95" s="32"/>
      <c r="D95" s="33"/>
      <c r="E95" s="103">
        <v>0</v>
      </c>
      <c r="F95" s="1017">
        <v>1000</v>
      </c>
      <c r="G95" s="1017">
        <v>1000</v>
      </c>
      <c r="H95" s="211" t="s">
        <v>172</v>
      </c>
      <c r="I95" s="180" t="s">
        <v>173</v>
      </c>
      <c r="J95" s="26"/>
    </row>
    <row r="96" spans="1:10" ht="12.75">
      <c r="A96" s="1021" t="s">
        <v>237</v>
      </c>
      <c r="B96" s="32"/>
      <c r="C96" s="32"/>
      <c r="D96" s="33"/>
      <c r="E96" s="103">
        <v>0</v>
      </c>
      <c r="F96" s="1017">
        <v>475</v>
      </c>
      <c r="G96" s="1017">
        <v>475</v>
      </c>
      <c r="H96" s="211" t="s">
        <v>172</v>
      </c>
      <c r="I96" s="180" t="s">
        <v>173</v>
      </c>
      <c r="J96" s="26"/>
    </row>
    <row r="97" spans="1:10" ht="12.75">
      <c r="A97" s="1021"/>
      <c r="B97" s="32"/>
      <c r="C97" s="32"/>
      <c r="D97" s="33"/>
      <c r="E97" s="103"/>
      <c r="F97" s="1017"/>
      <c r="G97" s="1017"/>
      <c r="H97" s="211"/>
      <c r="I97" s="180"/>
      <c r="J97" s="26"/>
    </row>
    <row r="98" spans="1:10" ht="12.75">
      <c r="A98" s="1021" t="s">
        <v>238</v>
      </c>
      <c r="B98" s="32"/>
      <c r="C98" s="32"/>
      <c r="D98" s="33"/>
      <c r="E98" s="103">
        <f>905+10000+95+300+286+400+380+800+200</f>
        <v>13366</v>
      </c>
      <c r="F98" s="1017">
        <v>0</v>
      </c>
      <c r="G98" s="1017">
        <v>0</v>
      </c>
      <c r="H98" s="211"/>
      <c r="I98" s="180" t="s">
        <v>239</v>
      </c>
      <c r="J98" s="26"/>
    </row>
    <row r="99" spans="1:10" ht="12.75">
      <c r="A99" s="1021" t="s">
        <v>221</v>
      </c>
      <c r="B99" s="32"/>
      <c r="C99" s="32"/>
      <c r="D99" s="33"/>
      <c r="E99" s="103">
        <v>300</v>
      </c>
      <c r="F99" s="1017">
        <v>300</v>
      </c>
      <c r="G99" s="1017">
        <v>300</v>
      </c>
      <c r="H99" s="211"/>
      <c r="I99" s="180" t="s">
        <v>240</v>
      </c>
      <c r="J99" s="26"/>
    </row>
    <row r="100" spans="1:10" ht="12.75">
      <c r="A100" s="1021" t="s">
        <v>178</v>
      </c>
      <c r="B100" s="32"/>
      <c r="C100" s="32"/>
      <c r="D100" s="33"/>
      <c r="E100" s="103">
        <v>596</v>
      </c>
      <c r="F100" s="1017">
        <v>596</v>
      </c>
      <c r="G100" s="1017">
        <v>596</v>
      </c>
      <c r="H100" s="211"/>
      <c r="I100" s="180" t="s">
        <v>240</v>
      </c>
      <c r="J100" s="26"/>
    </row>
    <row r="101" spans="1:10" ht="12.75">
      <c r="A101" s="1021" t="s">
        <v>241</v>
      </c>
      <c r="B101" s="32"/>
      <c r="C101" s="32"/>
      <c r="D101" s="33"/>
      <c r="E101" s="103">
        <v>60</v>
      </c>
      <c r="F101" s="1017">
        <v>60</v>
      </c>
      <c r="G101" s="1017">
        <v>60</v>
      </c>
      <c r="H101" s="211"/>
      <c r="I101" s="180" t="s">
        <v>240</v>
      </c>
      <c r="J101" s="26"/>
    </row>
    <row r="102" spans="1:10" s="365" customFormat="1" ht="12.75">
      <c r="A102" s="1021" t="s">
        <v>176</v>
      </c>
      <c r="B102" s="32"/>
      <c r="C102" s="32"/>
      <c r="D102" s="33"/>
      <c r="E102" s="103">
        <v>100</v>
      </c>
      <c r="F102" s="1017">
        <v>100</v>
      </c>
      <c r="G102" s="1017">
        <v>100</v>
      </c>
      <c r="H102" s="211"/>
      <c r="I102" s="180" t="s">
        <v>240</v>
      </c>
      <c r="J102" s="26"/>
    </row>
    <row r="103" spans="1:10" ht="12.75">
      <c r="A103" s="1021" t="s">
        <v>147</v>
      </c>
      <c r="B103" s="32"/>
      <c r="C103" s="32"/>
      <c r="D103" s="33"/>
      <c r="E103" s="103">
        <v>200</v>
      </c>
      <c r="F103" s="1017">
        <v>200</v>
      </c>
      <c r="G103" s="1017">
        <v>200</v>
      </c>
      <c r="H103" s="211"/>
      <c r="I103" s="180" t="s">
        <v>240</v>
      </c>
      <c r="J103" s="26"/>
    </row>
    <row r="104" spans="1:10" ht="12.75">
      <c r="A104" s="1021" t="s">
        <v>242</v>
      </c>
      <c r="B104" s="32"/>
      <c r="C104" s="32"/>
      <c r="D104" s="33"/>
      <c r="E104" s="103">
        <v>942</v>
      </c>
      <c r="F104" s="1017">
        <v>942</v>
      </c>
      <c r="G104" s="1017">
        <v>942</v>
      </c>
      <c r="H104" s="211"/>
      <c r="I104" s="180" t="s">
        <v>240</v>
      </c>
      <c r="J104" s="26"/>
    </row>
    <row r="105" spans="1:10" ht="12.75">
      <c r="A105" s="1021" t="s">
        <v>243</v>
      </c>
      <c r="B105" s="32"/>
      <c r="C105" s="32"/>
      <c r="D105" s="33"/>
      <c r="E105" s="103">
        <v>2000</v>
      </c>
      <c r="F105" s="1017">
        <v>2000</v>
      </c>
      <c r="G105" s="1017">
        <v>2000</v>
      </c>
      <c r="H105" s="211"/>
      <c r="I105" s="180" t="s">
        <v>244</v>
      </c>
      <c r="J105" s="26"/>
    </row>
    <row r="106" spans="1:10" s="16" customFormat="1" ht="12.75">
      <c r="A106" s="1021" t="s">
        <v>245</v>
      </c>
      <c r="B106" s="32"/>
      <c r="C106" s="32"/>
      <c r="D106" s="33"/>
      <c r="E106" s="103">
        <v>2000</v>
      </c>
      <c r="F106" s="1017">
        <v>1236</v>
      </c>
      <c r="G106" s="1017">
        <v>1236</v>
      </c>
      <c r="H106" s="211"/>
      <c r="I106" s="180" t="s">
        <v>244</v>
      </c>
      <c r="J106" s="26"/>
    </row>
    <row r="107" spans="1:14" ht="12.75">
      <c r="A107" s="1021" t="s">
        <v>246</v>
      </c>
      <c r="B107" s="32"/>
      <c r="C107" s="32"/>
      <c r="D107" s="33"/>
      <c r="E107" s="103">
        <v>2000</v>
      </c>
      <c r="F107" s="1017">
        <v>2000</v>
      </c>
      <c r="G107" s="1017">
        <v>2000</v>
      </c>
      <c r="H107" s="211"/>
      <c r="I107" s="180" t="s">
        <v>244</v>
      </c>
      <c r="J107" s="26"/>
      <c r="N107" s="16"/>
    </row>
    <row r="108" spans="1:10" ht="12.75">
      <c r="A108" s="1021" t="s">
        <v>247</v>
      </c>
      <c r="B108" s="32"/>
      <c r="C108" s="32"/>
      <c r="D108" s="33"/>
      <c r="E108" s="103">
        <v>2000</v>
      </c>
      <c r="F108" s="1017">
        <v>2000</v>
      </c>
      <c r="G108" s="1017">
        <v>2000</v>
      </c>
      <c r="H108" s="211"/>
      <c r="I108" s="180" t="s">
        <v>244</v>
      </c>
      <c r="J108" s="26"/>
    </row>
    <row r="109" spans="1:10" ht="12.75">
      <c r="A109" s="1021" t="s">
        <v>248</v>
      </c>
      <c r="B109" s="32"/>
      <c r="C109" s="32"/>
      <c r="D109" s="33"/>
      <c r="E109" s="103">
        <v>2000</v>
      </c>
      <c r="F109" s="1017">
        <v>2000</v>
      </c>
      <c r="G109" s="1017">
        <v>1303.074</v>
      </c>
      <c r="H109" s="211"/>
      <c r="I109" s="180" t="s">
        <v>244</v>
      </c>
      <c r="J109" s="26"/>
    </row>
    <row r="110" spans="1:10" ht="12.75">
      <c r="A110" s="1021" t="s">
        <v>249</v>
      </c>
      <c r="B110" s="32"/>
      <c r="C110" s="32"/>
      <c r="D110" s="33"/>
      <c r="E110" s="103">
        <v>2000</v>
      </c>
      <c r="F110" s="1017">
        <v>2000</v>
      </c>
      <c r="G110" s="1017">
        <v>2000</v>
      </c>
      <c r="H110" s="211"/>
      <c r="I110" s="180" t="s">
        <v>244</v>
      </c>
      <c r="J110" s="26"/>
    </row>
    <row r="111" spans="1:10" ht="12.75">
      <c r="A111" s="1021" t="s">
        <v>196</v>
      </c>
      <c r="B111" s="32"/>
      <c r="C111" s="32"/>
      <c r="D111" s="33"/>
      <c r="E111" s="103">
        <v>2000</v>
      </c>
      <c r="F111" s="1017">
        <v>2000</v>
      </c>
      <c r="G111" s="1017">
        <v>2000</v>
      </c>
      <c r="H111" s="211"/>
      <c r="I111" s="180" t="s">
        <v>244</v>
      </c>
      <c r="J111" s="26"/>
    </row>
    <row r="112" spans="1:10" ht="12.75">
      <c r="A112" s="1021" t="s">
        <v>192</v>
      </c>
      <c r="B112" s="32"/>
      <c r="C112" s="32"/>
      <c r="D112" s="33"/>
      <c r="E112" s="103">
        <v>2000</v>
      </c>
      <c r="F112" s="1017">
        <v>2000</v>
      </c>
      <c r="G112" s="1017">
        <v>2000</v>
      </c>
      <c r="H112" s="211"/>
      <c r="I112" s="180" t="s">
        <v>244</v>
      </c>
      <c r="J112" s="26"/>
    </row>
    <row r="113" spans="1:10" ht="12.75">
      <c r="A113" s="1021" t="s">
        <v>250</v>
      </c>
      <c r="B113" s="32"/>
      <c r="C113" s="32"/>
      <c r="D113" s="33"/>
      <c r="E113" s="103">
        <v>2000</v>
      </c>
      <c r="F113" s="1017">
        <v>2000</v>
      </c>
      <c r="G113" s="1017">
        <v>2000</v>
      </c>
      <c r="H113" s="211"/>
      <c r="I113" s="180" t="s">
        <v>244</v>
      </c>
      <c r="J113" s="26"/>
    </row>
    <row r="114" spans="1:10" ht="12.75">
      <c r="A114" s="1021" t="s">
        <v>251</v>
      </c>
      <c r="B114" s="32"/>
      <c r="C114" s="32"/>
      <c r="D114" s="33"/>
      <c r="E114" s="103">
        <v>2000</v>
      </c>
      <c r="F114" s="1017">
        <v>2000</v>
      </c>
      <c r="G114" s="1017">
        <v>2000</v>
      </c>
      <c r="H114" s="211"/>
      <c r="I114" s="180" t="s">
        <v>252</v>
      </c>
      <c r="J114" s="26"/>
    </row>
    <row r="115" spans="1:10" ht="12.75">
      <c r="A115" s="1021" t="s">
        <v>253</v>
      </c>
      <c r="B115" s="32"/>
      <c r="C115" s="32"/>
      <c r="D115" s="33"/>
      <c r="E115" s="103">
        <v>2000</v>
      </c>
      <c r="F115" s="1017">
        <v>2000</v>
      </c>
      <c r="G115" s="1017">
        <v>2000</v>
      </c>
      <c r="H115" s="211"/>
      <c r="I115" s="180" t="s">
        <v>252</v>
      </c>
      <c r="J115" s="26"/>
    </row>
    <row r="116" spans="1:10" s="365" customFormat="1" ht="12.75">
      <c r="A116" s="1021" t="s">
        <v>254</v>
      </c>
      <c r="B116" s="32"/>
      <c r="C116" s="32"/>
      <c r="D116" s="33"/>
      <c r="E116" s="103">
        <v>2000</v>
      </c>
      <c r="F116" s="1017">
        <v>2000</v>
      </c>
      <c r="G116" s="1017">
        <v>2000</v>
      </c>
      <c r="H116" s="211"/>
      <c r="I116" s="180" t="s">
        <v>252</v>
      </c>
      <c r="J116" s="26"/>
    </row>
    <row r="117" spans="1:10" s="365" customFormat="1" ht="12.75">
      <c r="A117" s="1021" t="s">
        <v>255</v>
      </c>
      <c r="B117" s="32"/>
      <c r="C117" s="32"/>
      <c r="D117" s="33"/>
      <c r="E117" s="103">
        <v>2000</v>
      </c>
      <c r="F117" s="1017">
        <v>2000</v>
      </c>
      <c r="G117" s="1017">
        <v>1999</v>
      </c>
      <c r="H117" s="211"/>
      <c r="I117" s="180" t="s">
        <v>252</v>
      </c>
      <c r="J117" s="26"/>
    </row>
    <row r="118" spans="1:10" s="365" customFormat="1" ht="12.75">
      <c r="A118" s="1021" t="s">
        <v>256</v>
      </c>
      <c r="B118" s="32"/>
      <c r="C118" s="32"/>
      <c r="D118" s="33"/>
      <c r="E118" s="103">
        <v>2000</v>
      </c>
      <c r="F118" s="1017">
        <v>2000</v>
      </c>
      <c r="G118" s="1017">
        <v>2000</v>
      </c>
      <c r="H118" s="211"/>
      <c r="I118" s="180" t="s">
        <v>252</v>
      </c>
      <c r="J118" s="26"/>
    </row>
    <row r="119" spans="1:10" s="365" customFormat="1" ht="12.75">
      <c r="A119" s="1021" t="s">
        <v>257</v>
      </c>
      <c r="B119" s="32"/>
      <c r="C119" s="32"/>
      <c r="D119" s="33"/>
      <c r="E119" s="103">
        <v>0</v>
      </c>
      <c r="F119" s="1017">
        <v>450</v>
      </c>
      <c r="G119" s="1017">
        <v>450</v>
      </c>
      <c r="H119" s="211"/>
      <c r="I119" s="180" t="s">
        <v>258</v>
      </c>
      <c r="J119" s="26"/>
    </row>
    <row r="120" spans="1:10" s="365" customFormat="1" ht="12.75">
      <c r="A120" s="1021" t="s">
        <v>114</v>
      </c>
      <c r="B120" s="32"/>
      <c r="C120" s="32"/>
      <c r="D120" s="33"/>
      <c r="E120" s="103">
        <v>0</v>
      </c>
      <c r="F120" s="1017">
        <v>3500</v>
      </c>
      <c r="G120" s="1017">
        <v>164</v>
      </c>
      <c r="H120" s="211"/>
      <c r="I120" s="180" t="s">
        <v>259</v>
      </c>
      <c r="J120" s="26"/>
    </row>
    <row r="121" spans="1:10" s="365" customFormat="1" ht="12.75">
      <c r="A121" s="1021" t="s">
        <v>260</v>
      </c>
      <c r="B121" s="32"/>
      <c r="C121" s="32"/>
      <c r="D121" s="33"/>
      <c r="E121" s="103">
        <v>0</v>
      </c>
      <c r="F121" s="1017">
        <v>2000</v>
      </c>
      <c r="G121" s="1017">
        <v>2000</v>
      </c>
      <c r="H121" s="211"/>
      <c r="I121" s="180" t="s">
        <v>261</v>
      </c>
      <c r="J121" s="26"/>
    </row>
    <row r="122" spans="1:10" s="365" customFormat="1" ht="12.75">
      <c r="A122" s="1021" t="s">
        <v>262</v>
      </c>
      <c r="B122" s="32"/>
      <c r="C122" s="32"/>
      <c r="D122" s="33"/>
      <c r="E122" s="103">
        <v>0</v>
      </c>
      <c r="F122" s="1017">
        <v>3600</v>
      </c>
      <c r="G122" s="1017">
        <v>3599.999</v>
      </c>
      <c r="H122" s="211"/>
      <c r="I122" s="180" t="s">
        <v>263</v>
      </c>
      <c r="J122" s="26"/>
    </row>
    <row r="123" spans="1:10" s="365" customFormat="1" ht="12.75">
      <c r="A123" s="1021" t="s">
        <v>231</v>
      </c>
      <c r="B123" s="32"/>
      <c r="C123" s="32"/>
      <c r="D123" s="33"/>
      <c r="E123" s="103">
        <v>0</v>
      </c>
      <c r="F123" s="1017">
        <v>5500</v>
      </c>
      <c r="G123" s="1017">
        <v>5500</v>
      </c>
      <c r="H123" s="211"/>
      <c r="I123" s="180" t="s">
        <v>259</v>
      </c>
      <c r="J123" s="26"/>
    </row>
    <row r="124" spans="1:10" s="365" customFormat="1" ht="12.75">
      <c r="A124" s="1021" t="s">
        <v>264</v>
      </c>
      <c r="B124" s="32"/>
      <c r="C124" s="32"/>
      <c r="D124" s="33"/>
      <c r="E124" s="103">
        <v>0</v>
      </c>
      <c r="F124" s="1017">
        <v>1125</v>
      </c>
      <c r="G124" s="1017">
        <v>1125</v>
      </c>
      <c r="H124" s="211"/>
      <c r="I124" s="180" t="s">
        <v>261</v>
      </c>
      <c r="J124" s="26"/>
    </row>
    <row r="125" spans="1:10" s="365" customFormat="1" ht="12.75">
      <c r="A125" s="1021" t="s">
        <v>265</v>
      </c>
      <c r="B125" s="32"/>
      <c r="C125" s="32"/>
      <c r="D125" s="33"/>
      <c r="E125" s="103">
        <v>0</v>
      </c>
      <c r="F125" s="1017">
        <v>1500</v>
      </c>
      <c r="G125" s="1017">
        <v>1500</v>
      </c>
      <c r="H125" s="211"/>
      <c r="I125" s="180" t="s">
        <v>261</v>
      </c>
      <c r="J125" s="26"/>
    </row>
    <row r="126" spans="1:10" s="365" customFormat="1" ht="12.75">
      <c r="A126" s="1021" t="s">
        <v>227</v>
      </c>
      <c r="B126" s="32"/>
      <c r="C126" s="32"/>
      <c r="D126" s="33"/>
      <c r="E126" s="103">
        <v>0</v>
      </c>
      <c r="F126" s="1017">
        <v>4500</v>
      </c>
      <c r="G126" s="1017">
        <v>575.365</v>
      </c>
      <c r="H126" s="211"/>
      <c r="I126" s="180" t="s">
        <v>261</v>
      </c>
      <c r="J126" s="26"/>
    </row>
    <row r="127" spans="1:10" s="365" customFormat="1" ht="12.75">
      <c r="A127" s="1021" t="s">
        <v>266</v>
      </c>
      <c r="B127" s="32"/>
      <c r="C127" s="32"/>
      <c r="D127" s="33"/>
      <c r="E127" s="103">
        <v>0</v>
      </c>
      <c r="F127" s="1017">
        <v>1500</v>
      </c>
      <c r="G127" s="1017">
        <v>1500</v>
      </c>
      <c r="H127" s="211"/>
      <c r="I127" s="180" t="s">
        <v>261</v>
      </c>
      <c r="J127" s="26"/>
    </row>
    <row r="128" spans="1:10" s="365" customFormat="1" ht="12.75">
      <c r="A128" s="1021" t="s">
        <v>267</v>
      </c>
      <c r="B128" s="32"/>
      <c r="C128" s="32"/>
      <c r="D128" s="33"/>
      <c r="E128" s="103">
        <v>0</v>
      </c>
      <c r="F128" s="1017">
        <v>1000</v>
      </c>
      <c r="G128" s="1017">
        <v>997.865</v>
      </c>
      <c r="H128" s="211"/>
      <c r="I128" s="180" t="s">
        <v>261</v>
      </c>
      <c r="J128" s="26"/>
    </row>
    <row r="129" spans="1:10" s="365" customFormat="1" ht="12.75">
      <c r="A129" s="1021" t="s">
        <v>268</v>
      </c>
      <c r="B129" s="32"/>
      <c r="C129" s="32"/>
      <c r="D129" s="33"/>
      <c r="E129" s="103">
        <v>0</v>
      </c>
      <c r="F129" s="1017">
        <v>10000</v>
      </c>
      <c r="G129" s="1017">
        <v>10000</v>
      </c>
      <c r="H129" s="211"/>
      <c r="I129" s="180" t="s">
        <v>269</v>
      </c>
      <c r="J129" s="26"/>
    </row>
    <row r="130" spans="1:10" ht="12.75">
      <c r="A130" s="1021" t="s">
        <v>270</v>
      </c>
      <c r="B130" s="32"/>
      <c r="C130" s="32"/>
      <c r="D130" s="33"/>
      <c r="E130" s="103">
        <v>0</v>
      </c>
      <c r="F130" s="1017">
        <v>150</v>
      </c>
      <c r="G130" s="1017">
        <v>150</v>
      </c>
      <c r="H130" s="211"/>
      <c r="I130" s="180" t="s">
        <v>271</v>
      </c>
      <c r="J130" s="26"/>
    </row>
    <row r="131" spans="1:10" ht="12.75">
      <c r="A131" s="1021" t="s">
        <v>272</v>
      </c>
      <c r="B131" s="32"/>
      <c r="C131" s="32"/>
      <c r="D131" s="33"/>
      <c r="E131" s="103">
        <v>0</v>
      </c>
      <c r="F131" s="1017">
        <v>250</v>
      </c>
      <c r="G131" s="1017">
        <v>249.9916</v>
      </c>
      <c r="H131" s="211"/>
      <c r="I131" s="180" t="s">
        <v>271</v>
      </c>
      <c r="J131" s="26"/>
    </row>
    <row r="132" spans="1:10" ht="12.75">
      <c r="A132" s="1021" t="s">
        <v>273</v>
      </c>
      <c r="B132" s="32"/>
      <c r="C132" s="32"/>
      <c r="D132" s="33"/>
      <c r="E132" s="103">
        <v>0</v>
      </c>
      <c r="F132" s="1017">
        <v>200</v>
      </c>
      <c r="G132" s="1017">
        <v>100</v>
      </c>
      <c r="H132" s="211"/>
      <c r="I132" s="180" t="s">
        <v>271</v>
      </c>
      <c r="J132" s="26"/>
    </row>
    <row r="133" spans="1:10" s="365" customFormat="1" ht="12.75">
      <c r="A133" s="1021" t="s">
        <v>274</v>
      </c>
      <c r="B133" s="32"/>
      <c r="C133" s="32"/>
      <c r="D133" s="33"/>
      <c r="E133" s="103">
        <v>0</v>
      </c>
      <c r="F133" s="1017">
        <v>150</v>
      </c>
      <c r="G133" s="1017">
        <v>150</v>
      </c>
      <c r="H133" s="211"/>
      <c r="I133" s="180" t="s">
        <v>271</v>
      </c>
      <c r="J133" s="26"/>
    </row>
    <row r="134" spans="1:10" s="365" customFormat="1" ht="12.75">
      <c r="A134" s="1021" t="s">
        <v>275</v>
      </c>
      <c r="B134" s="32"/>
      <c r="C134" s="32"/>
      <c r="D134" s="33"/>
      <c r="E134" s="103">
        <v>0</v>
      </c>
      <c r="F134" s="1017">
        <v>200</v>
      </c>
      <c r="G134" s="1017">
        <v>200</v>
      </c>
      <c r="H134" s="211"/>
      <c r="I134" s="180" t="s">
        <v>271</v>
      </c>
      <c r="J134" s="26"/>
    </row>
    <row r="135" spans="1:10" s="365" customFormat="1" ht="12.75">
      <c r="A135" s="1021" t="s">
        <v>242</v>
      </c>
      <c r="B135" s="32"/>
      <c r="C135" s="32"/>
      <c r="D135" s="33"/>
      <c r="E135" s="103">
        <v>0</v>
      </c>
      <c r="F135" s="1017">
        <v>400</v>
      </c>
      <c r="G135" s="1017">
        <v>400</v>
      </c>
      <c r="H135" s="211"/>
      <c r="I135" s="180" t="s">
        <v>271</v>
      </c>
      <c r="J135" s="26"/>
    </row>
    <row r="136" spans="1:10" s="365" customFormat="1" ht="12.75">
      <c r="A136" s="1021" t="s">
        <v>276</v>
      </c>
      <c r="B136" s="32"/>
      <c r="C136" s="32"/>
      <c r="D136" s="33"/>
      <c r="E136" s="103">
        <v>0</v>
      </c>
      <c r="F136" s="1017">
        <v>142</v>
      </c>
      <c r="G136" s="1017">
        <v>142</v>
      </c>
      <c r="H136" s="211"/>
      <c r="I136" s="180" t="s">
        <v>271</v>
      </c>
      <c r="J136" s="26"/>
    </row>
    <row r="137" spans="1:10" ht="12.75">
      <c r="A137" s="1023" t="s">
        <v>277</v>
      </c>
      <c r="B137" s="32"/>
      <c r="C137" s="32"/>
      <c r="D137" s="33"/>
      <c r="E137" s="103">
        <v>0</v>
      </c>
      <c r="F137" s="533">
        <v>800</v>
      </c>
      <c r="G137" s="533">
        <v>0</v>
      </c>
      <c r="H137" s="211"/>
      <c r="I137" s="180" t="s">
        <v>271</v>
      </c>
      <c r="J137" s="26"/>
    </row>
    <row r="138" spans="1:10" ht="12.75">
      <c r="A138" s="1021" t="s">
        <v>250</v>
      </c>
      <c r="B138" s="32"/>
      <c r="C138" s="32"/>
      <c r="D138" s="33"/>
      <c r="E138" s="103">
        <v>0</v>
      </c>
      <c r="F138" s="1017">
        <v>200</v>
      </c>
      <c r="G138" s="1017">
        <v>200</v>
      </c>
      <c r="H138" s="211"/>
      <c r="I138" s="180" t="s">
        <v>271</v>
      </c>
      <c r="J138" s="26"/>
    </row>
    <row r="139" spans="1:10" ht="12.75">
      <c r="A139" s="1021" t="s">
        <v>132</v>
      </c>
      <c r="B139" s="32"/>
      <c r="C139" s="32"/>
      <c r="D139" s="33"/>
      <c r="E139" s="103">
        <v>0</v>
      </c>
      <c r="F139" s="1017">
        <v>550</v>
      </c>
      <c r="G139" s="1017">
        <v>550</v>
      </c>
      <c r="H139" s="211"/>
      <c r="I139" s="180" t="s">
        <v>271</v>
      </c>
      <c r="J139" s="26"/>
    </row>
    <row r="140" spans="1:10" ht="12.75">
      <c r="A140" s="1021" t="s">
        <v>278</v>
      </c>
      <c r="B140" s="32"/>
      <c r="C140" s="32"/>
      <c r="D140" s="33"/>
      <c r="E140" s="103">
        <v>0</v>
      </c>
      <c r="F140" s="1017">
        <v>100</v>
      </c>
      <c r="G140" s="1017">
        <v>100</v>
      </c>
      <c r="H140" s="211"/>
      <c r="I140" s="180" t="s">
        <v>271</v>
      </c>
      <c r="J140" s="26"/>
    </row>
    <row r="141" spans="1:10" ht="12.75">
      <c r="A141" s="1021" t="s">
        <v>279</v>
      </c>
      <c r="B141" s="32"/>
      <c r="C141" s="32"/>
      <c r="D141" s="33"/>
      <c r="E141" s="103">
        <v>0</v>
      </c>
      <c r="F141" s="1017">
        <v>150</v>
      </c>
      <c r="G141" s="1017">
        <v>130</v>
      </c>
      <c r="H141" s="211"/>
      <c r="I141" s="180" t="s">
        <v>271</v>
      </c>
      <c r="J141" s="26"/>
    </row>
    <row r="142" spans="1:10" ht="12.75">
      <c r="A142" s="1021" t="s">
        <v>280</v>
      </c>
      <c r="B142" s="32"/>
      <c r="C142" s="32"/>
      <c r="D142" s="33"/>
      <c r="E142" s="103">
        <v>0</v>
      </c>
      <c r="F142" s="1017">
        <v>175</v>
      </c>
      <c r="G142" s="1017">
        <v>125</v>
      </c>
      <c r="H142" s="211"/>
      <c r="I142" s="180" t="s">
        <v>271</v>
      </c>
      <c r="J142" s="26"/>
    </row>
    <row r="143" spans="1:10" ht="12.75">
      <c r="A143" s="1021" t="s">
        <v>281</v>
      </c>
      <c r="B143" s="32"/>
      <c r="C143" s="32"/>
      <c r="D143" s="33"/>
      <c r="E143" s="103">
        <v>0</v>
      </c>
      <c r="F143" s="1017">
        <v>193</v>
      </c>
      <c r="G143" s="1017">
        <v>193</v>
      </c>
      <c r="H143" s="211"/>
      <c r="I143" s="180" t="s">
        <v>271</v>
      </c>
      <c r="J143" s="26"/>
    </row>
    <row r="144" spans="1:10" s="365" customFormat="1" ht="12.75">
      <c r="A144" s="1021" t="s">
        <v>130</v>
      </c>
      <c r="B144" s="32"/>
      <c r="C144" s="32"/>
      <c r="D144" s="33"/>
      <c r="E144" s="103">
        <v>0</v>
      </c>
      <c r="F144" s="1017">
        <v>1000</v>
      </c>
      <c r="G144" s="1017">
        <v>1000</v>
      </c>
      <c r="H144" s="211"/>
      <c r="I144" s="180" t="s">
        <v>271</v>
      </c>
      <c r="J144" s="26"/>
    </row>
    <row r="145" spans="1:10" s="365" customFormat="1" ht="12.75">
      <c r="A145" s="1021" t="s">
        <v>282</v>
      </c>
      <c r="B145" s="32"/>
      <c r="C145" s="32"/>
      <c r="D145" s="33"/>
      <c r="E145" s="103">
        <v>0</v>
      </c>
      <c r="F145" s="1017">
        <v>300</v>
      </c>
      <c r="G145" s="1017">
        <v>300</v>
      </c>
      <c r="H145" s="211"/>
      <c r="I145" s="180" t="s">
        <v>271</v>
      </c>
      <c r="J145" s="26"/>
    </row>
    <row r="146" spans="1:10" s="365" customFormat="1" ht="12.75">
      <c r="A146" s="1021" t="s">
        <v>283</v>
      </c>
      <c r="B146" s="32"/>
      <c r="C146" s="32"/>
      <c r="D146" s="33"/>
      <c r="E146" s="103">
        <v>0</v>
      </c>
      <c r="F146" s="1017">
        <v>100</v>
      </c>
      <c r="G146" s="1017">
        <v>100</v>
      </c>
      <c r="H146" s="211"/>
      <c r="I146" s="180" t="s">
        <v>271</v>
      </c>
      <c r="J146" s="26"/>
    </row>
    <row r="147" spans="1:10" ht="12.75">
      <c r="A147" s="1021" t="s">
        <v>114</v>
      </c>
      <c r="B147" s="32"/>
      <c r="C147" s="32"/>
      <c r="D147" s="33"/>
      <c r="E147" s="103">
        <v>0</v>
      </c>
      <c r="F147" s="1017">
        <v>2000</v>
      </c>
      <c r="G147" s="1017">
        <v>1999.2</v>
      </c>
      <c r="H147" s="211"/>
      <c r="I147" s="180" t="s">
        <v>252</v>
      </c>
      <c r="J147" s="26"/>
    </row>
    <row r="148" spans="1:10" ht="12.75">
      <c r="A148" s="1021" t="s">
        <v>260</v>
      </c>
      <c r="B148" s="32"/>
      <c r="C148" s="32"/>
      <c r="D148" s="33"/>
      <c r="E148" s="103">
        <v>0</v>
      </c>
      <c r="F148" s="1017">
        <v>2500</v>
      </c>
      <c r="G148" s="1017">
        <v>2499</v>
      </c>
      <c r="H148" s="211"/>
      <c r="I148" s="180" t="s">
        <v>252</v>
      </c>
      <c r="J148" s="26"/>
    </row>
    <row r="149" spans="1:10" ht="12.75">
      <c r="A149" s="1023" t="s">
        <v>267</v>
      </c>
      <c r="B149" s="32"/>
      <c r="C149" s="32"/>
      <c r="D149" s="33"/>
      <c r="E149" s="103">
        <v>0</v>
      </c>
      <c r="F149" s="533">
        <v>3500</v>
      </c>
      <c r="G149" s="533">
        <v>0</v>
      </c>
      <c r="H149" s="211"/>
      <c r="I149" s="180" t="s">
        <v>252</v>
      </c>
      <c r="J149" s="26"/>
    </row>
    <row r="150" spans="1:10" ht="12.75">
      <c r="A150" s="53"/>
      <c r="B150" s="32"/>
      <c r="C150" s="32"/>
      <c r="D150" s="33"/>
      <c r="E150" s="103"/>
      <c r="F150" s="212"/>
      <c r="G150" s="212"/>
      <c r="H150" s="211"/>
      <c r="I150" s="180"/>
      <c r="J150" s="26"/>
    </row>
    <row r="151" spans="1:10" ht="12.75">
      <c r="A151" s="53"/>
      <c r="B151" s="32"/>
      <c r="C151" s="32"/>
      <c r="D151" s="33"/>
      <c r="E151" s="103"/>
      <c r="F151" s="212"/>
      <c r="G151" s="212"/>
      <c r="H151" s="211"/>
      <c r="I151" s="180"/>
      <c r="J151" s="26"/>
    </row>
    <row r="152" spans="1:10" ht="12.75">
      <c r="A152" s="998"/>
      <c r="B152" s="32"/>
      <c r="C152" s="32"/>
      <c r="D152" s="33"/>
      <c r="E152" s="103"/>
      <c r="F152" s="103"/>
      <c r="G152" s="103"/>
      <c r="H152" s="27"/>
      <c r="I152" s="180"/>
      <c r="J152" s="26"/>
    </row>
    <row r="153" spans="1:10" ht="12.75">
      <c r="A153" s="53"/>
      <c r="B153" s="32"/>
      <c r="C153" s="32"/>
      <c r="D153" s="33"/>
      <c r="E153" s="103"/>
      <c r="F153" s="212"/>
      <c r="G153" s="212"/>
      <c r="H153" s="27"/>
      <c r="I153" s="180"/>
      <c r="J153" s="26"/>
    </row>
    <row r="154" spans="1:10" ht="12.75">
      <c r="A154" s="53"/>
      <c r="B154" s="32"/>
      <c r="C154" s="32"/>
      <c r="D154" s="33"/>
      <c r="E154" s="179"/>
      <c r="F154" s="103"/>
      <c r="G154" s="103"/>
      <c r="H154" s="27"/>
      <c r="I154" s="180"/>
      <c r="J154" s="26"/>
    </row>
    <row r="155" spans="1:10" ht="12.75">
      <c r="A155" s="1024"/>
      <c r="B155" s="184"/>
      <c r="C155" s="184"/>
      <c r="D155" s="189"/>
      <c r="E155" s="185"/>
      <c r="F155" s="186"/>
      <c r="G155" s="186"/>
      <c r="H155" s="187"/>
      <c r="I155" s="188"/>
      <c r="J155" s="189"/>
    </row>
    <row r="156" spans="1:10" s="420" customFormat="1" ht="13.5" thickBot="1">
      <c r="A156" s="213" t="s">
        <v>427</v>
      </c>
      <c r="B156" s="214"/>
      <c r="C156" s="214"/>
      <c r="D156" s="215"/>
      <c r="E156" s="216">
        <f>SUM(E8:E155)</f>
        <v>50064</v>
      </c>
      <c r="F156" s="217">
        <f>SUM(F8:F155)</f>
        <v>138134</v>
      </c>
      <c r="G156" s="217">
        <f>SUM(G8:G155)</f>
        <v>126746.49459999999</v>
      </c>
      <c r="H156" s="1012"/>
      <c r="I156" s="214"/>
      <c r="J156" s="215"/>
    </row>
    <row r="157" spans="1:10" ht="12.75">
      <c r="A157" s="16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ht="12.75">
      <c r="A159" s="32" t="s">
        <v>160</v>
      </c>
      <c r="B159" s="32"/>
      <c r="C159" s="32"/>
      <c r="D159" s="32"/>
      <c r="E159" s="32"/>
      <c r="F159" s="32"/>
      <c r="H159" s="16" t="s">
        <v>891</v>
      </c>
      <c r="J159" s="94" t="s">
        <v>920</v>
      </c>
    </row>
    <row r="160" spans="1:9" ht="12.75">
      <c r="A160" s="32"/>
      <c r="B160" s="16"/>
      <c r="C160" s="16"/>
      <c r="D160" s="16"/>
      <c r="E160" s="16"/>
      <c r="F160" s="16"/>
      <c r="H160" s="16"/>
      <c r="I160" s="32"/>
    </row>
    <row r="161" spans="2:10" ht="12.75"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2:10" ht="12.75"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2:10" ht="12.75"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2:10" ht="12.75">
      <c r="B164" s="16"/>
      <c r="C164" s="16"/>
      <c r="D164" s="16"/>
      <c r="E164" s="16"/>
      <c r="F164" s="16"/>
      <c r="G164" s="16"/>
      <c r="H164" s="16"/>
      <c r="I164" s="16"/>
      <c r="J164" s="16"/>
    </row>
    <row r="167" spans="1:9" ht="12.7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10" ht="12.75">
      <c r="A168" s="1019"/>
      <c r="B168" s="32"/>
      <c r="C168" s="32"/>
      <c r="D168" s="32"/>
      <c r="E168" s="1020"/>
      <c r="F168" s="106"/>
      <c r="G168" s="106"/>
      <c r="H168" s="180"/>
      <c r="I168" s="180"/>
      <c r="J168" s="1025"/>
    </row>
    <row r="169" spans="1:10" ht="12.75">
      <c r="A169" s="1019"/>
      <c r="B169" s="32"/>
      <c r="C169" s="32"/>
      <c r="D169" s="32"/>
      <c r="E169" s="1020"/>
      <c r="F169" s="106"/>
      <c r="G169" s="106"/>
      <c r="H169" s="180"/>
      <c r="I169" s="180"/>
      <c r="J169" s="1025"/>
    </row>
    <row r="170" spans="1:10" ht="12.75">
      <c r="A170" s="1016"/>
      <c r="B170" s="32"/>
      <c r="C170" s="32"/>
      <c r="D170" s="32"/>
      <c r="E170" s="1020"/>
      <c r="F170" s="106"/>
      <c r="G170" s="106"/>
      <c r="H170" s="180"/>
      <c r="I170" s="180"/>
      <c r="J170" s="1025"/>
    </row>
    <row r="171" spans="1:9" ht="12.75">
      <c r="A171" s="15"/>
      <c r="B171" s="15"/>
      <c r="C171" s="15"/>
      <c r="D171" s="15"/>
      <c r="E171" s="12"/>
      <c r="F171" s="12"/>
      <c r="G171" s="12"/>
      <c r="H171" s="15"/>
      <c r="I171" s="15"/>
    </row>
    <row r="172" spans="1:9" ht="12.75">
      <c r="A172" s="15"/>
      <c r="B172" s="15"/>
      <c r="C172" s="15"/>
      <c r="D172" s="15"/>
      <c r="E172" s="15"/>
      <c r="F172" s="15"/>
      <c r="G172" s="15"/>
      <c r="H172" s="15"/>
      <c r="I172" s="15"/>
    </row>
  </sheetData>
  <mergeCells count="2">
    <mergeCell ref="A3:J3"/>
    <mergeCell ref="A4:J4"/>
  </mergeCells>
  <printOptions/>
  <pageMargins left="0.7874015748031497" right="0.7874015748031497" top="1.1811023622047245" bottom="0.7874015748031497" header="1.1023622047244095" footer="0.5118110236220472"/>
  <pageSetup fitToHeight="4" fitToWidth="1" horizontalDpi="600" verticalDpi="600" orientation="landscape" paperSize="9" scale="76" r:id="rId1"/>
  <headerFooter alignWithMargins="0">
    <oddHeader>&amp;L&amp;12Kapitola: 314 - Ministerstvo vnitra
&amp;R&amp;"Arial CE,tučné"&amp;12Tabulka č. 6f&amp;"Arial CE,obyčejné"&amp;10
List: &amp;P/&amp;N</oddHeader>
    <oddFooter>&amp;C&amp;P+69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J31"/>
  <sheetViews>
    <sheetView zoomScale="85" zoomScaleNormal="85" workbookViewId="0" topLeftCell="A1">
      <selection activeCell="A2" sqref="A2:IV2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00390625" style="0" customWidth="1"/>
  </cols>
  <sheetData>
    <row r="1" ht="16.5" customHeight="1"/>
    <row r="2" spans="1:10" s="16" customFormat="1" ht="15.75" customHeight="1">
      <c r="A2" s="75" t="s">
        <v>542</v>
      </c>
      <c r="J2" s="1026" t="s">
        <v>572</v>
      </c>
    </row>
    <row r="3" spans="2:10" ht="20.25" customHeight="1">
      <c r="B3" s="75"/>
      <c r="C3" s="75"/>
      <c r="D3" s="75"/>
      <c r="E3" s="75"/>
      <c r="F3" s="75"/>
      <c r="G3" s="75"/>
      <c r="H3" s="75"/>
      <c r="I3" s="75"/>
      <c r="J3" s="63"/>
    </row>
    <row r="4" spans="1:10" ht="18" customHeight="1">
      <c r="A4" s="20" t="s">
        <v>573</v>
      </c>
      <c r="B4" s="21"/>
      <c r="C4" s="21"/>
      <c r="D4" s="21"/>
      <c r="E4" s="21"/>
      <c r="F4" s="21"/>
      <c r="G4" s="21"/>
      <c r="H4" s="21"/>
      <c r="I4" s="64"/>
      <c r="J4" s="64"/>
    </row>
    <row r="5" spans="1:10" ht="18" customHeight="1" thickBot="1">
      <c r="A5" s="65"/>
      <c r="B5" s="16"/>
      <c r="C5" s="16"/>
      <c r="D5" s="16"/>
      <c r="E5" s="16"/>
      <c r="F5" s="21"/>
      <c r="G5" s="18" t="s">
        <v>431</v>
      </c>
      <c r="H5" s="16"/>
      <c r="I5" s="64"/>
      <c r="J5" s="64"/>
    </row>
    <row r="6" spans="1:10" ht="18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8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1164" t="s">
        <v>543</v>
      </c>
      <c r="B8" s="1173"/>
      <c r="C8" s="1173"/>
      <c r="D8" s="1173"/>
      <c r="E8" s="1173"/>
      <c r="F8" s="1173"/>
      <c r="G8" s="1173"/>
      <c r="H8" s="1173"/>
      <c r="I8" s="1173"/>
      <c r="J8" s="1174"/>
    </row>
    <row r="9" spans="1:10" ht="12.75">
      <c r="A9" s="1175"/>
      <c r="B9" s="1176"/>
      <c r="C9" s="1176"/>
      <c r="D9" s="1176"/>
      <c r="E9" s="1176"/>
      <c r="F9" s="1176"/>
      <c r="G9" s="1176"/>
      <c r="H9" s="1176"/>
      <c r="I9" s="1176"/>
      <c r="J9" s="1177"/>
    </row>
    <row r="10" spans="1:10" ht="12.75">
      <c r="A10" s="1175"/>
      <c r="B10" s="1176"/>
      <c r="C10" s="1176"/>
      <c r="D10" s="1176"/>
      <c r="E10" s="1176"/>
      <c r="F10" s="1176"/>
      <c r="G10" s="1176"/>
      <c r="H10" s="1176"/>
      <c r="I10" s="1176"/>
      <c r="J10" s="1177"/>
    </row>
    <row r="11" spans="1:10" ht="12.75">
      <c r="A11" s="1175"/>
      <c r="B11" s="1176"/>
      <c r="C11" s="1176"/>
      <c r="D11" s="1176"/>
      <c r="E11" s="1176"/>
      <c r="F11" s="1176"/>
      <c r="G11" s="1176"/>
      <c r="H11" s="1176"/>
      <c r="I11" s="1176"/>
      <c r="J11" s="1177"/>
    </row>
    <row r="12" spans="1:10" ht="12.75">
      <c r="A12" s="1175"/>
      <c r="B12" s="1176"/>
      <c r="C12" s="1176"/>
      <c r="D12" s="1176"/>
      <c r="E12" s="1176"/>
      <c r="F12" s="1176"/>
      <c r="G12" s="1176"/>
      <c r="H12" s="1176"/>
      <c r="I12" s="1176"/>
      <c r="J12" s="1177"/>
    </row>
    <row r="13" spans="1:10" ht="12.75">
      <c r="A13" s="1175"/>
      <c r="B13" s="1176"/>
      <c r="C13" s="1176"/>
      <c r="D13" s="1176"/>
      <c r="E13" s="1176"/>
      <c r="F13" s="1176"/>
      <c r="G13" s="1176"/>
      <c r="H13" s="1176"/>
      <c r="I13" s="1176"/>
      <c r="J13" s="1177"/>
    </row>
    <row r="14" spans="1:10" ht="12.75">
      <c r="A14" s="1175"/>
      <c r="B14" s="1176"/>
      <c r="C14" s="1176"/>
      <c r="D14" s="1176"/>
      <c r="E14" s="1176"/>
      <c r="F14" s="1176"/>
      <c r="G14" s="1176"/>
      <c r="H14" s="1176"/>
      <c r="I14" s="1176"/>
      <c r="J14" s="1177"/>
    </row>
    <row r="15" spans="1:10" ht="12.75">
      <c r="A15" s="1175"/>
      <c r="B15" s="1176"/>
      <c r="C15" s="1176"/>
      <c r="D15" s="1176"/>
      <c r="E15" s="1176"/>
      <c r="F15" s="1176"/>
      <c r="G15" s="1176"/>
      <c r="H15" s="1176"/>
      <c r="I15" s="1176"/>
      <c r="J15" s="1177"/>
    </row>
    <row r="16" spans="1:10" ht="12.75">
      <c r="A16" s="1175"/>
      <c r="B16" s="1176"/>
      <c r="C16" s="1176"/>
      <c r="D16" s="1176"/>
      <c r="E16" s="1176"/>
      <c r="F16" s="1176"/>
      <c r="G16" s="1176"/>
      <c r="H16" s="1176"/>
      <c r="I16" s="1176"/>
      <c r="J16" s="1177"/>
    </row>
    <row r="17" spans="1:10" ht="12.75">
      <c r="A17" s="1175"/>
      <c r="B17" s="1176"/>
      <c r="C17" s="1176"/>
      <c r="D17" s="1176"/>
      <c r="E17" s="1176"/>
      <c r="F17" s="1176"/>
      <c r="G17" s="1176"/>
      <c r="H17" s="1176"/>
      <c r="I17" s="1176"/>
      <c r="J17" s="1177"/>
    </row>
    <row r="18" spans="1:10" ht="12.75">
      <c r="A18" s="1175"/>
      <c r="B18" s="1176"/>
      <c r="C18" s="1176"/>
      <c r="D18" s="1176"/>
      <c r="E18" s="1176"/>
      <c r="F18" s="1176"/>
      <c r="G18" s="1176"/>
      <c r="H18" s="1176"/>
      <c r="I18" s="1176"/>
      <c r="J18" s="1177"/>
    </row>
    <row r="19" spans="1:10" ht="12.75">
      <c r="A19" s="1175"/>
      <c r="B19" s="1176"/>
      <c r="C19" s="1176"/>
      <c r="D19" s="1176"/>
      <c r="E19" s="1176"/>
      <c r="F19" s="1176"/>
      <c r="G19" s="1176"/>
      <c r="H19" s="1176"/>
      <c r="I19" s="1176"/>
      <c r="J19" s="1177"/>
    </row>
    <row r="20" spans="1:10" ht="12.75">
      <c r="A20" s="1175"/>
      <c r="B20" s="1176"/>
      <c r="C20" s="1176"/>
      <c r="D20" s="1176"/>
      <c r="E20" s="1176"/>
      <c r="F20" s="1176"/>
      <c r="G20" s="1176"/>
      <c r="H20" s="1176"/>
      <c r="I20" s="1176"/>
      <c r="J20" s="1177"/>
    </row>
    <row r="21" spans="1:10" ht="12.75">
      <c r="A21" s="1175"/>
      <c r="B21" s="1176"/>
      <c r="C21" s="1176"/>
      <c r="D21" s="1176"/>
      <c r="E21" s="1176"/>
      <c r="F21" s="1176"/>
      <c r="G21" s="1176"/>
      <c r="H21" s="1176"/>
      <c r="I21" s="1176"/>
      <c r="J21" s="1177"/>
    </row>
    <row r="22" spans="1:10" ht="12.75">
      <c r="A22" s="1175"/>
      <c r="B22" s="1176"/>
      <c r="C22" s="1176"/>
      <c r="D22" s="1176"/>
      <c r="E22" s="1176"/>
      <c r="F22" s="1176"/>
      <c r="G22" s="1176"/>
      <c r="H22" s="1176"/>
      <c r="I22" s="1176"/>
      <c r="J22" s="1177"/>
    </row>
    <row r="23" spans="1:10" ht="12.75">
      <c r="A23" s="1175"/>
      <c r="B23" s="1176"/>
      <c r="C23" s="1176"/>
      <c r="D23" s="1176"/>
      <c r="E23" s="1176"/>
      <c r="F23" s="1176"/>
      <c r="G23" s="1176"/>
      <c r="H23" s="1176"/>
      <c r="I23" s="1176"/>
      <c r="J23" s="1177"/>
    </row>
    <row r="24" spans="1:10" ht="12.75">
      <c r="A24" s="1175"/>
      <c r="B24" s="1176"/>
      <c r="C24" s="1176"/>
      <c r="D24" s="1176"/>
      <c r="E24" s="1176"/>
      <c r="F24" s="1176"/>
      <c r="G24" s="1176"/>
      <c r="H24" s="1176"/>
      <c r="I24" s="1176"/>
      <c r="J24" s="1177"/>
    </row>
    <row r="25" spans="1:10" ht="12.75">
      <c r="A25" s="1175"/>
      <c r="B25" s="1176"/>
      <c r="C25" s="1176"/>
      <c r="D25" s="1176"/>
      <c r="E25" s="1176"/>
      <c r="F25" s="1176"/>
      <c r="G25" s="1176"/>
      <c r="H25" s="1176"/>
      <c r="I25" s="1176"/>
      <c r="J25" s="1177"/>
    </row>
    <row r="26" spans="1:10" ht="13.5" thickBot="1">
      <c r="A26" s="1178"/>
      <c r="B26" s="1179"/>
      <c r="C26" s="1179"/>
      <c r="D26" s="1179"/>
      <c r="E26" s="1179"/>
      <c r="F26" s="1179"/>
      <c r="G26" s="1179"/>
      <c r="H26" s="1179"/>
      <c r="I26" s="1179"/>
      <c r="J26" s="1180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 t="s">
        <v>551</v>
      </c>
      <c r="B29" s="16"/>
      <c r="C29" s="16"/>
      <c r="D29" s="16"/>
      <c r="E29" s="16"/>
      <c r="F29" s="16"/>
      <c r="G29" s="16"/>
      <c r="H29" s="16" t="s">
        <v>550</v>
      </c>
      <c r="I29" s="32"/>
      <c r="J29" s="94" t="s">
        <v>896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32"/>
      <c r="J30" s="16"/>
    </row>
    <row r="31" spans="1:10" ht="12.75">
      <c r="A31" s="32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">
    <mergeCell ref="A8:J2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&amp;C&amp;P+73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J31"/>
  <sheetViews>
    <sheetView zoomScale="85" zoomScaleNormal="85" workbookViewId="0" topLeftCell="A1">
      <selection activeCell="A2" sqref="A2:IV2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1.00390625" style="0" customWidth="1"/>
  </cols>
  <sheetData>
    <row r="1" ht="18" customHeight="1"/>
    <row r="2" spans="1:10" s="16" customFormat="1" ht="16.5" customHeight="1">
      <c r="A2" s="75" t="s">
        <v>542</v>
      </c>
      <c r="J2" s="1026" t="s">
        <v>574</v>
      </c>
    </row>
    <row r="3" spans="2:10" ht="20.25" customHeight="1">
      <c r="B3" s="75"/>
      <c r="C3" s="75"/>
      <c r="D3" s="75"/>
      <c r="E3" s="75"/>
      <c r="F3" s="75"/>
      <c r="G3" s="75"/>
      <c r="H3" s="75"/>
      <c r="I3" s="75"/>
      <c r="J3" s="63"/>
    </row>
    <row r="4" spans="1:10" ht="18" customHeight="1">
      <c r="A4" s="20" t="s">
        <v>575</v>
      </c>
      <c r="B4" s="21"/>
      <c r="C4" s="21"/>
      <c r="D4" s="21"/>
      <c r="E4" s="21"/>
      <c r="F4" s="21"/>
      <c r="G4" s="21"/>
      <c r="H4" s="21"/>
      <c r="I4" s="64"/>
      <c r="J4" s="64"/>
    </row>
    <row r="5" spans="1:10" ht="18" customHeight="1" thickBot="1">
      <c r="A5" s="65"/>
      <c r="B5" s="16"/>
      <c r="C5" s="16"/>
      <c r="D5" s="16"/>
      <c r="E5" s="16"/>
      <c r="G5" s="21" t="s">
        <v>431</v>
      </c>
      <c r="H5" s="16"/>
      <c r="I5" s="64"/>
      <c r="J5" s="64"/>
    </row>
    <row r="6" spans="1:10" ht="18" customHeight="1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8" customHeight="1" thickBot="1">
      <c r="A7" s="61"/>
      <c r="B7" s="62"/>
      <c r="C7" s="62"/>
      <c r="D7" s="73"/>
      <c r="E7" s="28" t="s">
        <v>432</v>
      </c>
      <c r="F7" s="28" t="s">
        <v>433</v>
      </c>
      <c r="G7" s="28" t="s">
        <v>801</v>
      </c>
      <c r="H7" s="28" t="s">
        <v>539</v>
      </c>
      <c r="I7" s="29" t="s">
        <v>540</v>
      </c>
      <c r="J7" s="30"/>
    </row>
    <row r="8" spans="1:10" ht="12.75">
      <c r="A8" s="1164" t="s">
        <v>543</v>
      </c>
      <c r="B8" s="1173"/>
      <c r="C8" s="1173"/>
      <c r="D8" s="1173"/>
      <c r="E8" s="1173"/>
      <c r="F8" s="1173"/>
      <c r="G8" s="1173"/>
      <c r="H8" s="1173"/>
      <c r="I8" s="1173"/>
      <c r="J8" s="1174"/>
    </row>
    <row r="9" spans="1:10" ht="12.75">
      <c r="A9" s="1175"/>
      <c r="B9" s="1176"/>
      <c r="C9" s="1176"/>
      <c r="D9" s="1176"/>
      <c r="E9" s="1176"/>
      <c r="F9" s="1176"/>
      <c r="G9" s="1176"/>
      <c r="H9" s="1176"/>
      <c r="I9" s="1176"/>
      <c r="J9" s="1177"/>
    </row>
    <row r="10" spans="1:10" ht="12.75">
      <c r="A10" s="1175"/>
      <c r="B10" s="1176"/>
      <c r="C10" s="1176"/>
      <c r="D10" s="1176"/>
      <c r="E10" s="1176"/>
      <c r="F10" s="1176"/>
      <c r="G10" s="1176"/>
      <c r="H10" s="1176"/>
      <c r="I10" s="1176"/>
      <c r="J10" s="1177"/>
    </row>
    <row r="11" spans="1:10" ht="12.75">
      <c r="A11" s="1175"/>
      <c r="B11" s="1176"/>
      <c r="C11" s="1176"/>
      <c r="D11" s="1176"/>
      <c r="E11" s="1176"/>
      <c r="F11" s="1176"/>
      <c r="G11" s="1176"/>
      <c r="H11" s="1176"/>
      <c r="I11" s="1176"/>
      <c r="J11" s="1177"/>
    </row>
    <row r="12" spans="1:10" ht="12.75">
      <c r="A12" s="1175"/>
      <c r="B12" s="1176"/>
      <c r="C12" s="1176"/>
      <c r="D12" s="1176"/>
      <c r="E12" s="1176"/>
      <c r="F12" s="1176"/>
      <c r="G12" s="1176"/>
      <c r="H12" s="1176"/>
      <c r="I12" s="1176"/>
      <c r="J12" s="1177"/>
    </row>
    <row r="13" spans="1:10" ht="12.75">
      <c r="A13" s="1175"/>
      <c r="B13" s="1176"/>
      <c r="C13" s="1176"/>
      <c r="D13" s="1176"/>
      <c r="E13" s="1176"/>
      <c r="F13" s="1176"/>
      <c r="G13" s="1176"/>
      <c r="H13" s="1176"/>
      <c r="I13" s="1176"/>
      <c r="J13" s="1177"/>
    </row>
    <row r="14" spans="1:10" ht="12.75">
      <c r="A14" s="1175"/>
      <c r="B14" s="1176"/>
      <c r="C14" s="1176"/>
      <c r="D14" s="1176"/>
      <c r="E14" s="1176"/>
      <c r="F14" s="1176"/>
      <c r="G14" s="1176"/>
      <c r="H14" s="1176"/>
      <c r="I14" s="1176"/>
      <c r="J14" s="1177"/>
    </row>
    <row r="15" spans="1:10" ht="12.75">
      <c r="A15" s="1175"/>
      <c r="B15" s="1176"/>
      <c r="C15" s="1176"/>
      <c r="D15" s="1176"/>
      <c r="E15" s="1176"/>
      <c r="F15" s="1176"/>
      <c r="G15" s="1176"/>
      <c r="H15" s="1176"/>
      <c r="I15" s="1176"/>
      <c r="J15" s="1177"/>
    </row>
    <row r="16" spans="1:10" ht="12.75">
      <c r="A16" s="1175"/>
      <c r="B16" s="1176"/>
      <c r="C16" s="1176"/>
      <c r="D16" s="1176"/>
      <c r="E16" s="1176"/>
      <c r="F16" s="1176"/>
      <c r="G16" s="1176"/>
      <c r="H16" s="1176"/>
      <c r="I16" s="1176"/>
      <c r="J16" s="1177"/>
    </row>
    <row r="17" spans="1:10" ht="12.75">
      <c r="A17" s="1175"/>
      <c r="B17" s="1176"/>
      <c r="C17" s="1176"/>
      <c r="D17" s="1176"/>
      <c r="E17" s="1176"/>
      <c r="F17" s="1176"/>
      <c r="G17" s="1176"/>
      <c r="H17" s="1176"/>
      <c r="I17" s="1176"/>
      <c r="J17" s="1177"/>
    </row>
    <row r="18" spans="1:10" ht="12.75">
      <c r="A18" s="1175"/>
      <c r="B18" s="1176"/>
      <c r="C18" s="1176"/>
      <c r="D18" s="1176"/>
      <c r="E18" s="1176"/>
      <c r="F18" s="1176"/>
      <c r="G18" s="1176"/>
      <c r="H18" s="1176"/>
      <c r="I18" s="1176"/>
      <c r="J18" s="1177"/>
    </row>
    <row r="19" spans="1:10" ht="12.75">
      <c r="A19" s="1175"/>
      <c r="B19" s="1176"/>
      <c r="C19" s="1176"/>
      <c r="D19" s="1176"/>
      <c r="E19" s="1176"/>
      <c r="F19" s="1176"/>
      <c r="G19" s="1176"/>
      <c r="H19" s="1176"/>
      <c r="I19" s="1176"/>
      <c r="J19" s="1177"/>
    </row>
    <row r="20" spans="1:10" ht="12.75">
      <c r="A20" s="1175"/>
      <c r="B20" s="1176"/>
      <c r="C20" s="1176"/>
      <c r="D20" s="1176"/>
      <c r="E20" s="1176"/>
      <c r="F20" s="1176"/>
      <c r="G20" s="1176"/>
      <c r="H20" s="1176"/>
      <c r="I20" s="1176"/>
      <c r="J20" s="1177"/>
    </row>
    <row r="21" spans="1:10" ht="12.75">
      <c r="A21" s="1175"/>
      <c r="B21" s="1176"/>
      <c r="C21" s="1176"/>
      <c r="D21" s="1176"/>
      <c r="E21" s="1176"/>
      <c r="F21" s="1176"/>
      <c r="G21" s="1176"/>
      <c r="H21" s="1176"/>
      <c r="I21" s="1176"/>
      <c r="J21" s="1177"/>
    </row>
    <row r="22" spans="1:10" ht="12.75">
      <c r="A22" s="1175"/>
      <c r="B22" s="1176"/>
      <c r="C22" s="1176"/>
      <c r="D22" s="1176"/>
      <c r="E22" s="1176"/>
      <c r="F22" s="1176"/>
      <c r="G22" s="1176"/>
      <c r="H22" s="1176"/>
      <c r="I22" s="1176"/>
      <c r="J22" s="1177"/>
    </row>
    <row r="23" spans="1:10" ht="12.75">
      <c r="A23" s="1175"/>
      <c r="B23" s="1176"/>
      <c r="C23" s="1176"/>
      <c r="D23" s="1176"/>
      <c r="E23" s="1176"/>
      <c r="F23" s="1176"/>
      <c r="G23" s="1176"/>
      <c r="H23" s="1176"/>
      <c r="I23" s="1176"/>
      <c r="J23" s="1177"/>
    </row>
    <row r="24" spans="1:10" ht="12.75">
      <c r="A24" s="1175"/>
      <c r="B24" s="1176"/>
      <c r="C24" s="1176"/>
      <c r="D24" s="1176"/>
      <c r="E24" s="1176"/>
      <c r="F24" s="1176"/>
      <c r="G24" s="1176"/>
      <c r="H24" s="1176"/>
      <c r="I24" s="1176"/>
      <c r="J24" s="1177"/>
    </row>
    <row r="25" spans="1:10" ht="12.75">
      <c r="A25" s="1175"/>
      <c r="B25" s="1176"/>
      <c r="C25" s="1176"/>
      <c r="D25" s="1176"/>
      <c r="E25" s="1176"/>
      <c r="F25" s="1176"/>
      <c r="G25" s="1176"/>
      <c r="H25" s="1176"/>
      <c r="I25" s="1176"/>
      <c r="J25" s="1177"/>
    </row>
    <row r="26" spans="1:10" ht="13.5" thickBot="1">
      <c r="A26" s="1178"/>
      <c r="B26" s="1179"/>
      <c r="C26" s="1179"/>
      <c r="D26" s="1179"/>
      <c r="E26" s="1179"/>
      <c r="F26" s="1179"/>
      <c r="G26" s="1179"/>
      <c r="H26" s="1179"/>
      <c r="I26" s="1179"/>
      <c r="J26" s="1180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2.75">
      <c r="A29" s="32" t="s">
        <v>551</v>
      </c>
      <c r="B29" s="16"/>
      <c r="C29" s="16"/>
      <c r="D29" s="16"/>
      <c r="E29" s="16"/>
      <c r="F29" s="16"/>
      <c r="G29" s="16"/>
      <c r="H29" s="16" t="s">
        <v>550</v>
      </c>
      <c r="I29" s="32"/>
      <c r="J29" s="94" t="s">
        <v>562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32"/>
      <c r="J30" s="16"/>
    </row>
    <row r="31" spans="1:10" ht="12.75">
      <c r="A31" s="32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">
    <mergeCell ref="A8:J2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
&amp;P+74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I1:R1"/>
  <sheetViews>
    <sheetView workbookViewId="0" topLeftCell="A1">
      <selection activeCell="A6" sqref="A6"/>
    </sheetView>
  </sheetViews>
  <sheetFormatPr defaultColWidth="9.00390625" defaultRowHeight="12.75"/>
  <cols>
    <col min="1" max="1" width="8.00390625" style="80" customWidth="1"/>
    <col min="2" max="2" width="10.125" style="80" customWidth="1"/>
    <col min="3" max="3" width="8.125" style="80" customWidth="1"/>
    <col min="4" max="4" width="7.75390625" style="80" customWidth="1"/>
    <col min="5" max="5" width="8.25390625" style="80" customWidth="1"/>
    <col min="6" max="6" width="43.875" style="80" customWidth="1"/>
    <col min="7" max="7" width="10.75390625" style="80" customWidth="1"/>
    <col min="8" max="8" width="13.875" style="80" customWidth="1"/>
    <col min="9" max="9" width="11.875" style="80" customWidth="1"/>
    <col min="10" max="10" width="8.625" style="80" customWidth="1"/>
    <col min="11" max="11" width="11.375" style="80" customWidth="1"/>
    <col min="12" max="12" width="12.875" style="80" customWidth="1"/>
    <col min="13" max="13" width="11.25390625" style="80" customWidth="1"/>
    <col min="14" max="14" width="8.125" style="80" customWidth="1"/>
    <col min="15" max="15" width="11.125" style="80" customWidth="1"/>
    <col min="16" max="16" width="13.00390625" style="80" customWidth="1"/>
    <col min="17" max="17" width="12.25390625" style="80" customWidth="1"/>
    <col min="18" max="18" width="9.625" style="80" customWidth="1"/>
    <col min="19" max="16384" width="7.875" style="80" customWidth="1"/>
  </cols>
  <sheetData>
    <row r="1" spans="9:18" ht="15.75" customHeight="1">
      <c r="I1" s="1188"/>
      <c r="J1" s="1189"/>
      <c r="Q1" s="81"/>
      <c r="R1" s="82"/>
    </row>
  </sheetData>
  <mergeCells count="1">
    <mergeCell ref="I1:J1"/>
  </mergeCells>
  <printOptions/>
  <pageMargins left="0.7874015748031497" right="0.7874015748031497" top="0.5905511811023623" bottom="0.7874015748031497" header="0.31496062992125984" footer="0.11811023622047245"/>
  <pageSetup horizontalDpi="600" verticalDpi="600" orientation="landscape" paperSize="9" r:id="rId1"/>
  <headerFooter alignWithMargins="0">
    <oddFooter>&amp;C&amp;P+75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22">
      <selection activeCell="C46" sqref="C46"/>
    </sheetView>
  </sheetViews>
  <sheetFormatPr defaultColWidth="9.00390625" defaultRowHeight="12.75"/>
  <cols>
    <col min="1" max="1" width="8.25390625" style="0" customWidth="1"/>
    <col min="2" max="2" width="3.625" style="0" customWidth="1"/>
    <col min="3" max="3" width="79.875" style="0" customWidth="1"/>
    <col min="4" max="6" width="19.25390625" style="6" customWidth="1"/>
    <col min="7" max="7" width="19.25390625" style="0" customWidth="1"/>
    <col min="8" max="8" width="19.25390625" style="6" customWidth="1"/>
  </cols>
  <sheetData>
    <row r="1" spans="2:8" s="86" customFormat="1" ht="39" customHeight="1">
      <c r="B1" s="86" t="s">
        <v>542</v>
      </c>
      <c r="D1" s="40"/>
      <c r="E1" s="40"/>
      <c r="F1" s="40"/>
      <c r="H1" s="363" t="s">
        <v>367</v>
      </c>
    </row>
    <row r="3" spans="2:8" s="1063" customFormat="1" ht="15" customHeight="1">
      <c r="B3" s="1147" t="s">
        <v>406</v>
      </c>
      <c r="C3" s="1147"/>
      <c r="D3" s="1147"/>
      <c r="E3" s="1147"/>
      <c r="F3" s="1147"/>
      <c r="G3" s="1147"/>
      <c r="H3" s="1147"/>
    </row>
    <row r="4" spans="2:8" s="1063" customFormat="1" ht="15">
      <c r="B4" s="1187" t="s">
        <v>67</v>
      </c>
      <c r="C4" s="1187"/>
      <c r="D4" s="1187"/>
      <c r="E4" s="1187"/>
      <c r="F4" s="1187"/>
      <c r="G4" s="1187"/>
      <c r="H4" s="1187"/>
    </row>
    <row r="5" ht="12.75">
      <c r="C5" s="1064"/>
    </row>
    <row r="6" spans="4:8" ht="13.5" thickBot="1">
      <c r="D6" s="1065"/>
      <c r="E6" s="1065"/>
      <c r="H6" s="4" t="s">
        <v>50</v>
      </c>
    </row>
    <row r="7" spans="2:8" ht="21" customHeight="1">
      <c r="B7" s="1201" t="s">
        <v>51</v>
      </c>
      <c r="C7" s="1202"/>
      <c r="D7" s="1207" t="s">
        <v>52</v>
      </c>
      <c r="E7" s="1190" t="s">
        <v>53</v>
      </c>
      <c r="F7" s="1191"/>
      <c r="G7" s="1192" t="s">
        <v>54</v>
      </c>
      <c r="H7" s="1192" t="s">
        <v>55</v>
      </c>
    </row>
    <row r="8" spans="2:16" ht="79.5" customHeight="1">
      <c r="B8" s="1203"/>
      <c r="C8" s="1204"/>
      <c r="D8" s="1208"/>
      <c r="E8" s="1066" t="s">
        <v>56</v>
      </c>
      <c r="F8" s="1067" t="s">
        <v>57</v>
      </c>
      <c r="G8" s="1193"/>
      <c r="H8" s="1193"/>
      <c r="J8" s="15"/>
      <c r="K8" s="15"/>
      <c r="L8" s="15"/>
      <c r="M8" s="15"/>
      <c r="N8" s="15"/>
      <c r="O8" s="15"/>
      <c r="P8" s="15"/>
    </row>
    <row r="9" spans="2:16" ht="18" customHeight="1" thickBot="1">
      <c r="B9" s="1205"/>
      <c r="C9" s="1206"/>
      <c r="D9" s="1068">
        <v>1</v>
      </c>
      <c r="E9" s="1069">
        <v>2</v>
      </c>
      <c r="F9" s="1070">
        <v>3</v>
      </c>
      <c r="G9" s="1071">
        <v>4</v>
      </c>
      <c r="H9" s="1071">
        <v>5</v>
      </c>
      <c r="J9" s="15"/>
      <c r="K9" s="15"/>
      <c r="L9" s="15"/>
      <c r="M9" s="15"/>
      <c r="N9" s="15"/>
      <c r="O9" s="15"/>
      <c r="P9" s="15"/>
    </row>
    <row r="10" spans="2:16" ht="18.75" customHeight="1">
      <c r="B10" s="1198" t="s">
        <v>58</v>
      </c>
      <c r="C10" s="1199"/>
      <c r="D10" s="1072">
        <f>D13+D18</f>
        <v>1424413.17624</v>
      </c>
      <c r="E10" s="1073">
        <f>E13+E18</f>
        <v>1068010.216434</v>
      </c>
      <c r="F10" s="1073">
        <f>F13+F18</f>
        <v>1069175.641954</v>
      </c>
      <c r="G10" s="1074">
        <f>G13+G18</f>
        <v>3027140.58854</v>
      </c>
      <c r="H10" s="1074">
        <f>H13+H18</f>
        <v>3382378.1228259997</v>
      </c>
      <c r="J10" s="15"/>
      <c r="K10" s="15"/>
      <c r="L10" s="15"/>
      <c r="M10" s="15"/>
      <c r="N10" s="15"/>
      <c r="O10" s="15"/>
      <c r="P10" s="15"/>
    </row>
    <row r="11" spans="2:16" ht="13.5" customHeight="1">
      <c r="B11" s="1200" t="s">
        <v>59</v>
      </c>
      <c r="C11" s="1195"/>
      <c r="D11" s="1075"/>
      <c r="E11" s="1076"/>
      <c r="F11" s="1076"/>
      <c r="G11" s="1077"/>
      <c r="H11" s="1077"/>
      <c r="J11" s="15"/>
      <c r="K11" s="15"/>
      <c r="L11" s="15"/>
      <c r="M11" s="15"/>
      <c r="N11" s="15"/>
      <c r="O11" s="15"/>
      <c r="P11" s="15"/>
    </row>
    <row r="12" spans="2:16" ht="4.5" customHeight="1" hidden="1">
      <c r="B12" s="1078"/>
      <c r="C12" s="1079"/>
      <c r="D12" s="1075"/>
      <c r="E12" s="1076"/>
      <c r="F12" s="1076"/>
      <c r="G12" s="1077"/>
      <c r="H12" s="1077">
        <f>D12-F12</f>
        <v>0</v>
      </c>
      <c r="J12" s="15"/>
      <c r="K12" s="15"/>
      <c r="L12" s="15"/>
      <c r="M12" s="15"/>
      <c r="N12" s="15"/>
      <c r="O12" s="15"/>
      <c r="P12" s="15"/>
    </row>
    <row r="13" spans="2:16" ht="27" customHeight="1">
      <c r="B13" s="1080" t="s">
        <v>474</v>
      </c>
      <c r="C13" s="1081" t="s">
        <v>60</v>
      </c>
      <c r="D13" s="1082">
        <v>820301.31913</v>
      </c>
      <c r="E13" s="1076">
        <f>35345.148+477977.30966-1094.2185-56.20702</f>
        <v>512172.03214</v>
      </c>
      <c r="F13" s="1076">
        <f>35345.148+477977.30966</f>
        <v>513322.45766</v>
      </c>
      <c r="G13" s="1077">
        <v>1482853.38669</v>
      </c>
      <c r="H13" s="1077">
        <f>D13-F13+G13</f>
        <v>1789832.24816</v>
      </c>
      <c r="J13" s="15"/>
      <c r="K13" s="15"/>
      <c r="L13" s="15"/>
      <c r="M13" s="15"/>
      <c r="N13" s="15"/>
      <c r="O13" s="15"/>
      <c r="P13" s="15"/>
    </row>
    <row r="14" spans="2:16" ht="13.5" customHeight="1" hidden="1">
      <c r="B14" s="1080"/>
      <c r="C14" s="1083"/>
      <c r="D14" s="1075"/>
      <c r="E14" s="1076"/>
      <c r="F14" s="1076"/>
      <c r="G14" s="1077"/>
      <c r="H14" s="1077"/>
      <c r="J14" s="15"/>
      <c r="K14" s="15"/>
      <c r="L14" s="15"/>
      <c r="M14" s="15"/>
      <c r="N14" s="15"/>
      <c r="O14" s="15"/>
      <c r="P14" s="15"/>
    </row>
    <row r="15" spans="2:16" ht="18.75" customHeight="1" hidden="1">
      <c r="B15" s="1080"/>
      <c r="C15" s="1083"/>
      <c r="D15" s="1075"/>
      <c r="E15" s="1076"/>
      <c r="F15" s="1076"/>
      <c r="G15" s="1077"/>
      <c r="H15" s="1077"/>
      <c r="J15" s="15"/>
      <c r="K15" s="15"/>
      <c r="L15" s="15"/>
      <c r="M15" s="15"/>
      <c r="N15" s="15"/>
      <c r="O15" s="15"/>
      <c r="P15" s="15"/>
    </row>
    <row r="16" spans="2:16" ht="12.75" customHeight="1" hidden="1">
      <c r="B16" s="1080"/>
      <c r="C16" s="1083"/>
      <c r="D16" s="1075"/>
      <c r="E16" s="1076"/>
      <c r="F16" s="1076"/>
      <c r="G16" s="1077"/>
      <c r="H16" s="1077"/>
      <c r="J16" s="15"/>
      <c r="K16" s="15"/>
      <c r="L16" s="15"/>
      <c r="M16" s="15"/>
      <c r="N16" s="15"/>
      <c r="O16" s="15"/>
      <c r="P16" s="15"/>
    </row>
    <row r="17" spans="2:16" ht="15.75" customHeight="1" hidden="1">
      <c r="B17" s="1080"/>
      <c r="C17" s="1084"/>
      <c r="D17" s="1075"/>
      <c r="E17" s="1076"/>
      <c r="F17" s="1076"/>
      <c r="G17" s="1077"/>
      <c r="H17" s="1077"/>
      <c r="J17" s="15"/>
      <c r="K17" s="15"/>
      <c r="L17" s="15"/>
      <c r="M17" s="15"/>
      <c r="N17" s="15"/>
      <c r="O17" s="15"/>
      <c r="P17" s="15"/>
    </row>
    <row r="18" spans="2:16" ht="26.25" customHeight="1">
      <c r="B18" s="1080" t="s">
        <v>483</v>
      </c>
      <c r="C18" s="1079" t="s">
        <v>61</v>
      </c>
      <c r="D18" s="1075">
        <v>604111.85711</v>
      </c>
      <c r="E18" s="1076">
        <f>15+115277.702+440560.482294-15</f>
        <v>555838.184294</v>
      </c>
      <c r="F18" s="1076">
        <f>15+115277.702+440560.482294</f>
        <v>555853.184294</v>
      </c>
      <c r="G18" s="1077">
        <f>3027140.58854-G13</f>
        <v>1544287.2018499998</v>
      </c>
      <c r="H18" s="1077">
        <f>D18-F18+G18</f>
        <v>1592545.8746659998</v>
      </c>
      <c r="J18" s="15"/>
      <c r="K18" s="15"/>
      <c r="L18" s="15"/>
      <c r="M18" s="15"/>
      <c r="N18" s="15"/>
      <c r="O18" s="15"/>
      <c r="P18" s="15"/>
    </row>
    <row r="19" spans="2:16" ht="15.75" customHeight="1">
      <c r="B19" s="1080"/>
      <c r="C19" s="1079" t="s">
        <v>9</v>
      </c>
      <c r="D19" s="1075"/>
      <c r="E19" s="1076"/>
      <c r="F19" s="1076"/>
      <c r="G19" s="1077"/>
      <c r="H19" s="1077"/>
      <c r="J19" s="15"/>
      <c r="K19" s="15"/>
      <c r="L19" s="15"/>
      <c r="M19" s="15"/>
      <c r="N19" s="15"/>
      <c r="O19" s="15"/>
      <c r="P19" s="15"/>
    </row>
    <row r="20" spans="2:15" ht="22.5" customHeight="1" thickBot="1">
      <c r="B20" s="1085"/>
      <c r="C20" s="1086" t="s">
        <v>62</v>
      </c>
      <c r="D20" s="1075">
        <v>68716.66413</v>
      </c>
      <c r="E20" s="1076"/>
      <c r="F20" s="1076">
        <f>27415.72+30554.432-50</f>
        <v>57920.152</v>
      </c>
      <c r="G20" s="1077">
        <f>773763.9+201.2</f>
        <v>773965.1</v>
      </c>
      <c r="H20" s="1077">
        <f>D20-F20+G20</f>
        <v>784761.61213</v>
      </c>
      <c r="J20" s="15"/>
      <c r="K20" s="15"/>
      <c r="L20" s="15"/>
      <c r="M20" s="15"/>
      <c r="N20" s="15"/>
      <c r="O20" s="15"/>
    </row>
    <row r="21" spans="2:16" ht="19.5" customHeight="1" hidden="1">
      <c r="B21" s="1087"/>
      <c r="C21" s="1088" t="s">
        <v>63</v>
      </c>
      <c r="D21" s="1075"/>
      <c r="E21" s="1076"/>
      <c r="F21" s="1076"/>
      <c r="G21" s="1077"/>
      <c r="H21" s="1077"/>
      <c r="J21" s="15"/>
      <c r="K21" s="15"/>
      <c r="L21" s="15"/>
      <c r="M21" s="15"/>
      <c r="N21" s="15"/>
      <c r="O21" s="15"/>
      <c r="P21" s="15"/>
    </row>
    <row r="22" spans="2:16" s="38" customFormat="1" ht="26.25" customHeight="1">
      <c r="B22" s="1198" t="s">
        <v>64</v>
      </c>
      <c r="C22" s="1199"/>
      <c r="D22" s="1089"/>
      <c r="E22" s="1090"/>
      <c r="F22" s="1090"/>
      <c r="G22" s="1091"/>
      <c r="H22" s="1091"/>
      <c r="J22" s="88"/>
      <c r="K22" s="88"/>
      <c r="L22" s="88"/>
      <c r="M22" s="88"/>
      <c r="N22" s="88"/>
      <c r="O22" s="88"/>
      <c r="P22" s="88"/>
    </row>
    <row r="23" spans="2:16" s="38" customFormat="1" ht="22.5" customHeight="1">
      <c r="B23" s="1194" t="s">
        <v>65</v>
      </c>
      <c r="C23" s="1195"/>
      <c r="D23" s="1092">
        <v>46354.29911</v>
      </c>
      <c r="E23" s="1093">
        <f>4184.241+30010.48</f>
        <v>34194.721</v>
      </c>
      <c r="F23" s="1093">
        <f>31104.7+4255.444805</f>
        <v>35360.144805</v>
      </c>
      <c r="G23" s="1094">
        <f>564.544+186.628+45.279</f>
        <v>796.451</v>
      </c>
      <c r="H23" s="1077">
        <f>D23-F23+G23</f>
        <v>11790.605304999997</v>
      </c>
      <c r="J23" s="88"/>
      <c r="K23" s="88"/>
      <c r="L23" s="88"/>
      <c r="M23" s="88"/>
      <c r="N23" s="88"/>
      <c r="O23" s="88"/>
      <c r="P23" s="88"/>
    </row>
    <row r="24" spans="2:16" s="38" customFormat="1" ht="15.75" customHeight="1">
      <c r="B24" s="1194" t="s">
        <v>9</v>
      </c>
      <c r="C24" s="1195"/>
      <c r="D24" s="1095"/>
      <c r="E24" s="1096"/>
      <c r="F24" s="1096"/>
      <c r="G24" s="1097"/>
      <c r="H24" s="1098"/>
      <c r="J24" s="88"/>
      <c r="K24" s="88"/>
      <c r="L24" s="88"/>
      <c r="M24" s="88"/>
      <c r="N24" s="88"/>
      <c r="O24" s="88"/>
      <c r="P24" s="88"/>
    </row>
    <row r="25" spans="2:16" s="38" customFormat="1" ht="24.75" customHeight="1" thickBot="1">
      <c r="B25" s="1196" t="s">
        <v>66</v>
      </c>
      <c r="C25" s="1197"/>
      <c r="D25" s="1099"/>
      <c r="E25" s="1100"/>
      <c r="F25" s="1100"/>
      <c r="G25" s="1101"/>
      <c r="H25" s="1102">
        <f>D25-F25</f>
        <v>0</v>
      </c>
      <c r="J25" s="88"/>
      <c r="K25" s="88"/>
      <c r="L25" s="88"/>
      <c r="M25" s="88"/>
      <c r="N25" s="88"/>
      <c r="O25" s="88"/>
      <c r="P25" s="88"/>
    </row>
    <row r="26" spans="2:16" s="38" customFormat="1" ht="27" customHeight="1">
      <c r="B26" s="88"/>
      <c r="C26" s="88"/>
      <c r="D26" s="1103"/>
      <c r="E26" s="1103"/>
      <c r="F26" s="1103"/>
      <c r="G26" s="1103"/>
      <c r="H26" s="1103"/>
      <c r="J26" s="88"/>
      <c r="K26" s="88"/>
      <c r="L26" s="88"/>
      <c r="M26" s="88"/>
      <c r="N26" s="88"/>
      <c r="O26" s="88"/>
      <c r="P26" s="88"/>
    </row>
    <row r="27" spans="2:13" s="667" customFormat="1" ht="12.75">
      <c r="B27" s="16" t="s">
        <v>68</v>
      </c>
      <c r="D27" s="32" t="s">
        <v>69</v>
      </c>
      <c r="E27" s="32"/>
      <c r="F27" s="32"/>
      <c r="H27" s="17" t="s">
        <v>896</v>
      </c>
      <c r="J27" s="32"/>
      <c r="L27" s="16"/>
      <c r="M27" s="16"/>
    </row>
    <row r="28" spans="2:13" s="667" customFormat="1" ht="12" customHeight="1">
      <c r="B28"/>
      <c r="C28"/>
      <c r="F28" s="32"/>
      <c r="G28" s="32"/>
      <c r="J28" s="32"/>
      <c r="L28" s="16"/>
      <c r="M28" s="16"/>
    </row>
    <row r="29" spans="2:13" s="667" customFormat="1" ht="12" customHeight="1">
      <c r="B29"/>
      <c r="C29"/>
      <c r="F29" s="32"/>
      <c r="G29" s="32"/>
      <c r="J29" s="32"/>
      <c r="L29" s="16"/>
      <c r="M29" s="16"/>
    </row>
    <row r="30" spans="2:13" s="667" customFormat="1" ht="12" customHeight="1">
      <c r="B30" t="s">
        <v>676</v>
      </c>
      <c r="F30" s="32"/>
      <c r="G30" s="32"/>
      <c r="J30" s="32"/>
      <c r="L30" s="16"/>
      <c r="M30" s="16"/>
    </row>
    <row r="31" spans="2:7" s="15" customFormat="1" ht="12.75">
      <c r="B31" s="330" t="s">
        <v>457</v>
      </c>
      <c r="C31" s="1065"/>
      <c r="D31" s="1065"/>
      <c r="E31" s="1065"/>
      <c r="F31" s="1065"/>
      <c r="G31" s="1065"/>
    </row>
    <row r="32" spans="3:7" s="15" customFormat="1" ht="12.75" hidden="1">
      <c r="C32" s="1065"/>
      <c r="D32" s="1065"/>
      <c r="E32" s="1065"/>
      <c r="F32" s="1065"/>
      <c r="G32" s="1065"/>
    </row>
    <row r="33" spans="1:16" ht="6.75" customHeight="1" hidden="1">
      <c r="A33" s="15"/>
      <c r="C33" s="1065"/>
      <c r="D33" s="1065"/>
      <c r="E33" s="1065"/>
      <c r="F33" s="1065"/>
      <c r="G33" s="1065"/>
      <c r="H33"/>
      <c r="J33" s="15"/>
      <c r="K33" s="15"/>
      <c r="L33" s="15"/>
      <c r="M33" s="15"/>
      <c r="N33" s="15"/>
      <c r="O33" s="15"/>
      <c r="P33" s="15"/>
    </row>
    <row r="34" spans="1:10" ht="12.75" hidden="1">
      <c r="A34" s="15"/>
      <c r="C34" s="1065"/>
      <c r="D34" s="1065"/>
      <c r="E34" s="1065"/>
      <c r="F34" s="1065"/>
      <c r="G34" s="1065"/>
      <c r="H34"/>
      <c r="J34" s="15"/>
    </row>
    <row r="35" spans="1:10" ht="12.75" hidden="1">
      <c r="A35" s="15"/>
      <c r="C35" s="1065"/>
      <c r="D35" s="1065"/>
      <c r="E35" s="1065"/>
      <c r="F35" s="1065"/>
      <c r="G35" s="1065"/>
      <c r="H35"/>
      <c r="J35" s="15"/>
    </row>
    <row r="36" spans="1:10" ht="12.75" hidden="1">
      <c r="A36" s="15"/>
      <c r="C36" s="1065"/>
      <c r="D36" s="1065"/>
      <c r="E36" s="1065"/>
      <c r="F36" s="15"/>
      <c r="G36" s="1065"/>
      <c r="H36"/>
      <c r="J36" s="15"/>
    </row>
    <row r="37" spans="2:8" ht="0.75" customHeight="1" hidden="1">
      <c r="B37" s="365"/>
      <c r="C37" s="6"/>
      <c r="F37"/>
      <c r="G37" s="6"/>
      <c r="H37"/>
    </row>
    <row r="38" spans="2:8" ht="12.75" hidden="1">
      <c r="B38" s="1025"/>
      <c r="C38" s="6"/>
      <c r="F38"/>
      <c r="G38" s="6"/>
      <c r="H38"/>
    </row>
    <row r="39" spans="2:8" ht="12.75" hidden="1">
      <c r="B39" s="1025"/>
      <c r="C39" s="6"/>
      <c r="F39"/>
      <c r="G39" s="6"/>
      <c r="H39"/>
    </row>
    <row r="40" spans="2:8" ht="12.75" hidden="1">
      <c r="B40" s="365"/>
      <c r="C40" s="6"/>
      <c r="F40"/>
      <c r="G40" s="6"/>
      <c r="H40"/>
    </row>
    <row r="41" spans="2:7" s="365" customFormat="1" ht="12.75">
      <c r="B41" t="s">
        <v>458</v>
      </c>
      <c r="C41" s="1006"/>
      <c r="D41" s="1006"/>
      <c r="E41" s="1006"/>
      <c r="G41" s="1006"/>
    </row>
    <row r="42" spans="2:8" ht="12.75">
      <c r="B42" t="s">
        <v>674</v>
      </c>
      <c r="C42" s="6"/>
      <c r="F42"/>
      <c r="G42" s="6"/>
      <c r="H42"/>
    </row>
    <row r="43" spans="2:8" ht="12.75">
      <c r="B43" t="s">
        <v>675</v>
      </c>
      <c r="C43" s="6"/>
      <c r="F43"/>
      <c r="G43" s="6"/>
      <c r="H43"/>
    </row>
  </sheetData>
  <mergeCells count="13">
    <mergeCell ref="B25:C25"/>
    <mergeCell ref="B3:H3"/>
    <mergeCell ref="B4:H4"/>
    <mergeCell ref="H7:H8"/>
    <mergeCell ref="B10:C10"/>
    <mergeCell ref="B11:C11"/>
    <mergeCell ref="B22:C22"/>
    <mergeCell ref="B7:C9"/>
    <mergeCell ref="D7:D8"/>
    <mergeCell ref="E7:F7"/>
    <mergeCell ref="G7:G8"/>
    <mergeCell ref="B23:C23"/>
    <mergeCell ref="B24:C24"/>
  </mergeCells>
  <printOptions horizontalCentered="1"/>
  <pageMargins left="0.7874015748031497" right="0.7874015748031497" top="0.984251968503937" bottom="0.7874015748031497" header="0.7086614173228347" footer="0.7086614173228347"/>
  <pageSetup fitToHeight="1" fitToWidth="1" horizontalDpi="600" verticalDpi="600" orientation="landscape" paperSize="9" scale="66" r:id="rId1"/>
  <headerFooter alignWithMargins="0">
    <oddFooter>&amp;C&amp;12&amp;P+76&amp;10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0"/>
  <sheetViews>
    <sheetView zoomScale="85" zoomScaleNormal="85" workbookViewId="0" topLeftCell="A247">
      <selection activeCell="F262" sqref="F262"/>
    </sheetView>
  </sheetViews>
  <sheetFormatPr defaultColWidth="9.00390625" defaultRowHeight="12.75"/>
  <cols>
    <col min="1" max="1" width="46.375" style="58" customWidth="1"/>
    <col min="2" max="5" width="14.625" style="58" customWidth="1"/>
    <col min="6" max="8" width="9.625" style="58" customWidth="1"/>
    <col min="9" max="16384" width="9.125" style="58" customWidth="1"/>
  </cols>
  <sheetData>
    <row r="1" spans="1:7" s="112" customFormat="1" ht="13.5" customHeight="1">
      <c r="A1" s="111"/>
      <c r="G1" s="113"/>
    </row>
    <row r="2" spans="1:7" ht="44.25" customHeight="1">
      <c r="A2" s="114" t="s">
        <v>725</v>
      </c>
      <c r="B2" s="115"/>
      <c r="C2" s="115"/>
      <c r="D2" s="115"/>
      <c r="E2" s="115"/>
      <c r="F2" s="115"/>
      <c r="G2" s="115"/>
    </row>
    <row r="3" spans="1:7" ht="12.75" customHeight="1">
      <c r="A3" s="116" t="s">
        <v>802</v>
      </c>
      <c r="B3" s="115"/>
      <c r="C3" s="115"/>
      <c r="D3" s="115"/>
      <c r="E3" s="115"/>
      <c r="F3" s="115"/>
      <c r="G3" s="115"/>
    </row>
    <row r="4" spans="1:7" ht="16.5" customHeight="1" thickBot="1">
      <c r="A4" s="116" t="s">
        <v>542</v>
      </c>
      <c r="B4" s="117"/>
      <c r="C4" s="117"/>
      <c r="D4" s="117"/>
      <c r="E4" s="117"/>
      <c r="F4" s="117"/>
      <c r="G4" s="118" t="s">
        <v>420</v>
      </c>
    </row>
    <row r="5" spans="1:7" ht="15" customHeight="1">
      <c r="A5" s="119"/>
      <c r="B5" s="767"/>
      <c r="C5" s="768" t="s">
        <v>726</v>
      </c>
      <c r="D5" s="769"/>
      <c r="E5" s="767"/>
      <c r="F5" s="269" t="s">
        <v>576</v>
      </c>
      <c r="G5" s="770" t="s">
        <v>649</v>
      </c>
    </row>
    <row r="6" spans="1:7" ht="15" customHeight="1">
      <c r="A6" s="120" t="s">
        <v>650</v>
      </c>
      <c r="B6" s="771" t="s">
        <v>651</v>
      </c>
      <c r="C6" s="772" t="s">
        <v>432</v>
      </c>
      <c r="D6" s="352" t="s">
        <v>433</v>
      </c>
      <c r="E6" s="771" t="s">
        <v>727</v>
      </c>
      <c r="F6" s="773" t="s">
        <v>577</v>
      </c>
      <c r="G6" s="774" t="s">
        <v>728</v>
      </c>
    </row>
    <row r="7" spans="1:7" ht="12.75" customHeight="1">
      <c r="A7" s="121"/>
      <c r="B7" s="775"/>
      <c r="C7" s="776" t="s">
        <v>424</v>
      </c>
      <c r="D7" s="777" t="s">
        <v>424</v>
      </c>
      <c r="E7" s="775"/>
      <c r="F7" s="778" t="s">
        <v>652</v>
      </c>
      <c r="G7" s="779" t="s">
        <v>653</v>
      </c>
    </row>
    <row r="8" spans="1:7" ht="12.75" customHeight="1" thickBot="1">
      <c r="A8" s="122"/>
      <c r="B8" s="780">
        <v>0</v>
      </c>
      <c r="C8" s="780">
        <v>1</v>
      </c>
      <c r="D8" s="781">
        <v>2</v>
      </c>
      <c r="E8" s="780">
        <v>3</v>
      </c>
      <c r="F8" s="782">
        <v>4</v>
      </c>
      <c r="G8" s="783">
        <v>5</v>
      </c>
    </row>
    <row r="9" spans="1:7" s="788" customFormat="1" ht="16.5" customHeight="1">
      <c r="A9" s="784" t="s">
        <v>654</v>
      </c>
      <c r="B9" s="785"/>
      <c r="C9" s="786"/>
      <c r="D9" s="786"/>
      <c r="E9" s="786"/>
      <c r="F9" s="785"/>
      <c r="G9" s="787" t="str">
        <f aca="true" t="shared" si="0" ref="G9:G72">IF(B9&gt;0,E9/B9*100," ")</f>
        <v> </v>
      </c>
    </row>
    <row r="10" spans="1:7" ht="16.5" customHeight="1">
      <c r="A10" s="789" t="s">
        <v>655</v>
      </c>
      <c r="B10" s="123">
        <v>0</v>
      </c>
      <c r="C10" s="123">
        <v>0</v>
      </c>
      <c r="D10" s="123">
        <v>0</v>
      </c>
      <c r="E10" s="123">
        <v>0</v>
      </c>
      <c r="F10" s="123" t="str">
        <f aca="true" t="shared" si="1" ref="F10:F73">IF(D10&gt;0,E10/D10*100," ")</f>
        <v> </v>
      </c>
      <c r="G10" s="124" t="str">
        <f t="shared" si="0"/>
        <v> </v>
      </c>
    </row>
    <row r="11" spans="1:7" ht="22.5" customHeight="1">
      <c r="A11" s="789" t="s">
        <v>656</v>
      </c>
      <c r="B11" s="123">
        <v>0</v>
      </c>
      <c r="C11" s="123">
        <v>0</v>
      </c>
      <c r="D11" s="123">
        <v>0</v>
      </c>
      <c r="E11" s="123">
        <v>0</v>
      </c>
      <c r="F11" s="123" t="str">
        <f t="shared" si="1"/>
        <v> </v>
      </c>
      <c r="G11" s="124" t="str">
        <f t="shared" si="0"/>
        <v> </v>
      </c>
    </row>
    <row r="12" spans="1:7" ht="22.5" customHeight="1">
      <c r="A12" s="789" t="s">
        <v>657</v>
      </c>
      <c r="B12" s="123">
        <v>0</v>
      </c>
      <c r="C12" s="123">
        <v>0</v>
      </c>
      <c r="D12" s="123">
        <v>0</v>
      </c>
      <c r="E12" s="123">
        <v>0</v>
      </c>
      <c r="F12" s="123" t="str">
        <f t="shared" si="1"/>
        <v> </v>
      </c>
      <c r="G12" s="124" t="str">
        <f t="shared" si="0"/>
        <v> </v>
      </c>
    </row>
    <row r="13" spans="1:7" ht="22.5" customHeight="1">
      <c r="A13" s="789" t="s">
        <v>658</v>
      </c>
      <c r="B13" s="790">
        <v>0</v>
      </c>
      <c r="C13" s="123">
        <v>0</v>
      </c>
      <c r="D13" s="123">
        <v>0</v>
      </c>
      <c r="E13" s="123">
        <v>0</v>
      </c>
      <c r="F13" s="123" t="str">
        <f t="shared" si="1"/>
        <v> </v>
      </c>
      <c r="G13" s="124" t="str">
        <f t="shared" si="0"/>
        <v> </v>
      </c>
    </row>
    <row r="14" spans="1:7" ht="16.5" customHeight="1">
      <c r="A14" s="789" t="s">
        <v>659</v>
      </c>
      <c r="B14" s="123">
        <v>0</v>
      </c>
      <c r="C14" s="123">
        <v>0</v>
      </c>
      <c r="D14" s="123">
        <v>0</v>
      </c>
      <c r="E14" s="123">
        <v>0</v>
      </c>
      <c r="F14" s="123" t="str">
        <f t="shared" si="1"/>
        <v> </v>
      </c>
      <c r="G14" s="124" t="str">
        <f t="shared" si="0"/>
        <v> </v>
      </c>
    </row>
    <row r="15" spans="1:7" s="788" customFormat="1" ht="16.5" customHeight="1">
      <c r="A15" s="791" t="s">
        <v>660</v>
      </c>
      <c r="B15" s="125">
        <v>0</v>
      </c>
      <c r="C15" s="125">
        <v>0</v>
      </c>
      <c r="D15" s="125">
        <v>0</v>
      </c>
      <c r="E15" s="125">
        <v>0</v>
      </c>
      <c r="F15" s="125" t="str">
        <f t="shared" si="1"/>
        <v> </v>
      </c>
      <c r="G15" s="126" t="str">
        <f t="shared" si="0"/>
        <v> </v>
      </c>
    </row>
    <row r="16" spans="1:7" ht="18" customHeight="1">
      <c r="A16" s="789" t="s">
        <v>661</v>
      </c>
      <c r="B16" s="123">
        <v>0</v>
      </c>
      <c r="C16" s="123">
        <v>0</v>
      </c>
      <c r="D16" s="123">
        <v>0</v>
      </c>
      <c r="E16" s="123">
        <v>0</v>
      </c>
      <c r="F16" s="123" t="str">
        <f t="shared" si="1"/>
        <v> </v>
      </c>
      <c r="G16" s="124" t="str">
        <f t="shared" si="0"/>
        <v> </v>
      </c>
    </row>
    <row r="17" spans="1:7" ht="16.5" customHeight="1">
      <c r="A17" s="789" t="s">
        <v>662</v>
      </c>
      <c r="B17" s="123">
        <v>0</v>
      </c>
      <c r="C17" s="123">
        <v>0</v>
      </c>
      <c r="D17" s="123">
        <v>0</v>
      </c>
      <c r="E17" s="123">
        <v>0</v>
      </c>
      <c r="F17" s="123" t="str">
        <f t="shared" si="1"/>
        <v> </v>
      </c>
      <c r="G17" s="124" t="str">
        <f t="shared" si="0"/>
        <v> </v>
      </c>
    </row>
    <row r="18" spans="1:7" ht="16.5" customHeight="1">
      <c r="A18" s="789" t="s">
        <v>663</v>
      </c>
      <c r="B18" s="123">
        <v>0</v>
      </c>
      <c r="C18" s="123">
        <v>0</v>
      </c>
      <c r="D18" s="123">
        <v>0</v>
      </c>
      <c r="E18" s="123">
        <v>0</v>
      </c>
      <c r="F18" s="123" t="str">
        <f t="shared" si="1"/>
        <v> </v>
      </c>
      <c r="G18" s="124" t="str">
        <f t="shared" si="0"/>
        <v> </v>
      </c>
    </row>
    <row r="19" spans="1:7" ht="16.5" customHeight="1">
      <c r="A19" s="789" t="s">
        <v>729</v>
      </c>
      <c r="B19" s="127">
        <v>0</v>
      </c>
      <c r="C19" s="127">
        <v>0</v>
      </c>
      <c r="D19" s="127">
        <v>0</v>
      </c>
      <c r="E19" s="127">
        <v>0</v>
      </c>
      <c r="F19" s="127" t="str">
        <f t="shared" si="1"/>
        <v> </v>
      </c>
      <c r="G19" s="128" t="str">
        <f t="shared" si="0"/>
        <v> </v>
      </c>
    </row>
    <row r="20" spans="1:7" ht="16.5" customHeight="1">
      <c r="A20" s="789" t="s">
        <v>664</v>
      </c>
      <c r="B20" s="123">
        <v>0</v>
      </c>
      <c r="C20" s="123">
        <v>0</v>
      </c>
      <c r="D20" s="123">
        <v>0</v>
      </c>
      <c r="E20" s="123">
        <v>0</v>
      </c>
      <c r="F20" s="123" t="str">
        <f t="shared" si="1"/>
        <v> </v>
      </c>
      <c r="G20" s="124" t="str">
        <f t="shared" si="0"/>
        <v> </v>
      </c>
    </row>
    <row r="21" spans="1:7" ht="16.5" customHeight="1">
      <c r="A21" s="789" t="s">
        <v>665</v>
      </c>
      <c r="B21" s="123">
        <v>0</v>
      </c>
      <c r="C21" s="123">
        <v>0</v>
      </c>
      <c r="D21" s="123">
        <v>0</v>
      </c>
      <c r="E21" s="123">
        <v>0</v>
      </c>
      <c r="F21" s="123" t="str">
        <f t="shared" si="1"/>
        <v> </v>
      </c>
      <c r="G21" s="124" t="str">
        <f t="shared" si="0"/>
        <v> </v>
      </c>
    </row>
    <row r="22" spans="1:7" ht="16.5" customHeight="1">
      <c r="A22" s="789" t="s">
        <v>730</v>
      </c>
      <c r="B22" s="123">
        <v>0</v>
      </c>
      <c r="C22" s="123">
        <v>0</v>
      </c>
      <c r="D22" s="123">
        <v>0</v>
      </c>
      <c r="E22" s="123">
        <v>0</v>
      </c>
      <c r="F22" s="123" t="str">
        <f t="shared" si="1"/>
        <v> </v>
      </c>
      <c r="G22" s="124" t="str">
        <f t="shared" si="0"/>
        <v> </v>
      </c>
    </row>
    <row r="23" spans="1:7" ht="16.5" customHeight="1">
      <c r="A23" s="792" t="s">
        <v>666</v>
      </c>
      <c r="B23" s="123">
        <v>0</v>
      </c>
      <c r="C23" s="123">
        <v>0</v>
      </c>
      <c r="D23" s="123">
        <v>0</v>
      </c>
      <c r="E23" s="123">
        <v>0</v>
      </c>
      <c r="F23" s="123" t="str">
        <f t="shared" si="1"/>
        <v> </v>
      </c>
      <c r="G23" s="124" t="str">
        <f t="shared" si="0"/>
        <v> </v>
      </c>
    </row>
    <row r="24" spans="1:7" ht="16.5" customHeight="1">
      <c r="A24" s="789" t="s">
        <v>731</v>
      </c>
      <c r="B24" s="123">
        <v>0</v>
      </c>
      <c r="C24" s="123">
        <v>0</v>
      </c>
      <c r="D24" s="123">
        <v>0</v>
      </c>
      <c r="E24" s="123">
        <v>0</v>
      </c>
      <c r="F24" s="123" t="str">
        <f t="shared" si="1"/>
        <v> </v>
      </c>
      <c r="G24" s="124" t="str">
        <f t="shared" si="0"/>
        <v> </v>
      </c>
    </row>
    <row r="25" spans="1:7" ht="16.5" customHeight="1">
      <c r="A25" s="789" t="s">
        <v>732</v>
      </c>
      <c r="B25" s="123">
        <v>0</v>
      </c>
      <c r="C25" s="123">
        <v>0</v>
      </c>
      <c r="D25" s="123">
        <v>0</v>
      </c>
      <c r="E25" s="123">
        <v>0</v>
      </c>
      <c r="F25" s="123" t="str">
        <f t="shared" si="1"/>
        <v> </v>
      </c>
      <c r="G25" s="124" t="str">
        <f t="shared" si="0"/>
        <v> </v>
      </c>
    </row>
    <row r="26" spans="1:7" ht="16.5" customHeight="1">
      <c r="A26" s="789" t="s">
        <v>667</v>
      </c>
      <c r="B26" s="123">
        <v>0</v>
      </c>
      <c r="C26" s="123">
        <v>0</v>
      </c>
      <c r="D26" s="123">
        <v>0</v>
      </c>
      <c r="E26" s="123">
        <v>0</v>
      </c>
      <c r="F26" s="123" t="str">
        <f t="shared" si="1"/>
        <v> </v>
      </c>
      <c r="G26" s="124" t="str">
        <f t="shared" si="0"/>
        <v> </v>
      </c>
    </row>
    <row r="27" spans="1:7" s="788" customFormat="1" ht="16.5" customHeight="1">
      <c r="A27" s="791" t="s">
        <v>668</v>
      </c>
      <c r="B27" s="125">
        <v>0</v>
      </c>
      <c r="C27" s="125">
        <v>0</v>
      </c>
      <c r="D27" s="125">
        <v>0</v>
      </c>
      <c r="E27" s="125">
        <v>0</v>
      </c>
      <c r="F27" s="125" t="str">
        <f t="shared" si="1"/>
        <v> </v>
      </c>
      <c r="G27" s="126" t="str">
        <f t="shared" si="0"/>
        <v> </v>
      </c>
    </row>
    <row r="28" spans="1:7" ht="18" customHeight="1">
      <c r="A28" s="789" t="s">
        <v>669</v>
      </c>
      <c r="B28" s="123">
        <v>0</v>
      </c>
      <c r="C28" s="123">
        <v>0</v>
      </c>
      <c r="D28" s="123">
        <v>0</v>
      </c>
      <c r="E28" s="123">
        <v>0</v>
      </c>
      <c r="F28" s="123" t="str">
        <f t="shared" si="1"/>
        <v> </v>
      </c>
      <c r="G28" s="124" t="str">
        <f t="shared" si="0"/>
        <v> </v>
      </c>
    </row>
    <row r="29" spans="1:7" ht="16.5" customHeight="1">
      <c r="A29" s="789" t="s">
        <v>670</v>
      </c>
      <c r="B29" s="123">
        <v>0</v>
      </c>
      <c r="C29" s="123">
        <v>0</v>
      </c>
      <c r="D29" s="123">
        <v>0</v>
      </c>
      <c r="E29" s="123">
        <v>0</v>
      </c>
      <c r="F29" s="123" t="str">
        <f t="shared" si="1"/>
        <v> </v>
      </c>
      <c r="G29" s="124" t="str">
        <f t="shared" si="0"/>
        <v> </v>
      </c>
    </row>
    <row r="30" spans="1:7" s="788" customFormat="1" ht="16.5" customHeight="1">
      <c r="A30" s="792" t="s">
        <v>733</v>
      </c>
      <c r="B30" s="123">
        <v>0</v>
      </c>
      <c r="C30" s="123">
        <v>0</v>
      </c>
      <c r="D30" s="123">
        <v>0</v>
      </c>
      <c r="E30" s="123">
        <v>0</v>
      </c>
      <c r="F30" s="123" t="str">
        <f t="shared" si="1"/>
        <v> </v>
      </c>
      <c r="G30" s="124" t="str">
        <f t="shared" si="0"/>
        <v> </v>
      </c>
    </row>
    <row r="31" spans="1:7" ht="16.5" customHeight="1">
      <c r="A31" s="791" t="s">
        <v>671</v>
      </c>
      <c r="B31" s="125">
        <v>0</v>
      </c>
      <c r="C31" s="125">
        <v>0</v>
      </c>
      <c r="D31" s="125">
        <v>0</v>
      </c>
      <c r="E31" s="125">
        <v>0</v>
      </c>
      <c r="F31" s="125" t="str">
        <f t="shared" si="1"/>
        <v> </v>
      </c>
      <c r="G31" s="126" t="str">
        <f t="shared" si="0"/>
        <v> </v>
      </c>
    </row>
    <row r="32" spans="1:7" ht="18" customHeight="1">
      <c r="A32" s="789" t="s">
        <v>672</v>
      </c>
      <c r="B32" s="123">
        <v>0</v>
      </c>
      <c r="C32" s="123">
        <v>0</v>
      </c>
      <c r="D32" s="123">
        <v>0</v>
      </c>
      <c r="E32" s="123">
        <v>0</v>
      </c>
      <c r="F32" s="123" t="str">
        <f t="shared" si="1"/>
        <v> </v>
      </c>
      <c r="G32" s="124" t="str">
        <f t="shared" si="0"/>
        <v> </v>
      </c>
    </row>
    <row r="33" spans="1:7" ht="16.5" customHeight="1">
      <c r="A33" s="789" t="s">
        <v>673</v>
      </c>
      <c r="B33" s="123">
        <v>0</v>
      </c>
      <c r="C33" s="123">
        <v>0</v>
      </c>
      <c r="D33" s="123">
        <v>0</v>
      </c>
      <c r="E33" s="123">
        <v>0</v>
      </c>
      <c r="F33" s="123" t="str">
        <f t="shared" si="1"/>
        <v> </v>
      </c>
      <c r="G33" s="124" t="str">
        <f t="shared" si="0"/>
        <v> </v>
      </c>
    </row>
    <row r="34" spans="1:7" s="788" customFormat="1" ht="16.5" customHeight="1">
      <c r="A34" s="789" t="s">
        <v>677</v>
      </c>
      <c r="B34" s="123">
        <v>0</v>
      </c>
      <c r="C34" s="123">
        <v>0</v>
      </c>
      <c r="D34" s="123">
        <v>0</v>
      </c>
      <c r="E34" s="123">
        <v>0</v>
      </c>
      <c r="F34" s="123" t="str">
        <f t="shared" si="1"/>
        <v> </v>
      </c>
      <c r="G34" s="124" t="str">
        <f t="shared" si="0"/>
        <v> </v>
      </c>
    </row>
    <row r="35" spans="1:7" ht="16.5" customHeight="1">
      <c r="A35" s="791" t="s">
        <v>678</v>
      </c>
      <c r="B35" s="125">
        <v>0</v>
      </c>
      <c r="C35" s="125">
        <v>0</v>
      </c>
      <c r="D35" s="125">
        <v>0</v>
      </c>
      <c r="E35" s="125">
        <v>0</v>
      </c>
      <c r="F35" s="125" t="str">
        <f t="shared" si="1"/>
        <v> </v>
      </c>
      <c r="G35" s="126" t="str">
        <f t="shared" si="0"/>
        <v> </v>
      </c>
    </row>
    <row r="36" spans="1:7" ht="27" customHeight="1">
      <c r="A36" s="792" t="s">
        <v>734</v>
      </c>
      <c r="B36" s="123">
        <v>5713826.29</v>
      </c>
      <c r="C36" s="123">
        <v>7466555</v>
      </c>
      <c r="D36" s="123">
        <v>7466555</v>
      </c>
      <c r="E36" s="123">
        <v>6398545.779999999</v>
      </c>
      <c r="F36" s="123">
        <f t="shared" si="1"/>
        <v>85.6960911692206</v>
      </c>
      <c r="G36" s="124">
        <f t="shared" si="0"/>
        <v>111.98355454379765</v>
      </c>
    </row>
    <row r="37" spans="1:7" ht="22.5" customHeight="1">
      <c r="A37" s="789" t="s">
        <v>679</v>
      </c>
      <c r="B37" s="790">
        <v>4677965.97</v>
      </c>
      <c r="C37" s="790">
        <v>6148928</v>
      </c>
      <c r="D37" s="790">
        <v>6148928</v>
      </c>
      <c r="E37" s="790">
        <v>5268749.44</v>
      </c>
      <c r="F37" s="790">
        <f t="shared" si="1"/>
        <v>85.68565837817584</v>
      </c>
      <c r="G37" s="793">
        <f t="shared" si="0"/>
        <v>112.62906728669513</v>
      </c>
    </row>
    <row r="38" spans="1:7" ht="16.5" customHeight="1">
      <c r="A38" s="789" t="s">
        <v>680</v>
      </c>
      <c r="B38" s="123">
        <v>0</v>
      </c>
      <c r="C38" s="123">
        <v>0</v>
      </c>
      <c r="D38" s="123">
        <v>0</v>
      </c>
      <c r="E38" s="123">
        <v>0</v>
      </c>
      <c r="F38" s="123" t="str">
        <f t="shared" si="1"/>
        <v> </v>
      </c>
      <c r="G38" s="124" t="str">
        <f t="shared" si="0"/>
        <v> </v>
      </c>
    </row>
    <row r="39" spans="1:7" s="788" customFormat="1" ht="16.5" customHeight="1">
      <c r="A39" s="789" t="s">
        <v>681</v>
      </c>
      <c r="B39" s="123">
        <v>0</v>
      </c>
      <c r="C39" s="123">
        <v>0</v>
      </c>
      <c r="D39" s="123">
        <v>0</v>
      </c>
      <c r="E39" s="123">
        <v>0</v>
      </c>
      <c r="F39" s="123" t="str">
        <f t="shared" si="1"/>
        <v> </v>
      </c>
      <c r="G39" s="124" t="str">
        <f t="shared" si="0"/>
        <v> </v>
      </c>
    </row>
    <row r="40" spans="1:7" ht="36">
      <c r="A40" s="791" t="s">
        <v>682</v>
      </c>
      <c r="B40" s="125">
        <v>5713826.29</v>
      </c>
      <c r="C40" s="125">
        <v>7466555</v>
      </c>
      <c r="D40" s="125">
        <v>7466555</v>
      </c>
      <c r="E40" s="125">
        <v>6398545.779999999</v>
      </c>
      <c r="F40" s="125">
        <f t="shared" si="1"/>
        <v>85.6960911692206</v>
      </c>
      <c r="G40" s="126">
        <f t="shared" si="0"/>
        <v>111.98355454379765</v>
      </c>
    </row>
    <row r="41" spans="1:7" s="788" customFormat="1" ht="18" customHeight="1">
      <c r="A41" s="789" t="s">
        <v>683</v>
      </c>
      <c r="B41" s="123">
        <v>0</v>
      </c>
      <c r="C41" s="123">
        <v>0</v>
      </c>
      <c r="D41" s="123">
        <v>0</v>
      </c>
      <c r="E41" s="123">
        <v>0</v>
      </c>
      <c r="F41" s="123" t="str">
        <f t="shared" si="1"/>
        <v> </v>
      </c>
      <c r="G41" s="124" t="str">
        <f t="shared" si="0"/>
        <v> </v>
      </c>
    </row>
    <row r="42" spans="1:7" s="788" customFormat="1" ht="18" customHeight="1" thickBot="1">
      <c r="A42" s="791" t="s">
        <v>683</v>
      </c>
      <c r="B42" s="125">
        <v>0</v>
      </c>
      <c r="C42" s="125">
        <v>0</v>
      </c>
      <c r="D42" s="125">
        <v>0</v>
      </c>
      <c r="E42" s="125">
        <v>0</v>
      </c>
      <c r="F42" s="125" t="str">
        <f t="shared" si="1"/>
        <v> </v>
      </c>
      <c r="G42" s="126" t="str">
        <f t="shared" si="0"/>
        <v> </v>
      </c>
    </row>
    <row r="43" spans="1:7" s="788" customFormat="1" ht="34.5" customHeight="1" thickBot="1">
      <c r="A43" s="129" t="s">
        <v>684</v>
      </c>
      <c r="B43" s="130">
        <v>5713826.29</v>
      </c>
      <c r="C43" s="130">
        <v>7466555</v>
      </c>
      <c r="D43" s="130">
        <v>7466555</v>
      </c>
      <c r="E43" s="130">
        <v>6398545.779999999</v>
      </c>
      <c r="F43" s="130">
        <f t="shared" si="1"/>
        <v>85.6960911692206</v>
      </c>
      <c r="G43" s="131">
        <f t="shared" si="0"/>
        <v>111.98355454379765</v>
      </c>
    </row>
    <row r="44" spans="1:7" ht="30" customHeight="1" thickBot="1">
      <c r="A44" s="132" t="s">
        <v>685</v>
      </c>
      <c r="B44" s="133">
        <v>0</v>
      </c>
      <c r="C44" s="133">
        <v>0</v>
      </c>
      <c r="D44" s="133">
        <v>0</v>
      </c>
      <c r="E44" s="133">
        <v>0</v>
      </c>
      <c r="F44" s="133" t="str">
        <f t="shared" si="1"/>
        <v> </v>
      </c>
      <c r="G44" s="134" t="str">
        <f t="shared" si="0"/>
        <v> </v>
      </c>
    </row>
    <row r="45" spans="1:7" ht="18" customHeight="1">
      <c r="A45" s="794" t="s">
        <v>686</v>
      </c>
      <c r="B45" s="123">
        <v>86742.61</v>
      </c>
      <c r="C45" s="123">
        <v>74406</v>
      </c>
      <c r="D45" s="123">
        <v>66369.95</v>
      </c>
      <c r="E45" s="123">
        <v>106071.86</v>
      </c>
      <c r="F45" s="123">
        <f t="shared" si="1"/>
        <v>159.81910488104933</v>
      </c>
      <c r="G45" s="124">
        <f t="shared" si="0"/>
        <v>122.28345446372894</v>
      </c>
    </row>
    <row r="46" spans="1:7" ht="16.5" customHeight="1">
      <c r="A46" s="794" t="s">
        <v>687</v>
      </c>
      <c r="B46" s="123">
        <v>11587.64</v>
      </c>
      <c r="C46" s="123">
        <v>0</v>
      </c>
      <c r="D46" s="123">
        <v>0</v>
      </c>
      <c r="E46" s="123">
        <v>27156.92</v>
      </c>
      <c r="F46" s="123" t="str">
        <f t="shared" si="1"/>
        <v> </v>
      </c>
      <c r="G46" s="124">
        <f t="shared" si="0"/>
        <v>234.36109509788014</v>
      </c>
    </row>
    <row r="47" spans="1:7" ht="16.5" customHeight="1">
      <c r="A47" s="794" t="s">
        <v>688</v>
      </c>
      <c r="B47" s="123">
        <v>0</v>
      </c>
      <c r="C47" s="123">
        <v>0</v>
      </c>
      <c r="D47" s="123">
        <v>0</v>
      </c>
      <c r="E47" s="123">
        <v>0</v>
      </c>
      <c r="F47" s="123" t="str">
        <f t="shared" si="1"/>
        <v> </v>
      </c>
      <c r="G47" s="124" t="str">
        <f t="shared" si="0"/>
        <v> </v>
      </c>
    </row>
    <row r="48" spans="1:7" ht="16.5" customHeight="1">
      <c r="A48" s="794" t="s">
        <v>689</v>
      </c>
      <c r="B48" s="123">
        <v>11587.64</v>
      </c>
      <c r="C48" s="123">
        <v>0</v>
      </c>
      <c r="D48" s="123">
        <v>0</v>
      </c>
      <c r="E48" s="123">
        <v>27156.92</v>
      </c>
      <c r="F48" s="123" t="str">
        <f t="shared" si="1"/>
        <v> </v>
      </c>
      <c r="G48" s="124">
        <f t="shared" si="0"/>
        <v>234.36109509788014</v>
      </c>
    </row>
    <row r="49" spans="1:7" ht="16.5" customHeight="1">
      <c r="A49" s="794" t="s">
        <v>690</v>
      </c>
      <c r="B49" s="123">
        <v>48892.08</v>
      </c>
      <c r="C49" s="123">
        <v>40219</v>
      </c>
      <c r="D49" s="123">
        <v>39979.18</v>
      </c>
      <c r="E49" s="123">
        <v>48331.8</v>
      </c>
      <c r="F49" s="123">
        <f t="shared" si="1"/>
        <v>120.89242450695588</v>
      </c>
      <c r="G49" s="124">
        <f t="shared" si="0"/>
        <v>98.85404752671599</v>
      </c>
    </row>
    <row r="50" spans="1:7" ht="16.5" customHeight="1">
      <c r="A50" s="794" t="s">
        <v>691</v>
      </c>
      <c r="B50" s="123">
        <v>4495.85</v>
      </c>
      <c r="C50" s="123">
        <v>2435</v>
      </c>
      <c r="D50" s="123">
        <v>4074.02</v>
      </c>
      <c r="E50" s="123">
        <v>5711.41</v>
      </c>
      <c r="F50" s="123">
        <f t="shared" si="1"/>
        <v>140.1910152625662</v>
      </c>
      <c r="G50" s="124">
        <f t="shared" si="0"/>
        <v>127.0373789161115</v>
      </c>
    </row>
    <row r="51" spans="1:7" s="788" customFormat="1" ht="16.5" customHeight="1">
      <c r="A51" s="794" t="s">
        <v>692</v>
      </c>
      <c r="B51" s="123">
        <v>0</v>
      </c>
      <c r="C51" s="123">
        <v>0</v>
      </c>
      <c r="D51" s="123">
        <v>0</v>
      </c>
      <c r="E51" s="123">
        <v>0</v>
      </c>
      <c r="F51" s="123" t="str">
        <f t="shared" si="1"/>
        <v> </v>
      </c>
      <c r="G51" s="124" t="str">
        <f t="shared" si="0"/>
        <v> </v>
      </c>
    </row>
    <row r="52" spans="1:7" ht="23.25" customHeight="1">
      <c r="A52" s="795" t="s">
        <v>693</v>
      </c>
      <c r="B52" s="125">
        <v>151718.18</v>
      </c>
      <c r="C52" s="125">
        <v>117060</v>
      </c>
      <c r="D52" s="125">
        <v>110423.15</v>
      </c>
      <c r="E52" s="125">
        <v>187271.99</v>
      </c>
      <c r="F52" s="125">
        <f t="shared" si="1"/>
        <v>169.59486303370264</v>
      </c>
      <c r="G52" s="126">
        <f t="shared" si="0"/>
        <v>123.43411316956214</v>
      </c>
    </row>
    <row r="53" spans="1:7" ht="18" customHeight="1">
      <c r="A53" s="794" t="s">
        <v>694</v>
      </c>
      <c r="B53" s="123">
        <v>1366.85</v>
      </c>
      <c r="C53" s="123">
        <v>0</v>
      </c>
      <c r="D53" s="123">
        <v>371</v>
      </c>
      <c r="E53" s="123">
        <v>2806.21</v>
      </c>
      <c r="F53" s="123">
        <f t="shared" si="1"/>
        <v>756.3908355795148</v>
      </c>
      <c r="G53" s="124">
        <f t="shared" si="0"/>
        <v>205.3048981234225</v>
      </c>
    </row>
    <row r="54" spans="1:7" s="788" customFormat="1" ht="21.75" customHeight="1">
      <c r="A54" s="796" t="s">
        <v>695</v>
      </c>
      <c r="B54" s="123">
        <v>2304.8</v>
      </c>
      <c r="C54" s="123">
        <v>2810</v>
      </c>
      <c r="D54" s="123">
        <v>5729</v>
      </c>
      <c r="E54" s="123">
        <v>3188.9</v>
      </c>
      <c r="F54" s="123">
        <f t="shared" si="1"/>
        <v>55.66241927037877</v>
      </c>
      <c r="G54" s="124">
        <f t="shared" si="0"/>
        <v>138.35907670947586</v>
      </c>
    </row>
    <row r="55" spans="1:7" ht="16.5" customHeight="1">
      <c r="A55" s="797" t="s">
        <v>696</v>
      </c>
      <c r="B55" s="125">
        <v>3671.65</v>
      </c>
      <c r="C55" s="125">
        <v>2810</v>
      </c>
      <c r="D55" s="125">
        <v>6100</v>
      </c>
      <c r="E55" s="125">
        <v>5995.11</v>
      </c>
      <c r="F55" s="125">
        <f t="shared" si="1"/>
        <v>98.28049180327868</v>
      </c>
      <c r="G55" s="126">
        <f t="shared" si="0"/>
        <v>163.2810861601732</v>
      </c>
    </row>
    <row r="56" spans="1:7" ht="21.75" customHeight="1">
      <c r="A56" s="796" t="s">
        <v>697</v>
      </c>
      <c r="B56" s="123">
        <v>9736.08</v>
      </c>
      <c r="C56" s="123">
        <v>3591</v>
      </c>
      <c r="D56" s="123">
        <v>7912.8</v>
      </c>
      <c r="E56" s="123">
        <v>9477.78</v>
      </c>
      <c r="F56" s="123">
        <f t="shared" si="1"/>
        <v>119.77782832878374</v>
      </c>
      <c r="G56" s="124">
        <f t="shared" si="0"/>
        <v>97.34698153671705</v>
      </c>
    </row>
    <row r="57" spans="1:7" ht="16.5" customHeight="1">
      <c r="A57" s="796" t="s">
        <v>698</v>
      </c>
      <c r="B57" s="123">
        <v>204091.13</v>
      </c>
      <c r="C57" s="123">
        <v>134649</v>
      </c>
      <c r="D57" s="123">
        <v>134780.88</v>
      </c>
      <c r="E57" s="123">
        <v>248982.1</v>
      </c>
      <c r="F57" s="123">
        <f t="shared" si="1"/>
        <v>184.7310241630712</v>
      </c>
      <c r="G57" s="124">
        <f t="shared" si="0"/>
        <v>121.99555169301087</v>
      </c>
    </row>
    <row r="58" spans="1:7" ht="16.5" customHeight="1">
      <c r="A58" s="796" t="s">
        <v>699</v>
      </c>
      <c r="B58" s="123">
        <v>0</v>
      </c>
      <c r="C58" s="123">
        <v>0</v>
      </c>
      <c r="D58" s="123">
        <v>0</v>
      </c>
      <c r="E58" s="123">
        <v>0</v>
      </c>
      <c r="F58" s="123" t="str">
        <f t="shared" si="1"/>
        <v> </v>
      </c>
      <c r="G58" s="124" t="str">
        <f t="shared" si="0"/>
        <v> </v>
      </c>
    </row>
    <row r="59" spans="1:7" ht="16.5" customHeight="1">
      <c r="A59" s="796" t="s">
        <v>700</v>
      </c>
      <c r="B59" s="123">
        <v>0</v>
      </c>
      <c r="C59" s="123">
        <v>0</v>
      </c>
      <c r="D59" s="123">
        <v>0</v>
      </c>
      <c r="E59" s="123">
        <v>0</v>
      </c>
      <c r="F59" s="123" t="str">
        <f t="shared" si="1"/>
        <v> </v>
      </c>
      <c r="G59" s="124" t="str">
        <f t="shared" si="0"/>
        <v> </v>
      </c>
    </row>
    <row r="60" spans="1:7" s="788" customFormat="1" ht="16.5" customHeight="1">
      <c r="A60" s="796" t="s">
        <v>735</v>
      </c>
      <c r="B60" s="123">
        <v>0</v>
      </c>
      <c r="C60" s="123">
        <v>0</v>
      </c>
      <c r="D60" s="123">
        <v>0</v>
      </c>
      <c r="E60" s="123">
        <v>0</v>
      </c>
      <c r="F60" s="123" t="str">
        <f t="shared" si="1"/>
        <v> </v>
      </c>
      <c r="G60" s="124" t="str">
        <f t="shared" si="0"/>
        <v> </v>
      </c>
    </row>
    <row r="61" spans="1:7" ht="24.75" customHeight="1">
      <c r="A61" s="797" t="s">
        <v>701</v>
      </c>
      <c r="B61" s="125">
        <v>213827.21</v>
      </c>
      <c r="C61" s="125">
        <v>138240</v>
      </c>
      <c r="D61" s="125">
        <v>142693.68</v>
      </c>
      <c r="E61" s="125">
        <v>258459.88</v>
      </c>
      <c r="F61" s="125">
        <f t="shared" si="1"/>
        <v>181.129171242903</v>
      </c>
      <c r="G61" s="126">
        <f t="shared" si="0"/>
        <v>120.87324152992502</v>
      </c>
    </row>
    <row r="62" spans="1:7" ht="16.5" customHeight="1">
      <c r="A62" s="796" t="s">
        <v>736</v>
      </c>
      <c r="B62" s="123">
        <v>0</v>
      </c>
      <c r="C62" s="123">
        <v>0</v>
      </c>
      <c r="D62" s="123">
        <v>0</v>
      </c>
      <c r="E62" s="123">
        <v>0</v>
      </c>
      <c r="F62" s="123" t="str">
        <f t="shared" si="1"/>
        <v> </v>
      </c>
      <c r="G62" s="124" t="str">
        <f t="shared" si="0"/>
        <v> </v>
      </c>
    </row>
    <row r="63" spans="1:7" ht="21.75" customHeight="1">
      <c r="A63" s="796" t="s">
        <v>702</v>
      </c>
      <c r="B63" s="123">
        <v>0</v>
      </c>
      <c r="C63" s="123">
        <v>0</v>
      </c>
      <c r="D63" s="123">
        <v>0</v>
      </c>
      <c r="E63" s="123">
        <v>0</v>
      </c>
      <c r="F63" s="123" t="str">
        <f t="shared" si="1"/>
        <v> </v>
      </c>
      <c r="G63" s="124" t="str">
        <f t="shared" si="0"/>
        <v> </v>
      </c>
    </row>
    <row r="64" spans="1:7" ht="21.75" customHeight="1">
      <c r="A64" s="796" t="s">
        <v>703</v>
      </c>
      <c r="B64" s="123">
        <v>0</v>
      </c>
      <c r="C64" s="123">
        <v>0</v>
      </c>
      <c r="D64" s="123">
        <v>0</v>
      </c>
      <c r="E64" s="123">
        <v>0</v>
      </c>
      <c r="F64" s="123" t="str">
        <f t="shared" si="1"/>
        <v> </v>
      </c>
      <c r="G64" s="124" t="str">
        <f t="shared" si="0"/>
        <v> </v>
      </c>
    </row>
    <row r="65" spans="1:7" ht="21.75" customHeight="1">
      <c r="A65" s="796" t="s">
        <v>704</v>
      </c>
      <c r="B65" s="123">
        <v>0</v>
      </c>
      <c r="C65" s="123">
        <v>0</v>
      </c>
      <c r="D65" s="123">
        <v>0</v>
      </c>
      <c r="E65" s="123">
        <v>0</v>
      </c>
      <c r="F65" s="123" t="str">
        <f t="shared" si="1"/>
        <v> </v>
      </c>
      <c r="G65" s="124" t="str">
        <f t="shared" si="0"/>
        <v> </v>
      </c>
    </row>
    <row r="66" spans="1:7" ht="21.75" customHeight="1">
      <c r="A66" s="796" t="s">
        <v>705</v>
      </c>
      <c r="B66" s="123">
        <v>0</v>
      </c>
      <c r="C66" s="123">
        <v>0</v>
      </c>
      <c r="D66" s="123">
        <v>0</v>
      </c>
      <c r="E66" s="123">
        <v>0</v>
      </c>
      <c r="F66" s="123" t="str">
        <f t="shared" si="1"/>
        <v> </v>
      </c>
      <c r="G66" s="124" t="str">
        <f t="shared" si="0"/>
        <v> </v>
      </c>
    </row>
    <row r="67" spans="1:7" ht="16.5" customHeight="1">
      <c r="A67" s="796" t="s">
        <v>706</v>
      </c>
      <c r="B67" s="123">
        <v>0</v>
      </c>
      <c r="C67" s="123">
        <v>0</v>
      </c>
      <c r="D67" s="123">
        <v>0</v>
      </c>
      <c r="E67" s="123">
        <v>0</v>
      </c>
      <c r="F67" s="123" t="str">
        <f t="shared" si="1"/>
        <v> </v>
      </c>
      <c r="G67" s="124" t="str">
        <f t="shared" si="0"/>
        <v> </v>
      </c>
    </row>
    <row r="68" spans="1:7" ht="16.5" customHeight="1">
      <c r="A68" s="796" t="s">
        <v>707</v>
      </c>
      <c r="B68" s="123">
        <v>0</v>
      </c>
      <c r="C68" s="123">
        <v>0</v>
      </c>
      <c r="D68" s="123">
        <v>0</v>
      </c>
      <c r="E68" s="123">
        <v>0</v>
      </c>
      <c r="F68" s="123" t="str">
        <f t="shared" si="1"/>
        <v> </v>
      </c>
      <c r="G68" s="124" t="str">
        <f t="shared" si="0"/>
        <v> </v>
      </c>
    </row>
    <row r="69" spans="1:7" s="788" customFormat="1" ht="16.5" customHeight="1">
      <c r="A69" s="796" t="s">
        <v>737</v>
      </c>
      <c r="B69" s="123">
        <v>0</v>
      </c>
      <c r="C69" s="123">
        <v>0</v>
      </c>
      <c r="D69" s="123">
        <v>0</v>
      </c>
      <c r="E69" s="123">
        <v>0</v>
      </c>
      <c r="F69" s="123" t="str">
        <f t="shared" si="1"/>
        <v> </v>
      </c>
      <c r="G69" s="124" t="str">
        <f t="shared" si="0"/>
        <v> </v>
      </c>
    </row>
    <row r="70" spans="1:7" s="788" customFormat="1" ht="18" customHeight="1" thickBot="1">
      <c r="A70" s="795" t="s">
        <v>708</v>
      </c>
      <c r="B70" s="125">
        <v>0</v>
      </c>
      <c r="C70" s="125">
        <v>0</v>
      </c>
      <c r="D70" s="125">
        <v>0</v>
      </c>
      <c r="E70" s="125">
        <v>0</v>
      </c>
      <c r="F70" s="125" t="str">
        <f t="shared" si="1"/>
        <v> </v>
      </c>
      <c r="G70" s="126" t="str">
        <f t="shared" si="0"/>
        <v> </v>
      </c>
    </row>
    <row r="71" spans="1:7" s="788" customFormat="1" ht="24.75" customHeight="1" thickBot="1">
      <c r="A71" s="129" t="s">
        <v>709</v>
      </c>
      <c r="B71" s="130">
        <v>369217.04</v>
      </c>
      <c r="C71" s="130">
        <v>258110</v>
      </c>
      <c r="D71" s="130">
        <v>259216.83</v>
      </c>
      <c r="E71" s="130">
        <v>451726.98</v>
      </c>
      <c r="F71" s="130">
        <f t="shared" si="1"/>
        <v>174.2660690665803</v>
      </c>
      <c r="G71" s="131">
        <f t="shared" si="0"/>
        <v>122.34727302943548</v>
      </c>
    </row>
    <row r="72" spans="1:7" ht="18" customHeight="1">
      <c r="A72" s="794" t="s">
        <v>738</v>
      </c>
      <c r="B72" s="123">
        <v>45910.23</v>
      </c>
      <c r="C72" s="123">
        <v>19890</v>
      </c>
      <c r="D72" s="123">
        <v>18719.17</v>
      </c>
      <c r="E72" s="123">
        <v>31378.1</v>
      </c>
      <c r="F72" s="123">
        <f t="shared" si="1"/>
        <v>167.62548766852376</v>
      </c>
      <c r="G72" s="124">
        <f t="shared" si="0"/>
        <v>68.3466408249316</v>
      </c>
    </row>
    <row r="73" spans="1:7" s="788" customFormat="1" ht="16.5" customHeight="1">
      <c r="A73" s="794" t="s">
        <v>739</v>
      </c>
      <c r="B73" s="123">
        <v>61916.45</v>
      </c>
      <c r="C73" s="123">
        <v>0</v>
      </c>
      <c r="D73" s="123">
        <v>64</v>
      </c>
      <c r="E73" s="123">
        <v>57859.03</v>
      </c>
      <c r="F73" s="123">
        <f t="shared" si="1"/>
        <v>90404.734375</v>
      </c>
      <c r="G73" s="124">
        <f aca="true" t="shared" si="2" ref="G73:G95">IF(B73&gt;0,E73/B73*100," ")</f>
        <v>93.44694342133634</v>
      </c>
    </row>
    <row r="74" spans="1:7" ht="25.5" customHeight="1">
      <c r="A74" s="795" t="s">
        <v>710</v>
      </c>
      <c r="B74" s="125">
        <v>107826.68</v>
      </c>
      <c r="C74" s="125">
        <v>19890</v>
      </c>
      <c r="D74" s="125">
        <v>18783.17</v>
      </c>
      <c r="E74" s="125">
        <v>89237.13</v>
      </c>
      <c r="F74" s="125">
        <f aca="true" t="shared" si="3" ref="F74:F95">IF(D74&gt;0,E74/D74*100," ")</f>
        <v>475.0908925383735</v>
      </c>
      <c r="G74" s="126">
        <f t="shared" si="2"/>
        <v>82.75978635343313</v>
      </c>
    </row>
    <row r="75" spans="1:7" s="788" customFormat="1" ht="16.5" customHeight="1">
      <c r="A75" s="794" t="s">
        <v>711</v>
      </c>
      <c r="B75" s="123">
        <v>0</v>
      </c>
      <c r="C75" s="123">
        <v>0</v>
      </c>
      <c r="D75" s="123">
        <v>0</v>
      </c>
      <c r="E75" s="123">
        <v>0</v>
      </c>
      <c r="F75" s="123" t="str">
        <f t="shared" si="3"/>
        <v> </v>
      </c>
      <c r="G75" s="124" t="str">
        <f t="shared" si="2"/>
        <v> </v>
      </c>
    </row>
    <row r="76" spans="1:7" s="788" customFormat="1" ht="18" customHeight="1" thickBot="1">
      <c r="A76" s="795" t="s">
        <v>711</v>
      </c>
      <c r="B76" s="125">
        <v>0</v>
      </c>
      <c r="C76" s="125">
        <v>0</v>
      </c>
      <c r="D76" s="125">
        <v>0</v>
      </c>
      <c r="E76" s="125">
        <v>0</v>
      </c>
      <c r="F76" s="125" t="str">
        <f t="shared" si="3"/>
        <v> </v>
      </c>
      <c r="G76" s="126" t="str">
        <f t="shared" si="2"/>
        <v> </v>
      </c>
    </row>
    <row r="77" spans="1:7" s="788" customFormat="1" ht="24.75" customHeight="1" thickBot="1">
      <c r="A77" s="90" t="s">
        <v>712</v>
      </c>
      <c r="B77" s="130">
        <v>107826.68</v>
      </c>
      <c r="C77" s="130">
        <v>19890</v>
      </c>
      <c r="D77" s="130">
        <v>18783.17</v>
      </c>
      <c r="E77" s="130">
        <v>89237.13</v>
      </c>
      <c r="F77" s="130">
        <f t="shared" si="3"/>
        <v>475.0908925383735</v>
      </c>
      <c r="G77" s="131">
        <f t="shared" si="2"/>
        <v>82.75978635343313</v>
      </c>
    </row>
    <row r="78" spans="1:7" ht="18" customHeight="1">
      <c r="A78" s="796" t="s">
        <v>740</v>
      </c>
      <c r="B78" s="123">
        <v>0</v>
      </c>
      <c r="C78" s="123">
        <v>0</v>
      </c>
      <c r="D78" s="123">
        <v>0</v>
      </c>
      <c r="E78" s="123">
        <v>0</v>
      </c>
      <c r="F78" s="123" t="str">
        <f t="shared" si="3"/>
        <v> </v>
      </c>
      <c r="G78" s="124" t="str">
        <f t="shared" si="2"/>
        <v> </v>
      </c>
    </row>
    <row r="79" spans="1:7" ht="16.5" customHeight="1">
      <c r="A79" s="796" t="s">
        <v>741</v>
      </c>
      <c r="B79" s="123">
        <v>0</v>
      </c>
      <c r="C79" s="123">
        <v>0</v>
      </c>
      <c r="D79" s="123">
        <v>0</v>
      </c>
      <c r="E79" s="123">
        <v>0</v>
      </c>
      <c r="F79" s="123" t="str">
        <f t="shared" si="3"/>
        <v> </v>
      </c>
      <c r="G79" s="124" t="str">
        <f t="shared" si="2"/>
        <v> </v>
      </c>
    </row>
    <row r="80" spans="1:7" ht="16.5" customHeight="1">
      <c r="A80" s="796" t="s">
        <v>742</v>
      </c>
      <c r="B80" s="123">
        <v>0</v>
      </c>
      <c r="C80" s="123">
        <v>0</v>
      </c>
      <c r="D80" s="123">
        <v>0</v>
      </c>
      <c r="E80" s="123">
        <v>0</v>
      </c>
      <c r="F80" s="123" t="str">
        <f t="shared" si="3"/>
        <v> </v>
      </c>
      <c r="G80" s="124" t="str">
        <f t="shared" si="2"/>
        <v> </v>
      </c>
    </row>
    <row r="81" spans="1:7" ht="16.5" customHeight="1">
      <c r="A81" s="796" t="s">
        <v>713</v>
      </c>
      <c r="B81" s="123">
        <v>754600.82</v>
      </c>
      <c r="C81" s="123">
        <v>0</v>
      </c>
      <c r="D81" s="123">
        <v>0</v>
      </c>
      <c r="E81" s="123">
        <v>1101784.39</v>
      </c>
      <c r="F81" s="123" t="str">
        <f t="shared" si="3"/>
        <v> </v>
      </c>
      <c r="G81" s="124">
        <f t="shared" si="2"/>
        <v>146.00890441650992</v>
      </c>
    </row>
    <row r="82" spans="1:7" ht="16.5" customHeight="1">
      <c r="A82" s="796" t="s">
        <v>714</v>
      </c>
      <c r="B82" s="123">
        <v>0</v>
      </c>
      <c r="C82" s="123">
        <v>0</v>
      </c>
      <c r="D82" s="123">
        <v>0</v>
      </c>
      <c r="E82" s="123">
        <v>0</v>
      </c>
      <c r="F82" s="123" t="str">
        <f t="shared" si="3"/>
        <v> </v>
      </c>
      <c r="G82" s="124" t="str">
        <f t="shared" si="2"/>
        <v> </v>
      </c>
    </row>
    <row r="83" spans="1:7" ht="16.5" customHeight="1">
      <c r="A83" s="796" t="s">
        <v>743</v>
      </c>
      <c r="B83" s="123">
        <v>0</v>
      </c>
      <c r="C83" s="123">
        <v>0</v>
      </c>
      <c r="D83" s="123">
        <v>0</v>
      </c>
      <c r="E83" s="123">
        <v>0</v>
      </c>
      <c r="F83" s="123" t="str">
        <f t="shared" si="3"/>
        <v> </v>
      </c>
      <c r="G83" s="124" t="str">
        <f t="shared" si="2"/>
        <v> </v>
      </c>
    </row>
    <row r="84" spans="1:7" ht="16.5" customHeight="1">
      <c r="A84" s="796" t="s">
        <v>744</v>
      </c>
      <c r="B84" s="123">
        <v>0</v>
      </c>
      <c r="C84" s="123">
        <v>0</v>
      </c>
      <c r="D84" s="123">
        <v>0</v>
      </c>
      <c r="E84" s="123">
        <v>0</v>
      </c>
      <c r="F84" s="123" t="str">
        <f t="shared" si="3"/>
        <v> </v>
      </c>
      <c r="G84" s="124" t="str">
        <f t="shared" si="2"/>
        <v> </v>
      </c>
    </row>
    <row r="85" spans="1:7" s="788" customFormat="1" ht="16.5" customHeight="1">
      <c r="A85" s="796" t="s">
        <v>715</v>
      </c>
      <c r="B85" s="123">
        <v>0</v>
      </c>
      <c r="C85" s="123">
        <v>0</v>
      </c>
      <c r="D85" s="123">
        <v>0</v>
      </c>
      <c r="E85" s="123">
        <v>0</v>
      </c>
      <c r="F85" s="123" t="str">
        <f t="shared" si="3"/>
        <v> </v>
      </c>
      <c r="G85" s="124" t="str">
        <f t="shared" si="2"/>
        <v> </v>
      </c>
    </row>
    <row r="86" spans="1:7" ht="16.5" customHeight="1">
      <c r="A86" s="797" t="s">
        <v>716</v>
      </c>
      <c r="B86" s="125">
        <v>754600.82</v>
      </c>
      <c r="C86" s="125">
        <v>0</v>
      </c>
      <c r="D86" s="125">
        <v>0</v>
      </c>
      <c r="E86" s="125">
        <v>1101784.39</v>
      </c>
      <c r="F86" s="125" t="str">
        <f t="shared" si="3"/>
        <v> </v>
      </c>
      <c r="G86" s="126">
        <f t="shared" si="2"/>
        <v>146.00890441650992</v>
      </c>
    </row>
    <row r="87" spans="1:7" ht="18" customHeight="1">
      <c r="A87" s="796" t="s">
        <v>745</v>
      </c>
      <c r="B87" s="123">
        <v>0</v>
      </c>
      <c r="C87" s="123">
        <v>0</v>
      </c>
      <c r="D87" s="123">
        <v>0</v>
      </c>
      <c r="E87" s="123">
        <v>0</v>
      </c>
      <c r="F87" s="123" t="str">
        <f t="shared" si="3"/>
        <v> </v>
      </c>
      <c r="G87" s="124" t="str">
        <f t="shared" si="2"/>
        <v> </v>
      </c>
    </row>
    <row r="88" spans="1:7" ht="16.5" customHeight="1">
      <c r="A88" s="796" t="s">
        <v>746</v>
      </c>
      <c r="B88" s="123">
        <v>0</v>
      </c>
      <c r="C88" s="123">
        <v>0</v>
      </c>
      <c r="D88" s="123">
        <v>0</v>
      </c>
      <c r="E88" s="123">
        <v>0</v>
      </c>
      <c r="F88" s="123" t="str">
        <f t="shared" si="3"/>
        <v> </v>
      </c>
      <c r="G88" s="124" t="str">
        <f t="shared" si="2"/>
        <v> </v>
      </c>
    </row>
    <row r="89" spans="1:7" ht="16.5" customHeight="1">
      <c r="A89" s="794" t="s">
        <v>747</v>
      </c>
      <c r="B89" s="123">
        <v>0</v>
      </c>
      <c r="C89" s="123">
        <v>0</v>
      </c>
      <c r="D89" s="123">
        <v>0</v>
      </c>
      <c r="E89" s="123">
        <v>0</v>
      </c>
      <c r="F89" s="123" t="str">
        <f t="shared" si="3"/>
        <v> </v>
      </c>
      <c r="G89" s="124" t="str">
        <f t="shared" si="2"/>
        <v> </v>
      </c>
    </row>
    <row r="90" spans="1:8" ht="16.5" customHeight="1">
      <c r="A90" s="794" t="s">
        <v>717</v>
      </c>
      <c r="B90" s="123">
        <v>0</v>
      </c>
      <c r="C90" s="123">
        <v>0</v>
      </c>
      <c r="D90" s="123">
        <v>0</v>
      </c>
      <c r="E90" s="123">
        <v>0</v>
      </c>
      <c r="F90" s="123" t="str">
        <f t="shared" si="3"/>
        <v> </v>
      </c>
      <c r="G90" s="124" t="str">
        <f t="shared" si="2"/>
        <v> </v>
      </c>
      <c r="H90" s="788"/>
    </row>
    <row r="91" spans="1:7" ht="16.5" customHeight="1">
      <c r="A91" s="794" t="s">
        <v>748</v>
      </c>
      <c r="B91" s="123">
        <v>0</v>
      </c>
      <c r="C91" s="123">
        <v>0</v>
      </c>
      <c r="D91" s="123">
        <v>0</v>
      </c>
      <c r="E91" s="123">
        <v>0</v>
      </c>
      <c r="F91" s="123" t="str">
        <f t="shared" si="3"/>
        <v> </v>
      </c>
      <c r="G91" s="124" t="str">
        <f t="shared" si="2"/>
        <v> </v>
      </c>
    </row>
    <row r="92" spans="1:7" s="788" customFormat="1" ht="16.5" customHeight="1">
      <c r="A92" s="794" t="s">
        <v>718</v>
      </c>
      <c r="B92" s="123">
        <v>0</v>
      </c>
      <c r="C92" s="123">
        <v>0</v>
      </c>
      <c r="D92" s="123">
        <v>0</v>
      </c>
      <c r="E92" s="123">
        <v>0</v>
      </c>
      <c r="F92" s="123" t="str">
        <f t="shared" si="3"/>
        <v> </v>
      </c>
      <c r="G92" s="124" t="str">
        <f t="shared" si="2"/>
        <v> </v>
      </c>
    </row>
    <row r="93" spans="1:7" s="788" customFormat="1" ht="18" customHeight="1" thickBot="1">
      <c r="A93" s="795" t="s">
        <v>719</v>
      </c>
      <c r="B93" s="125">
        <v>0</v>
      </c>
      <c r="C93" s="125">
        <v>0</v>
      </c>
      <c r="D93" s="125">
        <v>0</v>
      </c>
      <c r="E93" s="125">
        <v>0</v>
      </c>
      <c r="F93" s="125" t="str">
        <f t="shared" si="3"/>
        <v> </v>
      </c>
      <c r="G93" s="126" t="str">
        <f t="shared" si="2"/>
        <v> </v>
      </c>
    </row>
    <row r="94" spans="1:7" s="788" customFormat="1" ht="24.75" customHeight="1" thickBot="1">
      <c r="A94" s="90" t="s">
        <v>720</v>
      </c>
      <c r="B94" s="130">
        <v>754600.82</v>
      </c>
      <c r="C94" s="130">
        <v>0</v>
      </c>
      <c r="D94" s="130">
        <v>0</v>
      </c>
      <c r="E94" s="130">
        <v>1101784.39</v>
      </c>
      <c r="F94" s="130" t="str">
        <f t="shared" si="3"/>
        <v> </v>
      </c>
      <c r="G94" s="131">
        <f t="shared" si="2"/>
        <v>146.00890441650992</v>
      </c>
    </row>
    <row r="95" spans="1:7" s="788" customFormat="1" ht="30" customHeight="1" thickBot="1">
      <c r="A95" s="90" t="s">
        <v>721</v>
      </c>
      <c r="B95" s="130">
        <v>6945470.830000001</v>
      </c>
      <c r="C95" s="130">
        <v>7744555</v>
      </c>
      <c r="D95" s="130">
        <v>7744554.999999999</v>
      </c>
      <c r="E95" s="130">
        <v>8041294.280000001</v>
      </c>
      <c r="F95" s="130">
        <f t="shared" si="3"/>
        <v>103.8315859336011</v>
      </c>
      <c r="G95" s="131">
        <f t="shared" si="2"/>
        <v>115.77752576926453</v>
      </c>
    </row>
    <row r="96" spans="1:7" s="788" customFormat="1" ht="2.25" customHeight="1" thickBot="1">
      <c r="A96" s="135"/>
      <c r="B96" s="798"/>
      <c r="C96" s="798"/>
      <c r="D96" s="798"/>
      <c r="E96" s="798"/>
      <c r="F96" s="798"/>
      <c r="G96" s="798"/>
    </row>
    <row r="97" spans="1:7" s="788" customFormat="1" ht="19.5" customHeight="1" thickBot="1">
      <c r="A97" s="136" t="s">
        <v>722</v>
      </c>
      <c r="B97" s="799">
        <v>6945470.830000001</v>
      </c>
      <c r="C97" s="799">
        <v>7744555</v>
      </c>
      <c r="D97" s="799">
        <v>7744554.999999999</v>
      </c>
      <c r="E97" s="799">
        <v>8041294.280000001</v>
      </c>
      <c r="F97" s="799">
        <f aca="true" t="shared" si="4" ref="F97:F160">IF(D97&gt;0,E97/D97*100," ")</f>
        <v>103.8315859336011</v>
      </c>
      <c r="G97" s="800">
        <f aca="true" t="shared" si="5" ref="G97:G160">IF(B97&gt;0,E97/B97*100," ")</f>
        <v>115.77752576926453</v>
      </c>
    </row>
    <row r="98" spans="1:7" s="788" customFormat="1" ht="16.5" customHeight="1">
      <c r="A98" s="137" t="s">
        <v>723</v>
      </c>
      <c r="B98" s="138"/>
      <c r="C98" s="138"/>
      <c r="D98" s="138"/>
      <c r="E98" s="138"/>
      <c r="F98" s="138" t="str">
        <f t="shared" si="4"/>
        <v> </v>
      </c>
      <c r="G98" s="139" t="str">
        <f t="shared" si="5"/>
        <v> </v>
      </c>
    </row>
    <row r="99" spans="1:7" s="788" customFormat="1" ht="16.5" customHeight="1">
      <c r="A99" s="801" t="s">
        <v>724</v>
      </c>
      <c r="B99" s="123">
        <v>20791531.54</v>
      </c>
      <c r="C99" s="123">
        <v>25037084</v>
      </c>
      <c r="D99" s="123">
        <v>23423133</v>
      </c>
      <c r="E99" s="123">
        <v>22708903.87</v>
      </c>
      <c r="F99" s="123">
        <f t="shared" si="4"/>
        <v>96.9507532147813</v>
      </c>
      <c r="G99" s="124">
        <f t="shared" si="5"/>
        <v>109.22189077948032</v>
      </c>
    </row>
    <row r="100" spans="1:7" s="788" customFormat="1" ht="22.5" customHeight="1">
      <c r="A100" s="801" t="s">
        <v>749</v>
      </c>
      <c r="B100" s="123">
        <v>3759944.62</v>
      </c>
      <c r="C100" s="123">
        <v>3806555</v>
      </c>
      <c r="D100" s="123">
        <v>3835872</v>
      </c>
      <c r="E100" s="123">
        <v>3830206.43</v>
      </c>
      <c r="F100" s="123">
        <f t="shared" si="4"/>
        <v>99.85230033744608</v>
      </c>
      <c r="G100" s="124">
        <f t="shared" si="5"/>
        <v>101.86869268303214</v>
      </c>
    </row>
    <row r="101" spans="1:7" s="788" customFormat="1" ht="22.5" customHeight="1">
      <c r="A101" s="801" t="s">
        <v>750</v>
      </c>
      <c r="B101" s="123">
        <v>17031586.92</v>
      </c>
      <c r="C101" s="123">
        <v>21230529</v>
      </c>
      <c r="D101" s="123">
        <v>19587261</v>
      </c>
      <c r="E101" s="123">
        <v>18878697.439999998</v>
      </c>
      <c r="F101" s="123">
        <f t="shared" si="4"/>
        <v>96.38252862408888</v>
      </c>
      <c r="G101" s="124">
        <f t="shared" si="5"/>
        <v>110.84520502215184</v>
      </c>
    </row>
    <row r="102" spans="1:7" s="788" customFormat="1" ht="22.5" customHeight="1">
      <c r="A102" s="801" t="s">
        <v>751</v>
      </c>
      <c r="B102" s="123">
        <v>0</v>
      </c>
      <c r="C102" s="123">
        <v>0</v>
      </c>
      <c r="D102" s="123">
        <v>0</v>
      </c>
      <c r="E102" s="123">
        <v>0</v>
      </c>
      <c r="F102" s="123" t="str">
        <f t="shared" si="4"/>
        <v> </v>
      </c>
      <c r="G102" s="124" t="str">
        <f t="shared" si="5"/>
        <v> </v>
      </c>
    </row>
    <row r="103" spans="1:7" s="788" customFormat="1" ht="22.5" customHeight="1">
      <c r="A103" s="801" t="s">
        <v>752</v>
      </c>
      <c r="B103" s="123">
        <v>0</v>
      </c>
      <c r="C103" s="123">
        <v>0</v>
      </c>
      <c r="D103" s="123">
        <v>0</v>
      </c>
      <c r="E103" s="123">
        <v>0</v>
      </c>
      <c r="F103" s="123" t="str">
        <f t="shared" si="4"/>
        <v> </v>
      </c>
      <c r="G103" s="124" t="str">
        <f t="shared" si="5"/>
        <v> </v>
      </c>
    </row>
    <row r="104" spans="1:7" s="788" customFormat="1" ht="16.5" customHeight="1">
      <c r="A104" s="801" t="s">
        <v>753</v>
      </c>
      <c r="B104" s="123">
        <v>0</v>
      </c>
      <c r="C104" s="123">
        <v>0</v>
      </c>
      <c r="D104" s="123">
        <v>0</v>
      </c>
      <c r="E104" s="123">
        <v>0</v>
      </c>
      <c r="F104" s="123" t="str">
        <f t="shared" si="4"/>
        <v> </v>
      </c>
      <c r="G104" s="124" t="str">
        <f t="shared" si="5"/>
        <v> </v>
      </c>
    </row>
    <row r="105" spans="1:7" s="788" customFormat="1" ht="16.5" customHeight="1">
      <c r="A105" s="801" t="s">
        <v>754</v>
      </c>
      <c r="B105" s="123">
        <v>448683.91</v>
      </c>
      <c r="C105" s="123">
        <v>525636</v>
      </c>
      <c r="D105" s="123">
        <v>524791</v>
      </c>
      <c r="E105" s="123">
        <v>511159.8</v>
      </c>
      <c r="F105" s="123">
        <f t="shared" si="4"/>
        <v>97.4025469186781</v>
      </c>
      <c r="G105" s="124">
        <f t="shared" si="5"/>
        <v>113.92425460498461</v>
      </c>
    </row>
    <row r="106" spans="1:7" s="788" customFormat="1" ht="16.5" customHeight="1">
      <c r="A106" s="801" t="s">
        <v>755</v>
      </c>
      <c r="B106" s="123">
        <v>50190.68</v>
      </c>
      <c r="C106" s="123">
        <v>98674</v>
      </c>
      <c r="D106" s="123">
        <v>68194.3</v>
      </c>
      <c r="E106" s="123">
        <v>59805.4</v>
      </c>
      <c r="F106" s="123">
        <f t="shared" si="4"/>
        <v>87.69853198874392</v>
      </c>
      <c r="G106" s="124">
        <f t="shared" si="5"/>
        <v>119.15638520936555</v>
      </c>
    </row>
    <row r="107" spans="1:7" s="788" customFormat="1" ht="22.5" customHeight="1">
      <c r="A107" s="801" t="s">
        <v>756</v>
      </c>
      <c r="B107" s="123">
        <v>432.95</v>
      </c>
      <c r="C107" s="123">
        <v>1078</v>
      </c>
      <c r="D107" s="123">
        <v>1247</v>
      </c>
      <c r="E107" s="123">
        <v>1246.8</v>
      </c>
      <c r="F107" s="123">
        <f t="shared" si="4"/>
        <v>99.98396150761828</v>
      </c>
      <c r="G107" s="124">
        <f t="shared" si="5"/>
        <v>287.9778265388613</v>
      </c>
    </row>
    <row r="108" spans="1:7" s="788" customFormat="1" ht="16.5" customHeight="1">
      <c r="A108" s="796" t="s">
        <v>757</v>
      </c>
      <c r="B108" s="123">
        <v>0</v>
      </c>
      <c r="C108" s="123">
        <v>0</v>
      </c>
      <c r="D108" s="123">
        <v>0</v>
      </c>
      <c r="E108" s="123">
        <v>0</v>
      </c>
      <c r="F108" s="123" t="str">
        <f t="shared" si="4"/>
        <v> </v>
      </c>
      <c r="G108" s="124" t="str">
        <f t="shared" si="5"/>
        <v> </v>
      </c>
    </row>
    <row r="109" spans="1:7" s="788" customFormat="1" ht="16.5" customHeight="1">
      <c r="A109" s="801" t="s">
        <v>758</v>
      </c>
      <c r="B109" s="123">
        <v>5157.71</v>
      </c>
      <c r="C109" s="123">
        <v>13271</v>
      </c>
      <c r="D109" s="123">
        <v>8767.29</v>
      </c>
      <c r="E109" s="123">
        <v>7564.78</v>
      </c>
      <c r="F109" s="123">
        <f t="shared" si="4"/>
        <v>86.284131128319</v>
      </c>
      <c r="G109" s="124">
        <f t="shared" si="5"/>
        <v>146.66935519833413</v>
      </c>
    </row>
    <row r="110" spans="1:7" s="788" customFormat="1" ht="16.5" customHeight="1">
      <c r="A110" s="801" t="s">
        <v>759</v>
      </c>
      <c r="B110" s="123">
        <v>0</v>
      </c>
      <c r="C110" s="123">
        <v>0</v>
      </c>
      <c r="D110" s="123">
        <v>0</v>
      </c>
      <c r="E110" s="123">
        <v>0</v>
      </c>
      <c r="F110" s="123" t="str">
        <f t="shared" si="4"/>
        <v> </v>
      </c>
      <c r="G110" s="124" t="str">
        <f t="shared" si="5"/>
        <v> </v>
      </c>
    </row>
    <row r="111" spans="1:7" s="788" customFormat="1" ht="16.5" customHeight="1">
      <c r="A111" s="801" t="s">
        <v>760</v>
      </c>
      <c r="B111" s="123">
        <v>0</v>
      </c>
      <c r="C111" s="123">
        <v>0</v>
      </c>
      <c r="D111" s="123">
        <v>0</v>
      </c>
      <c r="E111" s="123">
        <v>0</v>
      </c>
      <c r="F111" s="123" t="str">
        <f t="shared" si="4"/>
        <v> </v>
      </c>
      <c r="G111" s="124" t="str">
        <f t="shared" si="5"/>
        <v> </v>
      </c>
    </row>
    <row r="112" spans="1:7" s="788" customFormat="1" ht="36" customHeight="1">
      <c r="A112" s="801" t="s">
        <v>761</v>
      </c>
      <c r="B112" s="123">
        <v>327.12</v>
      </c>
      <c r="C112" s="123">
        <v>0</v>
      </c>
      <c r="D112" s="123">
        <v>0</v>
      </c>
      <c r="E112" s="123">
        <v>0</v>
      </c>
      <c r="F112" s="123" t="str">
        <f t="shared" si="4"/>
        <v> </v>
      </c>
      <c r="G112" s="124">
        <f t="shared" si="5"/>
        <v>0</v>
      </c>
    </row>
    <row r="113" spans="1:7" s="788" customFormat="1" ht="22.5" customHeight="1">
      <c r="A113" s="801" t="s">
        <v>762</v>
      </c>
      <c r="B113" s="123">
        <v>0</v>
      </c>
      <c r="C113" s="123">
        <v>0</v>
      </c>
      <c r="D113" s="123">
        <v>0</v>
      </c>
      <c r="E113" s="123">
        <v>0</v>
      </c>
      <c r="F113" s="123" t="str">
        <f t="shared" si="4"/>
        <v> </v>
      </c>
      <c r="G113" s="124" t="str">
        <f t="shared" si="5"/>
        <v> </v>
      </c>
    </row>
    <row r="114" spans="1:7" s="788" customFormat="1" ht="22.5" customHeight="1">
      <c r="A114" s="801" t="s">
        <v>763</v>
      </c>
      <c r="B114" s="123">
        <v>392575.45</v>
      </c>
      <c r="C114" s="123">
        <v>412613</v>
      </c>
      <c r="D114" s="123">
        <v>446582.41</v>
      </c>
      <c r="E114" s="123">
        <v>442542.82</v>
      </c>
      <c r="F114" s="123">
        <f t="shared" si="4"/>
        <v>99.09544354870583</v>
      </c>
      <c r="G114" s="124">
        <f t="shared" si="5"/>
        <v>112.72809341490915</v>
      </c>
    </row>
    <row r="115" spans="1:7" ht="16.5" customHeight="1">
      <c r="A115" s="801" t="s">
        <v>803</v>
      </c>
      <c r="B115" s="123">
        <v>7308583.970000001</v>
      </c>
      <c r="C115" s="123">
        <v>8797381</v>
      </c>
      <c r="D115" s="123">
        <v>8241431</v>
      </c>
      <c r="E115" s="123">
        <v>7987253.840000001</v>
      </c>
      <c r="F115" s="123">
        <f t="shared" si="4"/>
        <v>96.91586133524628</v>
      </c>
      <c r="G115" s="124">
        <f t="shared" si="5"/>
        <v>109.28592833831804</v>
      </c>
    </row>
    <row r="116" spans="1:7" ht="36" customHeight="1">
      <c r="A116" s="801" t="s">
        <v>804</v>
      </c>
      <c r="B116" s="123">
        <v>7308583.970000001</v>
      </c>
      <c r="C116" s="123">
        <v>8797381</v>
      </c>
      <c r="D116" s="123">
        <v>8241431</v>
      </c>
      <c r="E116" s="123">
        <v>7987253.840000001</v>
      </c>
      <c r="F116" s="123">
        <f t="shared" si="4"/>
        <v>96.91586133524628</v>
      </c>
      <c r="G116" s="124">
        <f t="shared" si="5"/>
        <v>109.28592833831804</v>
      </c>
    </row>
    <row r="117" spans="1:7" ht="25.5" customHeight="1">
      <c r="A117" s="802" t="s">
        <v>805</v>
      </c>
      <c r="B117" s="125">
        <v>28548799.420000006</v>
      </c>
      <c r="C117" s="125">
        <v>34360101</v>
      </c>
      <c r="D117" s="125">
        <v>32189355</v>
      </c>
      <c r="E117" s="125">
        <v>31207317.510000005</v>
      </c>
      <c r="F117" s="125">
        <f t="shared" si="4"/>
        <v>96.94918556150009</v>
      </c>
      <c r="G117" s="126">
        <f t="shared" si="5"/>
        <v>109.31218875753339</v>
      </c>
    </row>
    <row r="118" spans="1:7" ht="18" customHeight="1">
      <c r="A118" s="794" t="s">
        <v>806</v>
      </c>
      <c r="B118" s="123">
        <v>2413920.16</v>
      </c>
      <c r="C118" s="123">
        <v>1846607</v>
      </c>
      <c r="D118" s="123">
        <v>2443014.98</v>
      </c>
      <c r="E118" s="123">
        <v>2311602.68</v>
      </c>
      <c r="F118" s="123">
        <f t="shared" si="4"/>
        <v>94.62089667579527</v>
      </c>
      <c r="G118" s="124">
        <f t="shared" si="5"/>
        <v>95.76135608395599</v>
      </c>
    </row>
    <row r="119" spans="1:7" ht="16.5" customHeight="1">
      <c r="A119" s="794" t="s">
        <v>807</v>
      </c>
      <c r="B119" s="123">
        <v>673.07</v>
      </c>
      <c r="C119" s="123">
        <v>770</v>
      </c>
      <c r="D119" s="123">
        <v>1438.85</v>
      </c>
      <c r="E119" s="123">
        <v>1357.76</v>
      </c>
      <c r="F119" s="123">
        <f t="shared" si="4"/>
        <v>94.36424922681309</v>
      </c>
      <c r="G119" s="124">
        <f t="shared" si="5"/>
        <v>201.72641775743978</v>
      </c>
    </row>
    <row r="120" spans="1:7" ht="16.5" customHeight="1">
      <c r="A120" s="794" t="s">
        <v>808</v>
      </c>
      <c r="B120" s="123">
        <v>1462539.02</v>
      </c>
      <c r="C120" s="123">
        <v>1559717</v>
      </c>
      <c r="D120" s="123">
        <v>1537231.86</v>
      </c>
      <c r="E120" s="123">
        <v>1567508.46</v>
      </c>
      <c r="F120" s="123">
        <f t="shared" si="4"/>
        <v>101.9695532461837</v>
      </c>
      <c r="G120" s="124">
        <f t="shared" si="5"/>
        <v>107.17720611652466</v>
      </c>
    </row>
    <row r="121" spans="1:7" ht="16.5" customHeight="1">
      <c r="A121" s="794" t="s">
        <v>809</v>
      </c>
      <c r="B121" s="123">
        <v>2751423.24</v>
      </c>
      <c r="C121" s="123">
        <v>2752646</v>
      </c>
      <c r="D121" s="123">
        <v>2711298.23</v>
      </c>
      <c r="E121" s="123">
        <v>2487863.4</v>
      </c>
      <c r="F121" s="123">
        <f t="shared" si="4"/>
        <v>91.75912013190816</v>
      </c>
      <c r="G121" s="124">
        <f t="shared" si="5"/>
        <v>90.42096337021562</v>
      </c>
    </row>
    <row r="122" spans="1:7" ht="16.5" customHeight="1">
      <c r="A122" s="794" t="s">
        <v>810</v>
      </c>
      <c r="B122" s="123">
        <v>1399320.57</v>
      </c>
      <c r="C122" s="123">
        <v>1543370</v>
      </c>
      <c r="D122" s="123">
        <v>1489104.85</v>
      </c>
      <c r="E122" s="123">
        <v>1432085.87</v>
      </c>
      <c r="F122" s="123">
        <f t="shared" si="4"/>
        <v>96.17092241691377</v>
      </c>
      <c r="G122" s="124">
        <f t="shared" si="5"/>
        <v>102.34151492534696</v>
      </c>
    </row>
    <row r="123" spans="1:7" ht="16.5" customHeight="1">
      <c r="A123" s="794" t="s">
        <v>764</v>
      </c>
      <c r="B123" s="123">
        <v>913352.95</v>
      </c>
      <c r="C123" s="123">
        <v>986903</v>
      </c>
      <c r="D123" s="123">
        <v>1004626.27</v>
      </c>
      <c r="E123" s="123">
        <v>961991.46</v>
      </c>
      <c r="F123" s="123">
        <f t="shared" si="4"/>
        <v>95.75615218582728</v>
      </c>
      <c r="G123" s="124">
        <f t="shared" si="5"/>
        <v>105.3252699298776</v>
      </c>
    </row>
    <row r="124" spans="1:7" s="788" customFormat="1" ht="16.5" customHeight="1">
      <c r="A124" s="794" t="s">
        <v>811</v>
      </c>
      <c r="B124" s="123">
        <v>183598.58</v>
      </c>
      <c r="C124" s="123">
        <v>190717</v>
      </c>
      <c r="D124" s="123">
        <v>162328.96</v>
      </c>
      <c r="E124" s="123">
        <v>166369.31</v>
      </c>
      <c r="F124" s="123">
        <f t="shared" si="4"/>
        <v>102.4889890257413</v>
      </c>
      <c r="G124" s="124">
        <f t="shared" si="5"/>
        <v>90.6157934336965</v>
      </c>
    </row>
    <row r="125" spans="1:7" ht="16.5" customHeight="1">
      <c r="A125" s="796" t="s">
        <v>765</v>
      </c>
      <c r="B125" s="123">
        <v>301.86</v>
      </c>
      <c r="C125" s="123">
        <v>0</v>
      </c>
      <c r="D125" s="123">
        <v>436.5</v>
      </c>
      <c r="E125" s="123">
        <v>436.5</v>
      </c>
      <c r="F125" s="123">
        <f t="shared" si="4"/>
        <v>100</v>
      </c>
      <c r="G125" s="124">
        <f t="shared" si="5"/>
        <v>144.60345855694692</v>
      </c>
    </row>
    <row r="126" spans="1:7" ht="22.5" customHeight="1">
      <c r="A126" s="794" t="s">
        <v>812</v>
      </c>
      <c r="B126" s="123">
        <v>411586.51</v>
      </c>
      <c r="C126" s="123">
        <v>328711</v>
      </c>
      <c r="D126" s="123">
        <v>437927.55</v>
      </c>
      <c r="E126" s="123">
        <v>407400.06</v>
      </c>
      <c r="F126" s="123">
        <f t="shared" si="4"/>
        <v>93.0291003614639</v>
      </c>
      <c r="G126" s="124">
        <f t="shared" si="5"/>
        <v>98.98285053122854</v>
      </c>
    </row>
    <row r="127" spans="1:7" ht="16.5" customHeight="1">
      <c r="A127" s="795" t="s">
        <v>813</v>
      </c>
      <c r="B127" s="125">
        <v>8439764.430000003</v>
      </c>
      <c r="C127" s="125">
        <v>8031820.999999999</v>
      </c>
      <c r="D127" s="125">
        <v>8620452.82000001</v>
      </c>
      <c r="E127" s="125">
        <v>8208254.729999999</v>
      </c>
      <c r="F127" s="125">
        <f t="shared" si="4"/>
        <v>95.2183707908744</v>
      </c>
      <c r="G127" s="126">
        <f t="shared" si="5"/>
        <v>97.25691751327703</v>
      </c>
    </row>
    <row r="128" spans="1:7" ht="18" customHeight="1">
      <c r="A128" s="794" t="s">
        <v>814</v>
      </c>
      <c r="B128" s="123">
        <v>561</v>
      </c>
      <c r="C128" s="123">
        <v>0</v>
      </c>
      <c r="D128" s="123">
        <v>0</v>
      </c>
      <c r="E128" s="123">
        <v>0</v>
      </c>
      <c r="F128" s="123" t="str">
        <f t="shared" si="4"/>
        <v> </v>
      </c>
      <c r="G128" s="124">
        <f t="shared" si="5"/>
        <v>0</v>
      </c>
    </row>
    <row r="129" spans="1:7" ht="16.5" customHeight="1">
      <c r="A129" s="794" t="s">
        <v>815</v>
      </c>
      <c r="B129" s="123">
        <v>42682</v>
      </c>
      <c r="C129" s="123">
        <v>46981</v>
      </c>
      <c r="D129" s="123">
        <v>54140</v>
      </c>
      <c r="E129" s="123">
        <v>46856.47</v>
      </c>
      <c r="F129" s="123">
        <f t="shared" si="4"/>
        <v>86.54685999261174</v>
      </c>
      <c r="G129" s="124">
        <f t="shared" si="5"/>
        <v>109.78039923152619</v>
      </c>
    </row>
    <row r="130" spans="1:7" ht="16.5" customHeight="1">
      <c r="A130" s="794" t="s">
        <v>816</v>
      </c>
      <c r="B130" s="123">
        <v>37991</v>
      </c>
      <c r="C130" s="123">
        <v>36981</v>
      </c>
      <c r="D130" s="123">
        <v>41683</v>
      </c>
      <c r="E130" s="123">
        <v>41743.87</v>
      </c>
      <c r="F130" s="123">
        <f t="shared" si="4"/>
        <v>100.14603075594368</v>
      </c>
      <c r="G130" s="124">
        <f t="shared" si="5"/>
        <v>109.87831328472532</v>
      </c>
    </row>
    <row r="131" spans="1:7" ht="22.5" customHeight="1">
      <c r="A131" s="794" t="s">
        <v>817</v>
      </c>
      <c r="B131" s="123">
        <v>0</v>
      </c>
      <c r="C131" s="123">
        <v>0</v>
      </c>
      <c r="D131" s="123">
        <v>1500</v>
      </c>
      <c r="E131" s="123">
        <v>0</v>
      </c>
      <c r="F131" s="123">
        <f t="shared" si="4"/>
        <v>0</v>
      </c>
      <c r="G131" s="124" t="str">
        <f t="shared" si="5"/>
        <v> </v>
      </c>
    </row>
    <row r="132" spans="1:7" ht="22.5" customHeight="1">
      <c r="A132" s="794" t="s">
        <v>818</v>
      </c>
      <c r="B132" s="123">
        <v>880</v>
      </c>
      <c r="C132" s="123">
        <v>0</v>
      </c>
      <c r="D132" s="123">
        <v>1000</v>
      </c>
      <c r="E132" s="123">
        <v>1000</v>
      </c>
      <c r="F132" s="123">
        <f t="shared" si="4"/>
        <v>100</v>
      </c>
      <c r="G132" s="124">
        <f t="shared" si="5"/>
        <v>113.63636363636364</v>
      </c>
    </row>
    <row r="133" spans="1:7" ht="22.5" customHeight="1">
      <c r="A133" s="794" t="s">
        <v>819</v>
      </c>
      <c r="B133" s="123">
        <v>0</v>
      </c>
      <c r="C133" s="123">
        <v>0</v>
      </c>
      <c r="D133" s="123">
        <v>0</v>
      </c>
      <c r="E133" s="123">
        <v>0</v>
      </c>
      <c r="F133" s="123" t="str">
        <f t="shared" si="4"/>
        <v> </v>
      </c>
      <c r="G133" s="124" t="str">
        <f t="shared" si="5"/>
        <v> </v>
      </c>
    </row>
    <row r="134" spans="1:7" s="788" customFormat="1" ht="25.5" customHeight="1">
      <c r="A134" s="795" t="s">
        <v>820</v>
      </c>
      <c r="B134" s="125">
        <v>44123</v>
      </c>
      <c r="C134" s="125">
        <v>46981</v>
      </c>
      <c r="D134" s="125">
        <v>55140</v>
      </c>
      <c r="E134" s="125">
        <v>47856.47</v>
      </c>
      <c r="F134" s="125">
        <f t="shared" si="4"/>
        <v>86.79084149437794</v>
      </c>
      <c r="G134" s="126">
        <f t="shared" si="5"/>
        <v>108.46150533735239</v>
      </c>
    </row>
    <row r="135" spans="1:7" ht="27" customHeight="1">
      <c r="A135" s="794" t="s">
        <v>766</v>
      </c>
      <c r="B135" s="123">
        <v>0</v>
      </c>
      <c r="C135" s="123">
        <v>0</v>
      </c>
      <c r="D135" s="123">
        <v>0</v>
      </c>
      <c r="E135" s="123">
        <v>0</v>
      </c>
      <c r="F135" s="123" t="str">
        <f t="shared" si="4"/>
        <v> </v>
      </c>
      <c r="G135" s="124" t="str">
        <f t="shared" si="5"/>
        <v> </v>
      </c>
    </row>
    <row r="136" spans="1:7" ht="16.5" customHeight="1">
      <c r="A136" s="796" t="s">
        <v>821</v>
      </c>
      <c r="B136" s="123">
        <v>0</v>
      </c>
      <c r="C136" s="123">
        <v>0</v>
      </c>
      <c r="D136" s="123">
        <v>0</v>
      </c>
      <c r="E136" s="123">
        <v>0</v>
      </c>
      <c r="F136" s="123" t="str">
        <f t="shared" si="4"/>
        <v> </v>
      </c>
      <c r="G136" s="124" t="str">
        <f t="shared" si="5"/>
        <v> </v>
      </c>
    </row>
    <row r="137" spans="1:7" ht="22.5" customHeight="1">
      <c r="A137" s="803" t="s">
        <v>767</v>
      </c>
      <c r="B137" s="123">
        <v>0</v>
      </c>
      <c r="C137" s="123">
        <v>0</v>
      </c>
      <c r="D137" s="123">
        <v>0</v>
      </c>
      <c r="E137" s="123">
        <v>0</v>
      </c>
      <c r="F137" s="123" t="str">
        <f t="shared" si="4"/>
        <v> </v>
      </c>
      <c r="G137" s="124" t="str">
        <f t="shared" si="5"/>
        <v> </v>
      </c>
    </row>
    <row r="138" spans="1:7" ht="22.5" customHeight="1">
      <c r="A138" s="803" t="s">
        <v>822</v>
      </c>
      <c r="B138" s="123">
        <v>0</v>
      </c>
      <c r="C138" s="123">
        <v>0</v>
      </c>
      <c r="D138" s="123">
        <v>0</v>
      </c>
      <c r="E138" s="123">
        <v>0</v>
      </c>
      <c r="F138" s="123" t="str">
        <f t="shared" si="4"/>
        <v> </v>
      </c>
      <c r="G138" s="124" t="str">
        <f t="shared" si="5"/>
        <v> </v>
      </c>
    </row>
    <row r="139" spans="1:7" ht="22.5" customHeight="1">
      <c r="A139" s="794" t="s">
        <v>768</v>
      </c>
      <c r="B139" s="123">
        <v>22213.62</v>
      </c>
      <c r="C139" s="123">
        <v>7000</v>
      </c>
      <c r="D139" s="123">
        <v>19000</v>
      </c>
      <c r="E139" s="123">
        <v>17066.38</v>
      </c>
      <c r="F139" s="123">
        <f t="shared" si="4"/>
        <v>89.82305263157895</v>
      </c>
      <c r="G139" s="124">
        <f t="shared" si="5"/>
        <v>76.82845029310847</v>
      </c>
    </row>
    <row r="140" spans="1:7" ht="16.5" customHeight="1">
      <c r="A140" s="796" t="s">
        <v>823</v>
      </c>
      <c r="B140" s="123">
        <v>19594.52</v>
      </c>
      <c r="C140" s="123">
        <v>7000</v>
      </c>
      <c r="D140" s="123">
        <v>19000</v>
      </c>
      <c r="E140" s="123">
        <v>17066.38</v>
      </c>
      <c r="F140" s="123">
        <f t="shared" si="4"/>
        <v>89.82305263157895</v>
      </c>
      <c r="G140" s="124">
        <f t="shared" si="5"/>
        <v>87.09771915821362</v>
      </c>
    </row>
    <row r="141" spans="1:7" ht="22.5" customHeight="1">
      <c r="A141" s="796" t="s">
        <v>824</v>
      </c>
      <c r="B141" s="123">
        <v>0</v>
      </c>
      <c r="C141" s="123">
        <v>0</v>
      </c>
      <c r="D141" s="123">
        <v>0</v>
      </c>
      <c r="E141" s="123">
        <v>0</v>
      </c>
      <c r="F141" s="123" t="str">
        <f t="shared" si="4"/>
        <v> </v>
      </c>
      <c r="G141" s="124" t="str">
        <f t="shared" si="5"/>
        <v> </v>
      </c>
    </row>
    <row r="142" spans="1:7" s="788" customFormat="1" ht="22.5" customHeight="1">
      <c r="A142" s="796" t="s">
        <v>825</v>
      </c>
      <c r="B142" s="123">
        <v>2619.1</v>
      </c>
      <c r="C142" s="123">
        <v>0</v>
      </c>
      <c r="D142" s="123">
        <v>0</v>
      </c>
      <c r="E142" s="123">
        <v>0</v>
      </c>
      <c r="F142" s="123" t="str">
        <f t="shared" si="4"/>
        <v> </v>
      </c>
      <c r="G142" s="124">
        <f t="shared" si="5"/>
        <v>0</v>
      </c>
    </row>
    <row r="143" spans="1:7" ht="22.5" customHeight="1">
      <c r="A143" s="796" t="s">
        <v>826</v>
      </c>
      <c r="B143" s="123">
        <v>0</v>
      </c>
      <c r="C143" s="123">
        <v>0</v>
      </c>
      <c r="D143" s="123">
        <v>0</v>
      </c>
      <c r="E143" s="123">
        <v>0</v>
      </c>
      <c r="F143" s="123" t="str">
        <f t="shared" si="4"/>
        <v> </v>
      </c>
      <c r="G143" s="124" t="str">
        <f t="shared" si="5"/>
        <v> </v>
      </c>
    </row>
    <row r="144" spans="1:7" ht="22.5" customHeight="1">
      <c r="A144" s="794" t="s">
        <v>827</v>
      </c>
      <c r="B144" s="123">
        <v>0</v>
      </c>
      <c r="C144" s="123">
        <v>0</v>
      </c>
      <c r="D144" s="123">
        <v>0</v>
      </c>
      <c r="E144" s="123">
        <v>0</v>
      </c>
      <c r="F144" s="123" t="str">
        <f t="shared" si="4"/>
        <v> </v>
      </c>
      <c r="G144" s="124" t="str">
        <f t="shared" si="5"/>
        <v> </v>
      </c>
    </row>
    <row r="145" spans="1:7" ht="22.5" customHeight="1" thickBot="1">
      <c r="A145" s="804" t="s">
        <v>769</v>
      </c>
      <c r="B145" s="805">
        <v>619167</v>
      </c>
      <c r="C145" s="805">
        <v>535150</v>
      </c>
      <c r="D145" s="805">
        <v>696630</v>
      </c>
      <c r="E145" s="805">
        <v>696630</v>
      </c>
      <c r="F145" s="805">
        <f t="shared" si="4"/>
        <v>100</v>
      </c>
      <c r="G145" s="806">
        <f t="shared" si="5"/>
        <v>112.51084117855119</v>
      </c>
    </row>
    <row r="146" spans="1:7" ht="16.5" customHeight="1">
      <c r="A146" s="794" t="s">
        <v>828</v>
      </c>
      <c r="B146" s="123">
        <v>1058232.49</v>
      </c>
      <c r="C146" s="123">
        <v>500742</v>
      </c>
      <c r="D146" s="123">
        <v>468462</v>
      </c>
      <c r="E146" s="123">
        <v>2334639.94</v>
      </c>
      <c r="F146" s="123">
        <f t="shared" si="4"/>
        <v>498.36271458517444</v>
      </c>
      <c r="G146" s="124">
        <f t="shared" si="5"/>
        <v>220.61692133455475</v>
      </c>
    </row>
    <row r="147" spans="1:7" ht="22.5" customHeight="1">
      <c r="A147" s="794" t="s">
        <v>829</v>
      </c>
      <c r="B147" s="123">
        <v>415821.08</v>
      </c>
      <c r="C147" s="123">
        <v>500742</v>
      </c>
      <c r="D147" s="123">
        <v>468462</v>
      </c>
      <c r="E147" s="123">
        <v>454124.22</v>
      </c>
      <c r="F147" s="123">
        <f t="shared" si="4"/>
        <v>96.93939316315944</v>
      </c>
      <c r="G147" s="124">
        <f t="shared" si="5"/>
        <v>109.21144738501471</v>
      </c>
    </row>
    <row r="148" spans="1:7" ht="16.5" customHeight="1">
      <c r="A148" s="794" t="s">
        <v>770</v>
      </c>
      <c r="B148" s="123">
        <v>642411.41</v>
      </c>
      <c r="C148" s="123">
        <v>0</v>
      </c>
      <c r="D148" s="123">
        <v>0</v>
      </c>
      <c r="E148" s="123">
        <v>1880515.72</v>
      </c>
      <c r="F148" s="123" t="str">
        <f t="shared" si="4"/>
        <v> </v>
      </c>
      <c r="G148" s="124">
        <f t="shared" si="5"/>
        <v>292.72763383825946</v>
      </c>
    </row>
    <row r="149" spans="1:7" ht="16.5" customHeight="1">
      <c r="A149" s="807" t="s">
        <v>830</v>
      </c>
      <c r="B149" s="808">
        <v>48341.8</v>
      </c>
      <c r="C149" s="808">
        <v>8334</v>
      </c>
      <c r="D149" s="808">
        <v>16871.48</v>
      </c>
      <c r="E149" s="808">
        <v>16838.84</v>
      </c>
      <c r="F149" s="808">
        <f t="shared" si="4"/>
        <v>99.80653742291726</v>
      </c>
      <c r="G149" s="809">
        <f t="shared" si="5"/>
        <v>34.83287755110484</v>
      </c>
    </row>
    <row r="150" spans="1:7" ht="25.5" customHeight="1">
      <c r="A150" s="795" t="s">
        <v>831</v>
      </c>
      <c r="B150" s="810">
        <v>1747954.91</v>
      </c>
      <c r="C150" s="810">
        <v>1051226</v>
      </c>
      <c r="D150" s="810">
        <v>1200963.48</v>
      </c>
      <c r="E150" s="810">
        <v>3065175.16</v>
      </c>
      <c r="F150" s="810">
        <f t="shared" si="4"/>
        <v>255.22634210325865</v>
      </c>
      <c r="G150" s="811">
        <f t="shared" si="5"/>
        <v>175.35779341127284</v>
      </c>
    </row>
    <row r="151" spans="1:7" ht="18" customHeight="1">
      <c r="A151" s="801" t="s">
        <v>832</v>
      </c>
      <c r="B151" s="123">
        <v>4112755.39</v>
      </c>
      <c r="C151" s="123">
        <v>5340814</v>
      </c>
      <c r="D151" s="123">
        <v>5492214</v>
      </c>
      <c r="E151" s="123">
        <v>4875183.04</v>
      </c>
      <c r="F151" s="123">
        <f t="shared" si="4"/>
        <v>88.76535109520496</v>
      </c>
      <c r="G151" s="124">
        <f t="shared" si="5"/>
        <v>118.53812292979573</v>
      </c>
    </row>
    <row r="152" spans="1:7" ht="16.5" customHeight="1">
      <c r="A152" s="801" t="s">
        <v>833</v>
      </c>
      <c r="B152" s="123">
        <v>97337.48</v>
      </c>
      <c r="C152" s="123">
        <v>82423</v>
      </c>
      <c r="D152" s="123">
        <v>153770.77</v>
      </c>
      <c r="E152" s="123">
        <v>83554.73</v>
      </c>
      <c r="F152" s="123">
        <f t="shared" si="4"/>
        <v>54.33719945604747</v>
      </c>
      <c r="G152" s="124">
        <f t="shared" si="5"/>
        <v>85.84024365537304</v>
      </c>
    </row>
    <row r="153" spans="1:7" ht="16.5" customHeight="1">
      <c r="A153" s="801" t="s">
        <v>834</v>
      </c>
      <c r="B153" s="123">
        <v>15822.34</v>
      </c>
      <c r="C153" s="123">
        <v>21374</v>
      </c>
      <c r="D153" s="123">
        <v>15287.66</v>
      </c>
      <c r="E153" s="123">
        <v>15450.7</v>
      </c>
      <c r="F153" s="123">
        <f t="shared" si="4"/>
        <v>101.06648107035348</v>
      </c>
      <c r="G153" s="124">
        <f t="shared" si="5"/>
        <v>97.65116916966771</v>
      </c>
    </row>
    <row r="154" spans="1:7" ht="18.75" customHeight="1">
      <c r="A154" s="812" t="s">
        <v>835</v>
      </c>
      <c r="B154" s="813">
        <v>4225915.21</v>
      </c>
      <c r="C154" s="813">
        <v>5444611</v>
      </c>
      <c r="D154" s="813">
        <v>5661272.429999999</v>
      </c>
      <c r="E154" s="813">
        <v>4974188.47</v>
      </c>
      <c r="F154" s="814">
        <f t="shared" si="4"/>
        <v>87.86343585305964</v>
      </c>
      <c r="G154" s="815">
        <f t="shared" si="5"/>
        <v>117.70677410254997</v>
      </c>
    </row>
    <row r="155" spans="1:7" ht="27" customHeight="1">
      <c r="A155" s="801" t="s">
        <v>836</v>
      </c>
      <c r="B155" s="123">
        <v>1632.4</v>
      </c>
      <c r="C155" s="123">
        <v>333</v>
      </c>
      <c r="D155" s="123">
        <v>1810.26</v>
      </c>
      <c r="E155" s="123">
        <v>1810.05</v>
      </c>
      <c r="F155" s="123">
        <f t="shared" si="4"/>
        <v>99.98839945643168</v>
      </c>
      <c r="G155" s="124">
        <f t="shared" si="5"/>
        <v>110.88274932614554</v>
      </c>
    </row>
    <row r="156" spans="1:7" ht="36" customHeight="1">
      <c r="A156" s="801" t="s">
        <v>772</v>
      </c>
      <c r="B156" s="123">
        <v>0</v>
      </c>
      <c r="C156" s="123">
        <v>0</v>
      </c>
      <c r="D156" s="123">
        <v>0</v>
      </c>
      <c r="E156" s="123">
        <v>0</v>
      </c>
      <c r="F156" s="123" t="str">
        <f t="shared" si="4"/>
        <v> </v>
      </c>
      <c r="G156" s="124" t="str">
        <f t="shared" si="5"/>
        <v> </v>
      </c>
    </row>
    <row r="157" spans="1:7" ht="45" customHeight="1">
      <c r="A157" s="796" t="s">
        <v>773</v>
      </c>
      <c r="B157" s="123">
        <v>0</v>
      </c>
      <c r="C157" s="123">
        <v>0</v>
      </c>
      <c r="D157" s="123">
        <v>0</v>
      </c>
      <c r="E157" s="123">
        <v>0</v>
      </c>
      <c r="F157" s="123" t="str">
        <f t="shared" si="4"/>
        <v> </v>
      </c>
      <c r="G157" s="124" t="str">
        <f t="shared" si="5"/>
        <v> </v>
      </c>
    </row>
    <row r="158" spans="1:7" ht="16.5" customHeight="1">
      <c r="A158" s="801" t="s">
        <v>837</v>
      </c>
      <c r="B158" s="123">
        <v>0</v>
      </c>
      <c r="C158" s="123">
        <v>0</v>
      </c>
      <c r="D158" s="123">
        <v>0</v>
      </c>
      <c r="E158" s="123">
        <v>0</v>
      </c>
      <c r="F158" s="123" t="str">
        <f t="shared" si="4"/>
        <v> </v>
      </c>
      <c r="G158" s="124" t="str">
        <f t="shared" si="5"/>
        <v> </v>
      </c>
    </row>
    <row r="159" spans="1:7" ht="16.5" customHeight="1">
      <c r="A159" s="801" t="s">
        <v>838</v>
      </c>
      <c r="B159" s="123">
        <v>0</v>
      </c>
      <c r="C159" s="123">
        <v>0</v>
      </c>
      <c r="D159" s="123">
        <v>0</v>
      </c>
      <c r="E159" s="123">
        <v>0</v>
      </c>
      <c r="F159" s="123" t="str">
        <f t="shared" si="4"/>
        <v> </v>
      </c>
      <c r="G159" s="124" t="str">
        <f t="shared" si="5"/>
        <v> </v>
      </c>
    </row>
    <row r="160" spans="1:7" ht="19.5" customHeight="1">
      <c r="A160" s="816" t="s">
        <v>839</v>
      </c>
      <c r="B160" s="125">
        <v>1632.4</v>
      </c>
      <c r="C160" s="125">
        <v>333</v>
      </c>
      <c r="D160" s="125">
        <v>1810.26</v>
      </c>
      <c r="E160" s="125">
        <v>1810.05</v>
      </c>
      <c r="F160" s="125">
        <f t="shared" si="4"/>
        <v>99.98839945643168</v>
      </c>
      <c r="G160" s="126">
        <f t="shared" si="5"/>
        <v>110.88274932614554</v>
      </c>
    </row>
    <row r="161" spans="1:7" ht="27" customHeight="1">
      <c r="A161" s="801" t="s">
        <v>774</v>
      </c>
      <c r="B161" s="123">
        <v>0</v>
      </c>
      <c r="C161" s="123">
        <v>0</v>
      </c>
      <c r="D161" s="123">
        <v>0</v>
      </c>
      <c r="E161" s="123">
        <v>0</v>
      </c>
      <c r="F161" s="123" t="str">
        <f aca="true" t="shared" si="6" ref="F161:F224">IF(D161&gt;0,E161/D161*100," ")</f>
        <v> </v>
      </c>
      <c r="G161" s="124" t="str">
        <f aca="true" t="shared" si="7" ref="G161:G224">IF(B161&gt;0,E161/B161*100," ")</f>
        <v> </v>
      </c>
    </row>
    <row r="162" spans="1:7" ht="22.5" customHeight="1">
      <c r="A162" s="801" t="s">
        <v>775</v>
      </c>
      <c r="B162" s="123">
        <v>0</v>
      </c>
      <c r="C162" s="123">
        <v>0</v>
      </c>
      <c r="D162" s="123">
        <v>0</v>
      </c>
      <c r="E162" s="123">
        <v>0</v>
      </c>
      <c r="F162" s="123" t="str">
        <f t="shared" si="6"/>
        <v> </v>
      </c>
      <c r="G162" s="124" t="str">
        <f t="shared" si="7"/>
        <v> </v>
      </c>
    </row>
    <row r="163" spans="1:7" ht="22.5" customHeight="1">
      <c r="A163" s="801" t="s">
        <v>776</v>
      </c>
      <c r="B163" s="123">
        <v>0</v>
      </c>
      <c r="C163" s="123">
        <v>0</v>
      </c>
      <c r="D163" s="123">
        <v>0</v>
      </c>
      <c r="E163" s="123">
        <v>0</v>
      </c>
      <c r="F163" s="123" t="str">
        <f t="shared" si="6"/>
        <v> </v>
      </c>
      <c r="G163" s="124" t="str">
        <f t="shared" si="7"/>
        <v> </v>
      </c>
    </row>
    <row r="164" spans="1:7" ht="22.5" customHeight="1">
      <c r="A164" s="801" t="s">
        <v>777</v>
      </c>
      <c r="B164" s="123">
        <v>0</v>
      </c>
      <c r="C164" s="123">
        <v>0</v>
      </c>
      <c r="D164" s="123">
        <v>0</v>
      </c>
      <c r="E164" s="123">
        <v>0</v>
      </c>
      <c r="F164" s="123" t="str">
        <f t="shared" si="6"/>
        <v> </v>
      </c>
      <c r="G164" s="124" t="str">
        <f t="shared" si="7"/>
        <v> </v>
      </c>
    </row>
    <row r="165" spans="1:7" s="788" customFormat="1" ht="22.5" customHeight="1">
      <c r="A165" s="801" t="s">
        <v>778</v>
      </c>
      <c r="B165" s="123">
        <v>0</v>
      </c>
      <c r="C165" s="123">
        <v>0</v>
      </c>
      <c r="D165" s="123">
        <v>0</v>
      </c>
      <c r="E165" s="123">
        <v>0</v>
      </c>
      <c r="F165" s="123" t="str">
        <f t="shared" si="6"/>
        <v> </v>
      </c>
      <c r="G165" s="124" t="str">
        <f t="shared" si="7"/>
        <v> </v>
      </c>
    </row>
    <row r="166" spans="1:7" ht="16.5" customHeight="1">
      <c r="A166" s="801" t="s">
        <v>779</v>
      </c>
      <c r="B166" s="123">
        <v>0</v>
      </c>
      <c r="C166" s="123">
        <v>0</v>
      </c>
      <c r="D166" s="123">
        <v>0</v>
      </c>
      <c r="E166" s="123">
        <v>0</v>
      </c>
      <c r="F166" s="123" t="str">
        <f t="shared" si="6"/>
        <v> </v>
      </c>
      <c r="G166" s="124" t="str">
        <f t="shared" si="7"/>
        <v> </v>
      </c>
    </row>
    <row r="167" spans="1:7" ht="16.5" customHeight="1">
      <c r="A167" s="794" t="s">
        <v>780</v>
      </c>
      <c r="B167" s="123">
        <v>0</v>
      </c>
      <c r="C167" s="123">
        <v>0</v>
      </c>
      <c r="D167" s="123">
        <v>0</v>
      </c>
      <c r="E167" s="123">
        <v>0</v>
      </c>
      <c r="F167" s="123" t="str">
        <f t="shared" si="6"/>
        <v> </v>
      </c>
      <c r="G167" s="124" t="str">
        <f t="shared" si="7"/>
        <v> </v>
      </c>
    </row>
    <row r="168" spans="1:7" ht="19.5" customHeight="1">
      <c r="A168" s="816" t="s">
        <v>840</v>
      </c>
      <c r="B168" s="125">
        <v>0</v>
      </c>
      <c r="C168" s="125">
        <v>0</v>
      </c>
      <c r="D168" s="125">
        <v>0</v>
      </c>
      <c r="E168" s="125">
        <v>0</v>
      </c>
      <c r="F168" s="125" t="str">
        <f t="shared" si="6"/>
        <v> </v>
      </c>
      <c r="G168" s="126" t="str">
        <f t="shared" si="7"/>
        <v> </v>
      </c>
    </row>
    <row r="169" spans="1:7" s="788" customFormat="1" ht="22.5" customHeight="1">
      <c r="A169" s="794" t="s">
        <v>781</v>
      </c>
      <c r="B169" s="123">
        <v>0</v>
      </c>
      <c r="C169" s="123">
        <v>0</v>
      </c>
      <c r="D169" s="123">
        <v>0</v>
      </c>
      <c r="E169" s="123">
        <v>0</v>
      </c>
      <c r="F169" s="123" t="str">
        <f t="shared" si="6"/>
        <v> </v>
      </c>
      <c r="G169" s="124" t="str">
        <f t="shared" si="7"/>
        <v> </v>
      </c>
    </row>
    <row r="170" spans="1:7" ht="22.5" customHeight="1">
      <c r="A170" s="794" t="s">
        <v>782</v>
      </c>
      <c r="B170" s="123">
        <v>0</v>
      </c>
      <c r="C170" s="123">
        <v>0</v>
      </c>
      <c r="D170" s="123">
        <v>0</v>
      </c>
      <c r="E170" s="123">
        <v>0</v>
      </c>
      <c r="F170" s="123" t="str">
        <f t="shared" si="6"/>
        <v> </v>
      </c>
      <c r="G170" s="124" t="str">
        <f t="shared" si="7"/>
        <v> </v>
      </c>
    </row>
    <row r="171" spans="1:7" ht="22.5" customHeight="1">
      <c r="A171" s="794" t="s">
        <v>783</v>
      </c>
      <c r="B171" s="123">
        <v>0</v>
      </c>
      <c r="C171" s="123">
        <v>0</v>
      </c>
      <c r="D171" s="123">
        <v>0</v>
      </c>
      <c r="E171" s="123">
        <v>0</v>
      </c>
      <c r="F171" s="123" t="str">
        <f t="shared" si="6"/>
        <v> </v>
      </c>
      <c r="G171" s="124" t="str">
        <f t="shared" si="7"/>
        <v> </v>
      </c>
    </row>
    <row r="172" spans="1:7" ht="22.5" customHeight="1">
      <c r="A172" s="794" t="s">
        <v>784</v>
      </c>
      <c r="B172" s="123">
        <v>0</v>
      </c>
      <c r="C172" s="123">
        <v>0</v>
      </c>
      <c r="D172" s="123">
        <v>0</v>
      </c>
      <c r="E172" s="123">
        <v>0</v>
      </c>
      <c r="F172" s="123" t="str">
        <f t="shared" si="6"/>
        <v> </v>
      </c>
      <c r="G172" s="124" t="str">
        <f t="shared" si="7"/>
        <v> </v>
      </c>
    </row>
    <row r="173" spans="1:7" ht="22.5" customHeight="1">
      <c r="A173" s="794" t="s">
        <v>841</v>
      </c>
      <c r="B173" s="123">
        <v>0</v>
      </c>
      <c r="C173" s="123">
        <v>0</v>
      </c>
      <c r="D173" s="123">
        <v>0</v>
      </c>
      <c r="E173" s="123">
        <v>0</v>
      </c>
      <c r="F173" s="123" t="str">
        <f t="shared" si="6"/>
        <v> </v>
      </c>
      <c r="G173" s="124" t="str">
        <f t="shared" si="7"/>
        <v> </v>
      </c>
    </row>
    <row r="174" spans="1:7" ht="22.5" customHeight="1">
      <c r="A174" s="794" t="s">
        <v>292</v>
      </c>
      <c r="B174" s="123">
        <v>0</v>
      </c>
      <c r="C174" s="123">
        <v>0</v>
      </c>
      <c r="D174" s="123">
        <v>0</v>
      </c>
      <c r="E174" s="123">
        <v>0</v>
      </c>
      <c r="F174" s="123" t="str">
        <f t="shared" si="6"/>
        <v> </v>
      </c>
      <c r="G174" s="124" t="str">
        <f t="shared" si="7"/>
        <v> </v>
      </c>
    </row>
    <row r="175" spans="1:7" ht="21.75" customHeight="1">
      <c r="A175" s="794" t="s">
        <v>293</v>
      </c>
      <c r="B175" s="123">
        <v>0</v>
      </c>
      <c r="C175" s="123">
        <v>0</v>
      </c>
      <c r="D175" s="123">
        <v>0</v>
      </c>
      <c r="E175" s="123">
        <v>0</v>
      </c>
      <c r="F175" s="123" t="str">
        <f t="shared" si="6"/>
        <v> </v>
      </c>
      <c r="G175" s="124" t="str">
        <f t="shared" si="7"/>
        <v> </v>
      </c>
    </row>
    <row r="176" spans="1:7" ht="16.5" customHeight="1">
      <c r="A176" s="794" t="s">
        <v>294</v>
      </c>
      <c r="B176" s="123">
        <v>0</v>
      </c>
      <c r="C176" s="123">
        <v>0</v>
      </c>
      <c r="D176" s="123">
        <v>0</v>
      </c>
      <c r="E176" s="123">
        <v>0</v>
      </c>
      <c r="F176" s="123" t="str">
        <f t="shared" si="6"/>
        <v> </v>
      </c>
      <c r="G176" s="124" t="str">
        <f t="shared" si="7"/>
        <v> </v>
      </c>
    </row>
    <row r="177" spans="1:7" ht="19.5" customHeight="1">
      <c r="A177" s="795" t="s">
        <v>295</v>
      </c>
      <c r="B177" s="125">
        <v>0</v>
      </c>
      <c r="C177" s="125">
        <v>0</v>
      </c>
      <c r="D177" s="125">
        <v>0</v>
      </c>
      <c r="E177" s="125">
        <v>0</v>
      </c>
      <c r="F177" s="125" t="str">
        <f t="shared" si="6"/>
        <v> </v>
      </c>
      <c r="G177" s="126" t="str">
        <f t="shared" si="7"/>
        <v> </v>
      </c>
    </row>
    <row r="178" spans="1:7" s="788" customFormat="1" ht="18" customHeight="1">
      <c r="A178" s="801" t="s">
        <v>296</v>
      </c>
      <c r="B178" s="123">
        <v>66819.5</v>
      </c>
      <c r="C178" s="123">
        <v>68790</v>
      </c>
      <c r="D178" s="123">
        <v>68754.01</v>
      </c>
      <c r="E178" s="123">
        <v>68753.63</v>
      </c>
      <c r="F178" s="123">
        <f t="shared" si="6"/>
        <v>99.99944730496449</v>
      </c>
      <c r="G178" s="124">
        <f t="shared" si="7"/>
        <v>102.89455922298131</v>
      </c>
    </row>
    <row r="179" spans="1:7" ht="19.5" customHeight="1" thickBot="1">
      <c r="A179" s="816" t="s">
        <v>296</v>
      </c>
      <c r="B179" s="125">
        <v>66819.5</v>
      </c>
      <c r="C179" s="125">
        <v>68790</v>
      </c>
      <c r="D179" s="125">
        <v>68754.01</v>
      </c>
      <c r="E179" s="125">
        <v>68753.63</v>
      </c>
      <c r="F179" s="125">
        <f t="shared" si="6"/>
        <v>99.99944730496449</v>
      </c>
      <c r="G179" s="126">
        <f t="shared" si="7"/>
        <v>102.89455922298131</v>
      </c>
    </row>
    <row r="180" spans="1:7" ht="30" customHeight="1" thickBot="1">
      <c r="A180" s="93" t="s">
        <v>297</v>
      </c>
      <c r="B180" s="130">
        <v>43075008.869999975</v>
      </c>
      <c r="C180" s="130">
        <v>49003862.99999998</v>
      </c>
      <c r="D180" s="130">
        <v>47797747.99999997</v>
      </c>
      <c r="E180" s="130">
        <v>47573356.02</v>
      </c>
      <c r="F180" s="130">
        <f t="shared" si="6"/>
        <v>99.53053859357564</v>
      </c>
      <c r="G180" s="131">
        <f t="shared" si="7"/>
        <v>110.44305565571908</v>
      </c>
    </row>
    <row r="181" spans="1:7" ht="30" customHeight="1">
      <c r="A181" s="794" t="s">
        <v>298</v>
      </c>
      <c r="B181" s="123">
        <v>86085.04</v>
      </c>
      <c r="C181" s="123">
        <v>82549</v>
      </c>
      <c r="D181" s="123">
        <v>190223.96</v>
      </c>
      <c r="E181" s="123">
        <v>73855.51</v>
      </c>
      <c r="F181" s="123">
        <f t="shared" si="6"/>
        <v>38.82555593943055</v>
      </c>
      <c r="G181" s="124">
        <f t="shared" si="7"/>
        <v>85.7936640326821</v>
      </c>
    </row>
    <row r="182" spans="1:7" ht="16.5" customHeight="1">
      <c r="A182" s="794" t="s">
        <v>299</v>
      </c>
      <c r="B182" s="123">
        <v>2707499.89</v>
      </c>
      <c r="C182" s="123">
        <v>2670787</v>
      </c>
      <c r="D182" s="123">
        <v>2965096.63</v>
      </c>
      <c r="E182" s="123">
        <v>2499336.84</v>
      </c>
      <c r="F182" s="123">
        <f t="shared" si="6"/>
        <v>84.29191867517652</v>
      </c>
      <c r="G182" s="124">
        <f t="shared" si="7"/>
        <v>92.31161372272483</v>
      </c>
    </row>
    <row r="183" spans="1:7" ht="16.5" customHeight="1">
      <c r="A183" s="794" t="s">
        <v>300</v>
      </c>
      <c r="B183" s="123">
        <v>29797.02</v>
      </c>
      <c r="C183" s="123">
        <v>300</v>
      </c>
      <c r="D183" s="123">
        <v>25468.41</v>
      </c>
      <c r="E183" s="123">
        <v>82.59</v>
      </c>
      <c r="F183" s="123">
        <f t="shared" si="6"/>
        <v>0.3242840836942707</v>
      </c>
      <c r="G183" s="124">
        <f t="shared" si="7"/>
        <v>0.2771753685435658</v>
      </c>
    </row>
    <row r="184" spans="1:7" ht="16.5" customHeight="1">
      <c r="A184" s="797" t="s">
        <v>301</v>
      </c>
      <c r="B184" s="125">
        <v>2823381.95</v>
      </c>
      <c r="C184" s="125">
        <v>2753636</v>
      </c>
      <c r="D184" s="125">
        <v>3180789</v>
      </c>
      <c r="E184" s="125">
        <v>2573274.94</v>
      </c>
      <c r="F184" s="125">
        <f t="shared" si="6"/>
        <v>80.9005231092034</v>
      </c>
      <c r="G184" s="126">
        <f t="shared" si="7"/>
        <v>91.14158075566077</v>
      </c>
    </row>
    <row r="185" spans="1:7" ht="18" customHeight="1">
      <c r="A185" s="796" t="s">
        <v>302</v>
      </c>
      <c r="B185" s="123">
        <v>0</v>
      </c>
      <c r="C185" s="123">
        <v>0</v>
      </c>
      <c r="D185" s="123">
        <v>0</v>
      </c>
      <c r="E185" s="123">
        <v>0</v>
      </c>
      <c r="F185" s="123" t="str">
        <f t="shared" si="6"/>
        <v> </v>
      </c>
      <c r="G185" s="124" t="str">
        <f t="shared" si="7"/>
        <v> </v>
      </c>
    </row>
    <row r="186" spans="1:7" ht="16.5" customHeight="1">
      <c r="A186" s="797" t="s">
        <v>302</v>
      </c>
      <c r="B186" s="125">
        <v>0</v>
      </c>
      <c r="C186" s="125">
        <v>0</v>
      </c>
      <c r="D186" s="125">
        <v>0</v>
      </c>
      <c r="E186" s="125">
        <v>0</v>
      </c>
      <c r="F186" s="125" t="str">
        <f t="shared" si="6"/>
        <v> </v>
      </c>
      <c r="G186" s="126" t="str">
        <f t="shared" si="7"/>
        <v> </v>
      </c>
    </row>
    <row r="187" spans="1:7" s="788" customFormat="1" ht="18" customHeight="1">
      <c r="A187" s="796" t="s">
        <v>303</v>
      </c>
      <c r="B187" s="123">
        <v>512</v>
      </c>
      <c r="C187" s="123">
        <v>0</v>
      </c>
      <c r="D187" s="123">
        <v>304</v>
      </c>
      <c r="E187" s="123">
        <v>104</v>
      </c>
      <c r="F187" s="123">
        <f t="shared" si="6"/>
        <v>34.21052631578947</v>
      </c>
      <c r="G187" s="124">
        <f t="shared" si="7"/>
        <v>20.3125</v>
      </c>
    </row>
    <row r="188" spans="1:7" s="788" customFormat="1" ht="16.5" customHeight="1">
      <c r="A188" s="796" t="s">
        <v>785</v>
      </c>
      <c r="B188" s="123">
        <v>0</v>
      </c>
      <c r="C188" s="123">
        <v>0</v>
      </c>
      <c r="D188" s="123">
        <v>0</v>
      </c>
      <c r="E188" s="123">
        <v>0</v>
      </c>
      <c r="F188" s="123" t="str">
        <f t="shared" si="6"/>
        <v> </v>
      </c>
      <c r="G188" s="124" t="str">
        <f t="shared" si="7"/>
        <v> </v>
      </c>
    </row>
    <row r="189" spans="1:7" ht="22.5">
      <c r="A189" s="794" t="s">
        <v>786</v>
      </c>
      <c r="B189" s="123">
        <v>0</v>
      </c>
      <c r="C189" s="123">
        <v>0</v>
      </c>
      <c r="D189" s="123">
        <v>0</v>
      </c>
      <c r="E189" s="123">
        <v>0</v>
      </c>
      <c r="F189" s="123" t="str">
        <f t="shared" si="6"/>
        <v> </v>
      </c>
      <c r="G189" s="124" t="str">
        <f t="shared" si="7"/>
        <v> </v>
      </c>
    </row>
    <row r="190" spans="1:7" ht="16.5" customHeight="1">
      <c r="A190" s="794" t="s">
        <v>304</v>
      </c>
      <c r="B190" s="123">
        <v>0</v>
      </c>
      <c r="C190" s="123">
        <v>0</v>
      </c>
      <c r="D190" s="123">
        <v>0</v>
      </c>
      <c r="E190" s="123">
        <v>0</v>
      </c>
      <c r="F190" s="123" t="str">
        <f t="shared" si="6"/>
        <v> </v>
      </c>
      <c r="G190" s="124" t="str">
        <f t="shared" si="7"/>
        <v> </v>
      </c>
    </row>
    <row r="191" spans="1:7" ht="22.5" customHeight="1">
      <c r="A191" s="794" t="s">
        <v>787</v>
      </c>
      <c r="B191" s="123">
        <v>641104.12</v>
      </c>
      <c r="C191" s="123">
        <v>50064</v>
      </c>
      <c r="D191" s="123">
        <v>139039</v>
      </c>
      <c r="E191" s="123">
        <v>127651.49</v>
      </c>
      <c r="F191" s="123">
        <f t="shared" si="6"/>
        <v>91.80984471982681</v>
      </c>
      <c r="G191" s="124">
        <f t="shared" si="7"/>
        <v>19.91119476817588</v>
      </c>
    </row>
    <row r="192" spans="1:7" s="788" customFormat="1" ht="16.5" customHeight="1">
      <c r="A192" s="794" t="s">
        <v>788</v>
      </c>
      <c r="B192" s="123">
        <v>112976.78</v>
      </c>
      <c r="C192" s="123">
        <v>50064</v>
      </c>
      <c r="D192" s="123">
        <v>138134</v>
      </c>
      <c r="E192" s="123">
        <v>126746.49</v>
      </c>
      <c r="F192" s="123">
        <f t="shared" si="6"/>
        <v>91.75618602226824</v>
      </c>
      <c r="G192" s="124">
        <f t="shared" si="7"/>
        <v>112.18808856120701</v>
      </c>
    </row>
    <row r="193" spans="1:7" ht="16.5" customHeight="1">
      <c r="A193" s="794" t="s">
        <v>305</v>
      </c>
      <c r="B193" s="123">
        <v>528127.34</v>
      </c>
      <c r="C193" s="123">
        <v>0</v>
      </c>
      <c r="D193" s="123">
        <v>905</v>
      </c>
      <c r="E193" s="123">
        <v>905</v>
      </c>
      <c r="F193" s="123">
        <f t="shared" si="6"/>
        <v>100</v>
      </c>
      <c r="G193" s="124">
        <f t="shared" si="7"/>
        <v>0.17136018748811604</v>
      </c>
    </row>
    <row r="194" spans="1:7" s="788" customFormat="1" ht="22.5">
      <c r="A194" s="794" t="s">
        <v>306</v>
      </c>
      <c r="B194" s="123">
        <v>0</v>
      </c>
      <c r="C194" s="123">
        <v>0</v>
      </c>
      <c r="D194" s="123">
        <v>0</v>
      </c>
      <c r="E194" s="123">
        <v>0</v>
      </c>
      <c r="F194" s="123" t="str">
        <f t="shared" si="6"/>
        <v> </v>
      </c>
      <c r="G194" s="124" t="str">
        <f t="shared" si="7"/>
        <v> </v>
      </c>
    </row>
    <row r="195" spans="1:7" s="788" customFormat="1" ht="22.5">
      <c r="A195" s="794" t="s">
        <v>307</v>
      </c>
      <c r="B195" s="123">
        <v>0</v>
      </c>
      <c r="C195" s="123">
        <v>0</v>
      </c>
      <c r="D195" s="123">
        <v>0</v>
      </c>
      <c r="E195" s="123">
        <v>0</v>
      </c>
      <c r="F195" s="123" t="str">
        <f t="shared" si="6"/>
        <v> </v>
      </c>
      <c r="G195" s="124" t="str">
        <f t="shared" si="7"/>
        <v> </v>
      </c>
    </row>
    <row r="196" spans="1:7" ht="22.5">
      <c r="A196" s="794" t="s">
        <v>308</v>
      </c>
      <c r="B196" s="123">
        <v>0</v>
      </c>
      <c r="C196" s="123">
        <v>0</v>
      </c>
      <c r="D196" s="123">
        <v>0</v>
      </c>
      <c r="E196" s="123">
        <v>0</v>
      </c>
      <c r="F196" s="123" t="str">
        <f t="shared" si="6"/>
        <v> </v>
      </c>
      <c r="G196" s="124" t="str">
        <f t="shared" si="7"/>
        <v> </v>
      </c>
    </row>
    <row r="197" spans="1:7" ht="16.5" customHeight="1">
      <c r="A197" s="794" t="s">
        <v>309</v>
      </c>
      <c r="B197" s="123">
        <v>385415.7</v>
      </c>
      <c r="C197" s="123">
        <v>64504</v>
      </c>
      <c r="D197" s="123">
        <v>75831</v>
      </c>
      <c r="E197" s="123">
        <v>95734.13</v>
      </c>
      <c r="F197" s="123">
        <f t="shared" si="6"/>
        <v>126.24669330484895</v>
      </c>
      <c r="G197" s="124">
        <f t="shared" si="7"/>
        <v>24.83918792099025</v>
      </c>
    </row>
    <row r="198" spans="1:7" ht="16.5" customHeight="1">
      <c r="A198" s="794" t="s">
        <v>310</v>
      </c>
      <c r="B198" s="123">
        <v>743776.48</v>
      </c>
      <c r="C198" s="123">
        <v>0</v>
      </c>
      <c r="D198" s="123">
        <v>0</v>
      </c>
      <c r="E198" s="123">
        <v>1146624.87</v>
      </c>
      <c r="F198" s="123" t="str">
        <f t="shared" si="6"/>
        <v> </v>
      </c>
      <c r="G198" s="124">
        <f t="shared" si="7"/>
        <v>154.1625610425326</v>
      </c>
    </row>
    <row r="199" spans="1:7" ht="16.5" customHeight="1">
      <c r="A199" s="794" t="s">
        <v>311</v>
      </c>
      <c r="B199" s="123">
        <v>0</v>
      </c>
      <c r="C199" s="123">
        <v>0</v>
      </c>
      <c r="D199" s="123">
        <v>0</v>
      </c>
      <c r="E199" s="123">
        <v>0</v>
      </c>
      <c r="F199" s="123" t="str">
        <f t="shared" si="6"/>
        <v> </v>
      </c>
      <c r="G199" s="124" t="str">
        <f t="shared" si="7"/>
        <v> </v>
      </c>
    </row>
    <row r="200" spans="1:7" ht="16.5" customHeight="1">
      <c r="A200" s="794" t="s">
        <v>312</v>
      </c>
      <c r="B200" s="123">
        <v>0</v>
      </c>
      <c r="C200" s="123">
        <v>0</v>
      </c>
      <c r="D200" s="123">
        <v>0</v>
      </c>
      <c r="E200" s="123">
        <v>0</v>
      </c>
      <c r="F200" s="123" t="str">
        <f t="shared" si="6"/>
        <v> </v>
      </c>
      <c r="G200" s="124" t="str">
        <f t="shared" si="7"/>
        <v> </v>
      </c>
    </row>
    <row r="201" spans="1:7" ht="16.5" customHeight="1">
      <c r="A201" s="795" t="s">
        <v>313</v>
      </c>
      <c r="B201" s="125">
        <v>1770808.3</v>
      </c>
      <c r="C201" s="125">
        <v>114568</v>
      </c>
      <c r="D201" s="125">
        <v>215174</v>
      </c>
      <c r="E201" s="125">
        <v>1370114.49</v>
      </c>
      <c r="F201" s="125">
        <f t="shared" si="6"/>
        <v>636.7472324723246</v>
      </c>
      <c r="G201" s="126">
        <f t="shared" si="7"/>
        <v>77.3722649707481</v>
      </c>
    </row>
    <row r="202" spans="1:7" ht="18" customHeight="1">
      <c r="A202" s="794" t="s">
        <v>314</v>
      </c>
      <c r="B202" s="123">
        <v>0</v>
      </c>
      <c r="C202" s="123">
        <v>0</v>
      </c>
      <c r="D202" s="123">
        <v>0</v>
      </c>
      <c r="E202" s="123">
        <v>0</v>
      </c>
      <c r="F202" s="123" t="str">
        <f t="shared" si="6"/>
        <v> </v>
      </c>
      <c r="G202" s="124" t="str">
        <f t="shared" si="7"/>
        <v> </v>
      </c>
    </row>
    <row r="203" spans="1:7" ht="23.25" customHeight="1">
      <c r="A203" s="794" t="s">
        <v>315</v>
      </c>
      <c r="B203" s="123">
        <v>0</v>
      </c>
      <c r="C203" s="123">
        <v>0</v>
      </c>
      <c r="D203" s="123">
        <v>0</v>
      </c>
      <c r="E203" s="123">
        <v>0</v>
      </c>
      <c r="F203" s="123" t="str">
        <f t="shared" si="6"/>
        <v> </v>
      </c>
      <c r="G203" s="124" t="str">
        <f t="shared" si="7"/>
        <v> </v>
      </c>
    </row>
    <row r="204" spans="1:7" ht="22.5" customHeight="1">
      <c r="A204" s="794" t="s">
        <v>316</v>
      </c>
      <c r="B204" s="123">
        <v>0</v>
      </c>
      <c r="C204" s="123">
        <v>0</v>
      </c>
      <c r="D204" s="123">
        <v>0</v>
      </c>
      <c r="E204" s="123">
        <v>0</v>
      </c>
      <c r="F204" s="123" t="str">
        <f t="shared" si="6"/>
        <v> </v>
      </c>
      <c r="G204" s="124" t="str">
        <f t="shared" si="7"/>
        <v> </v>
      </c>
    </row>
    <row r="205" spans="1:7" ht="22.5" customHeight="1">
      <c r="A205" s="794" t="s">
        <v>317</v>
      </c>
      <c r="B205" s="123">
        <v>0</v>
      </c>
      <c r="C205" s="123">
        <v>0</v>
      </c>
      <c r="D205" s="123">
        <v>0</v>
      </c>
      <c r="E205" s="123">
        <v>0</v>
      </c>
      <c r="F205" s="123" t="str">
        <f t="shared" si="6"/>
        <v> </v>
      </c>
      <c r="G205" s="124" t="str">
        <f t="shared" si="7"/>
        <v> </v>
      </c>
    </row>
    <row r="206" spans="1:7" ht="22.5" customHeight="1">
      <c r="A206" s="794" t="s">
        <v>318</v>
      </c>
      <c r="B206" s="123">
        <v>0</v>
      </c>
      <c r="C206" s="123">
        <v>0</v>
      </c>
      <c r="D206" s="123">
        <v>0</v>
      </c>
      <c r="E206" s="123">
        <v>0</v>
      </c>
      <c r="F206" s="123" t="str">
        <f t="shared" si="6"/>
        <v> </v>
      </c>
      <c r="G206" s="124" t="str">
        <f t="shared" si="7"/>
        <v> </v>
      </c>
    </row>
    <row r="207" spans="1:7" ht="16.5" customHeight="1">
      <c r="A207" s="794" t="s">
        <v>319</v>
      </c>
      <c r="B207" s="123">
        <v>0</v>
      </c>
      <c r="C207" s="123">
        <v>0</v>
      </c>
      <c r="D207" s="123">
        <v>0</v>
      </c>
      <c r="E207" s="123">
        <v>0</v>
      </c>
      <c r="F207" s="123" t="str">
        <f t="shared" si="6"/>
        <v> </v>
      </c>
      <c r="G207" s="124" t="str">
        <f t="shared" si="7"/>
        <v> </v>
      </c>
    </row>
    <row r="208" spans="1:7" ht="15.75" customHeight="1">
      <c r="A208" s="794" t="s">
        <v>320</v>
      </c>
      <c r="B208" s="123">
        <v>0</v>
      </c>
      <c r="C208" s="123">
        <v>0</v>
      </c>
      <c r="D208" s="123">
        <v>0</v>
      </c>
      <c r="E208" s="123">
        <v>0</v>
      </c>
      <c r="F208" s="123" t="str">
        <f t="shared" si="6"/>
        <v> </v>
      </c>
      <c r="G208" s="124" t="str">
        <f t="shared" si="7"/>
        <v> </v>
      </c>
    </row>
    <row r="209" spans="1:7" ht="16.5" customHeight="1">
      <c r="A209" s="795" t="s">
        <v>321</v>
      </c>
      <c r="B209" s="125">
        <v>0</v>
      </c>
      <c r="C209" s="125">
        <v>0</v>
      </c>
      <c r="D209" s="125">
        <v>0</v>
      </c>
      <c r="E209" s="125">
        <v>0</v>
      </c>
      <c r="F209" s="125" t="str">
        <f t="shared" si="6"/>
        <v> </v>
      </c>
      <c r="G209" s="126" t="str">
        <f t="shared" si="7"/>
        <v> </v>
      </c>
    </row>
    <row r="210" spans="1:7" ht="27" customHeight="1">
      <c r="A210" s="794" t="s">
        <v>789</v>
      </c>
      <c r="B210" s="123">
        <v>0</v>
      </c>
      <c r="C210" s="123">
        <v>0</v>
      </c>
      <c r="D210" s="123">
        <v>0</v>
      </c>
      <c r="E210" s="123">
        <v>0</v>
      </c>
      <c r="F210" s="123" t="str">
        <f t="shared" si="6"/>
        <v> </v>
      </c>
      <c r="G210" s="124" t="str">
        <f t="shared" si="7"/>
        <v> </v>
      </c>
    </row>
    <row r="211" spans="1:7" s="788" customFormat="1" ht="22.5" customHeight="1">
      <c r="A211" s="794" t="s">
        <v>790</v>
      </c>
      <c r="B211" s="123">
        <v>0</v>
      </c>
      <c r="C211" s="123">
        <v>0</v>
      </c>
      <c r="D211" s="123">
        <v>0</v>
      </c>
      <c r="E211" s="123">
        <v>0</v>
      </c>
      <c r="F211" s="123" t="str">
        <f t="shared" si="6"/>
        <v> </v>
      </c>
      <c r="G211" s="124" t="str">
        <f t="shared" si="7"/>
        <v> </v>
      </c>
    </row>
    <row r="212" spans="1:7" ht="22.5" customHeight="1">
      <c r="A212" s="794" t="s">
        <v>791</v>
      </c>
      <c r="B212" s="123">
        <v>0</v>
      </c>
      <c r="C212" s="123">
        <v>0</v>
      </c>
      <c r="D212" s="123">
        <v>0</v>
      </c>
      <c r="E212" s="123">
        <v>0</v>
      </c>
      <c r="F212" s="123" t="str">
        <f t="shared" si="6"/>
        <v> </v>
      </c>
      <c r="G212" s="124" t="str">
        <f t="shared" si="7"/>
        <v> </v>
      </c>
    </row>
    <row r="213" spans="1:7" ht="22.5" customHeight="1">
      <c r="A213" s="794" t="s">
        <v>792</v>
      </c>
      <c r="B213" s="123">
        <v>0</v>
      </c>
      <c r="C213" s="123">
        <v>0</v>
      </c>
      <c r="D213" s="123">
        <v>0</v>
      </c>
      <c r="E213" s="123">
        <v>0</v>
      </c>
      <c r="F213" s="123" t="str">
        <f t="shared" si="6"/>
        <v> </v>
      </c>
      <c r="G213" s="124" t="str">
        <f t="shared" si="7"/>
        <v> </v>
      </c>
    </row>
    <row r="214" spans="1:7" ht="22.5" customHeight="1">
      <c r="A214" s="794" t="s">
        <v>322</v>
      </c>
      <c r="B214" s="123">
        <v>0</v>
      </c>
      <c r="C214" s="123">
        <v>0</v>
      </c>
      <c r="D214" s="123">
        <v>0</v>
      </c>
      <c r="E214" s="123">
        <v>0</v>
      </c>
      <c r="F214" s="123" t="str">
        <f t="shared" si="6"/>
        <v> </v>
      </c>
      <c r="G214" s="124" t="str">
        <f t="shared" si="7"/>
        <v> </v>
      </c>
    </row>
    <row r="215" spans="1:7" ht="22.5" customHeight="1">
      <c r="A215" s="794" t="s">
        <v>323</v>
      </c>
      <c r="B215" s="123">
        <v>0</v>
      </c>
      <c r="C215" s="123">
        <v>0</v>
      </c>
      <c r="D215" s="123">
        <v>0</v>
      </c>
      <c r="E215" s="123">
        <v>0</v>
      </c>
      <c r="F215" s="123" t="str">
        <f t="shared" si="6"/>
        <v> </v>
      </c>
      <c r="G215" s="124" t="str">
        <f t="shared" si="7"/>
        <v> </v>
      </c>
    </row>
    <row r="216" spans="1:7" ht="16.5" customHeight="1">
      <c r="A216" s="794" t="s">
        <v>324</v>
      </c>
      <c r="B216" s="123">
        <v>0</v>
      </c>
      <c r="C216" s="123">
        <v>0</v>
      </c>
      <c r="D216" s="123">
        <v>0</v>
      </c>
      <c r="E216" s="123">
        <v>0</v>
      </c>
      <c r="F216" s="123" t="str">
        <f t="shared" si="6"/>
        <v> </v>
      </c>
      <c r="G216" s="124" t="str">
        <f t="shared" si="7"/>
        <v> </v>
      </c>
    </row>
    <row r="217" spans="1:7" ht="16.5" customHeight="1">
      <c r="A217" s="795" t="s">
        <v>325</v>
      </c>
      <c r="B217" s="125">
        <v>0</v>
      </c>
      <c r="C217" s="125">
        <v>0</v>
      </c>
      <c r="D217" s="125">
        <v>0</v>
      </c>
      <c r="E217" s="125">
        <v>0</v>
      </c>
      <c r="F217" s="125" t="str">
        <f t="shared" si="6"/>
        <v> </v>
      </c>
      <c r="G217" s="126" t="str">
        <f t="shared" si="7"/>
        <v> </v>
      </c>
    </row>
    <row r="218" spans="1:7" ht="18" customHeight="1">
      <c r="A218" s="794" t="s">
        <v>326</v>
      </c>
      <c r="B218" s="123">
        <v>0</v>
      </c>
      <c r="C218" s="123">
        <v>0</v>
      </c>
      <c r="D218" s="123">
        <v>0</v>
      </c>
      <c r="E218" s="123">
        <v>0</v>
      </c>
      <c r="F218" s="123" t="str">
        <f t="shared" si="6"/>
        <v> </v>
      </c>
      <c r="G218" s="124" t="str">
        <f t="shared" si="7"/>
        <v> </v>
      </c>
    </row>
    <row r="219" spans="1:7" s="788" customFormat="1" ht="16.5" customHeight="1" thickBot="1">
      <c r="A219" s="795" t="s">
        <v>326</v>
      </c>
      <c r="B219" s="125">
        <v>0</v>
      </c>
      <c r="C219" s="125">
        <v>0</v>
      </c>
      <c r="D219" s="125">
        <v>0</v>
      </c>
      <c r="E219" s="125">
        <v>0</v>
      </c>
      <c r="F219" s="125" t="str">
        <f t="shared" si="6"/>
        <v> </v>
      </c>
      <c r="G219" s="126" t="str">
        <f t="shared" si="7"/>
        <v> </v>
      </c>
    </row>
    <row r="220" spans="1:7" s="788" customFormat="1" ht="30" customHeight="1" thickBot="1">
      <c r="A220" s="90" t="s">
        <v>327</v>
      </c>
      <c r="B220" s="130">
        <v>4594190.25</v>
      </c>
      <c r="C220" s="130">
        <v>2868204</v>
      </c>
      <c r="D220" s="130">
        <v>3395963</v>
      </c>
      <c r="E220" s="130">
        <v>3943389.43</v>
      </c>
      <c r="F220" s="130">
        <f t="shared" si="6"/>
        <v>116.11991738425891</v>
      </c>
      <c r="G220" s="131">
        <f t="shared" si="7"/>
        <v>85.83426491752275</v>
      </c>
    </row>
    <row r="221" spans="1:7" ht="34.5" customHeight="1" thickBot="1">
      <c r="A221" s="90" t="s">
        <v>328</v>
      </c>
      <c r="B221" s="130">
        <v>47669199.11999999</v>
      </c>
      <c r="C221" s="130">
        <v>51872066.99999998</v>
      </c>
      <c r="D221" s="130">
        <v>51193710.99999996</v>
      </c>
      <c r="E221" s="130">
        <v>51516745.45000001</v>
      </c>
      <c r="F221" s="130">
        <f t="shared" si="6"/>
        <v>100.63100416767998</v>
      </c>
      <c r="G221" s="131">
        <f t="shared" si="7"/>
        <v>108.07134669981428</v>
      </c>
    </row>
    <row r="222" spans="1:7" ht="24.75" customHeight="1" thickBot="1">
      <c r="A222" s="140" t="s">
        <v>329</v>
      </c>
      <c r="B222" s="817">
        <v>-40723728.28999999</v>
      </c>
      <c r="C222" s="817">
        <v>-44127511.99999998</v>
      </c>
      <c r="D222" s="817">
        <v>-43449155.99999996</v>
      </c>
      <c r="E222" s="817">
        <v>-43475451.17000001</v>
      </c>
      <c r="F222" s="817" t="str">
        <f t="shared" si="6"/>
        <v> </v>
      </c>
      <c r="G222" s="818" t="str">
        <f t="shared" si="7"/>
        <v> </v>
      </c>
    </row>
    <row r="223" spans="1:7" ht="18.75" customHeight="1" thickBot="1">
      <c r="A223" s="141"/>
      <c r="B223" s="142"/>
      <c r="C223" s="142"/>
      <c r="D223" s="142"/>
      <c r="E223" s="142"/>
      <c r="F223" s="142" t="str">
        <f t="shared" si="6"/>
        <v> </v>
      </c>
      <c r="G223" s="143" t="str">
        <f t="shared" si="7"/>
        <v> </v>
      </c>
    </row>
    <row r="224" spans="1:7" ht="18.75" customHeight="1" thickBot="1">
      <c r="A224" s="819" t="s">
        <v>722</v>
      </c>
      <c r="B224" s="820">
        <v>47669199.120000005</v>
      </c>
      <c r="C224" s="820">
        <v>51872067</v>
      </c>
      <c r="D224" s="820">
        <v>51193711.00000001</v>
      </c>
      <c r="E224" s="820">
        <v>51516745.45</v>
      </c>
      <c r="F224" s="820">
        <f t="shared" si="6"/>
        <v>100.63100416767989</v>
      </c>
      <c r="G224" s="821">
        <f t="shared" si="7"/>
        <v>108.07134669981424</v>
      </c>
    </row>
    <row r="225" spans="1:7" ht="12.75" customHeight="1" hidden="1">
      <c r="A225" s="141"/>
      <c r="B225" s="142"/>
      <c r="C225" s="142"/>
      <c r="D225" s="142"/>
      <c r="E225" s="142"/>
      <c r="F225" s="142" t="str">
        <f aca="true" t="shared" si="8" ref="F225:F254">IF(D225&gt;0,E225/D225*100," ")</f>
        <v> </v>
      </c>
      <c r="G225" s="144" t="str">
        <f aca="true" t="shared" si="9" ref="G225:G254">IF(B225&gt;0,E225/B225*100," ")</f>
        <v> </v>
      </c>
    </row>
    <row r="226" spans="1:7" ht="18.75" customHeight="1">
      <c r="A226" s="822" t="s">
        <v>330</v>
      </c>
      <c r="B226" s="823"/>
      <c r="C226" s="823"/>
      <c r="D226" s="823"/>
      <c r="E226" s="823"/>
      <c r="F226" s="823" t="str">
        <f t="shared" si="8"/>
        <v> </v>
      </c>
      <c r="G226" s="145" t="str">
        <f t="shared" si="9"/>
        <v> </v>
      </c>
    </row>
    <row r="227" spans="1:7" ht="16.5" customHeight="1">
      <c r="A227" s="146" t="s">
        <v>331</v>
      </c>
      <c r="B227" s="123">
        <v>0</v>
      </c>
      <c r="C227" s="123">
        <v>0</v>
      </c>
      <c r="D227" s="123">
        <v>0</v>
      </c>
      <c r="E227" s="123">
        <v>0</v>
      </c>
      <c r="F227" s="123" t="str">
        <f t="shared" si="8"/>
        <v> </v>
      </c>
      <c r="G227" s="124" t="str">
        <f t="shared" si="9"/>
        <v> </v>
      </c>
    </row>
    <row r="228" spans="1:7" ht="25.5" customHeight="1">
      <c r="A228" s="146" t="s">
        <v>793</v>
      </c>
      <c r="B228" s="123">
        <v>0</v>
      </c>
      <c r="C228" s="123">
        <v>0</v>
      </c>
      <c r="D228" s="123">
        <v>0</v>
      </c>
      <c r="E228" s="123">
        <v>0</v>
      </c>
      <c r="F228" s="123" t="str">
        <f t="shared" si="8"/>
        <v> </v>
      </c>
      <c r="G228" s="124" t="str">
        <f t="shared" si="9"/>
        <v> </v>
      </c>
    </row>
    <row r="229" spans="1:7" ht="25.5" customHeight="1">
      <c r="A229" s="146" t="s">
        <v>332</v>
      </c>
      <c r="B229" s="123">
        <v>0</v>
      </c>
      <c r="C229" s="123">
        <v>0</v>
      </c>
      <c r="D229" s="123">
        <v>0</v>
      </c>
      <c r="E229" s="123">
        <v>0</v>
      </c>
      <c r="F229" s="123" t="str">
        <f t="shared" si="8"/>
        <v> </v>
      </c>
      <c r="G229" s="124" t="str">
        <f t="shared" si="9"/>
        <v> </v>
      </c>
    </row>
    <row r="230" spans="1:7" ht="16.5" customHeight="1">
      <c r="A230" s="147" t="s">
        <v>333</v>
      </c>
      <c r="B230" s="123">
        <v>0</v>
      </c>
      <c r="C230" s="123">
        <v>0</v>
      </c>
      <c r="D230" s="123">
        <v>0</v>
      </c>
      <c r="E230" s="123">
        <v>0</v>
      </c>
      <c r="F230" s="123" t="str">
        <f t="shared" si="8"/>
        <v> </v>
      </c>
      <c r="G230" s="124" t="str">
        <f t="shared" si="9"/>
        <v> </v>
      </c>
    </row>
    <row r="231" spans="1:7" ht="16.5" customHeight="1">
      <c r="A231" s="147" t="s">
        <v>334</v>
      </c>
      <c r="B231" s="123">
        <v>0</v>
      </c>
      <c r="C231" s="123">
        <v>0</v>
      </c>
      <c r="D231" s="123">
        <v>0</v>
      </c>
      <c r="E231" s="123">
        <v>0</v>
      </c>
      <c r="F231" s="123" t="str">
        <f t="shared" si="8"/>
        <v> </v>
      </c>
      <c r="G231" s="124" t="str">
        <f t="shared" si="9"/>
        <v> </v>
      </c>
    </row>
    <row r="232" spans="1:7" ht="24.75" customHeight="1">
      <c r="A232" s="147" t="s">
        <v>794</v>
      </c>
      <c r="B232" s="123">
        <v>0</v>
      </c>
      <c r="C232" s="123">
        <v>0</v>
      </c>
      <c r="D232" s="123">
        <v>0</v>
      </c>
      <c r="E232" s="123">
        <v>0</v>
      </c>
      <c r="F232" s="123" t="str">
        <f t="shared" si="8"/>
        <v> </v>
      </c>
      <c r="G232" s="124" t="str">
        <f t="shared" si="9"/>
        <v> </v>
      </c>
    </row>
    <row r="233" spans="1:7" s="788" customFormat="1" ht="16.5" customHeight="1">
      <c r="A233" s="147" t="s">
        <v>335</v>
      </c>
      <c r="B233" s="123">
        <v>0</v>
      </c>
      <c r="C233" s="123">
        <v>0</v>
      </c>
      <c r="D233" s="123">
        <v>0</v>
      </c>
      <c r="E233" s="123">
        <v>0</v>
      </c>
      <c r="F233" s="123" t="str">
        <f t="shared" si="8"/>
        <v> </v>
      </c>
      <c r="G233" s="124" t="str">
        <f t="shared" si="9"/>
        <v> </v>
      </c>
    </row>
    <row r="234" spans="1:7" s="788" customFormat="1" ht="16.5" customHeight="1">
      <c r="A234" s="824" t="s">
        <v>336</v>
      </c>
      <c r="B234" s="123">
        <v>0</v>
      </c>
      <c r="C234" s="123">
        <v>0</v>
      </c>
      <c r="D234" s="123">
        <v>0</v>
      </c>
      <c r="E234" s="123">
        <v>0</v>
      </c>
      <c r="F234" s="123" t="str">
        <f t="shared" si="8"/>
        <v> </v>
      </c>
      <c r="G234" s="124" t="str">
        <f t="shared" si="9"/>
        <v> </v>
      </c>
    </row>
    <row r="235" spans="1:7" s="788" customFormat="1" ht="16.5" customHeight="1">
      <c r="A235" s="147" t="s">
        <v>333</v>
      </c>
      <c r="B235" s="123">
        <v>0</v>
      </c>
      <c r="C235" s="123">
        <v>0</v>
      </c>
      <c r="D235" s="123">
        <v>0</v>
      </c>
      <c r="E235" s="123">
        <v>0</v>
      </c>
      <c r="F235" s="123" t="str">
        <f t="shared" si="8"/>
        <v> </v>
      </c>
      <c r="G235" s="124" t="str">
        <f t="shared" si="9"/>
        <v> </v>
      </c>
    </row>
    <row r="236" spans="1:7" s="788" customFormat="1" ht="16.5" customHeight="1">
      <c r="A236" s="147" t="s">
        <v>337</v>
      </c>
      <c r="B236" s="123">
        <v>0</v>
      </c>
      <c r="C236" s="123">
        <v>0</v>
      </c>
      <c r="D236" s="123">
        <v>0</v>
      </c>
      <c r="E236" s="123">
        <v>0</v>
      </c>
      <c r="F236" s="123" t="str">
        <f t="shared" si="8"/>
        <v> </v>
      </c>
      <c r="G236" s="124" t="str">
        <f t="shared" si="9"/>
        <v> </v>
      </c>
    </row>
    <row r="237" spans="1:7" ht="16.5" customHeight="1">
      <c r="A237" s="147" t="s">
        <v>338</v>
      </c>
      <c r="B237" s="123">
        <v>0</v>
      </c>
      <c r="C237" s="123">
        <v>0</v>
      </c>
      <c r="D237" s="123">
        <v>0</v>
      </c>
      <c r="E237" s="123">
        <v>0</v>
      </c>
      <c r="F237" s="123" t="str">
        <f t="shared" si="8"/>
        <v> </v>
      </c>
      <c r="G237" s="124" t="str">
        <f t="shared" si="9"/>
        <v> </v>
      </c>
    </row>
    <row r="238" spans="1:7" ht="16.5" customHeight="1">
      <c r="A238" s="824" t="s">
        <v>339</v>
      </c>
      <c r="B238" s="123">
        <v>0</v>
      </c>
      <c r="C238" s="123">
        <v>0</v>
      </c>
      <c r="D238" s="123">
        <v>0</v>
      </c>
      <c r="E238" s="123">
        <v>0</v>
      </c>
      <c r="F238" s="123" t="str">
        <f t="shared" si="8"/>
        <v> </v>
      </c>
      <c r="G238" s="124" t="str">
        <f t="shared" si="9"/>
        <v> </v>
      </c>
    </row>
    <row r="239" spans="1:7" ht="16.5" customHeight="1">
      <c r="A239" s="148" t="s">
        <v>340</v>
      </c>
      <c r="B239" s="123">
        <v>0</v>
      </c>
      <c r="C239" s="123">
        <v>0</v>
      </c>
      <c r="D239" s="123">
        <v>0</v>
      </c>
      <c r="E239" s="123">
        <v>0</v>
      </c>
      <c r="F239" s="123" t="str">
        <f t="shared" si="8"/>
        <v> </v>
      </c>
      <c r="G239" s="124" t="str">
        <f t="shared" si="9"/>
        <v> </v>
      </c>
    </row>
    <row r="240" spans="1:7" ht="16.5" customHeight="1" thickBot="1">
      <c r="A240" s="825" t="s">
        <v>340</v>
      </c>
      <c r="B240" s="123">
        <v>0</v>
      </c>
      <c r="C240" s="123">
        <v>0</v>
      </c>
      <c r="D240" s="123">
        <v>0</v>
      </c>
      <c r="E240" s="123">
        <v>0</v>
      </c>
      <c r="F240" s="123" t="str">
        <f t="shared" si="8"/>
        <v> </v>
      </c>
      <c r="G240" s="124" t="str">
        <f t="shared" si="9"/>
        <v> </v>
      </c>
    </row>
    <row r="241" spans="1:7" ht="30" customHeight="1" thickBot="1">
      <c r="A241" s="149" t="s">
        <v>341</v>
      </c>
      <c r="B241" s="130">
        <v>0</v>
      </c>
      <c r="C241" s="130">
        <v>0</v>
      </c>
      <c r="D241" s="130">
        <v>0</v>
      </c>
      <c r="E241" s="130">
        <v>0</v>
      </c>
      <c r="F241" s="130" t="str">
        <f t="shared" si="8"/>
        <v> </v>
      </c>
      <c r="G241" s="131" t="str">
        <f t="shared" si="9"/>
        <v> </v>
      </c>
    </row>
    <row r="242" spans="1:7" ht="10.5" customHeight="1" thickBot="1">
      <c r="A242" s="141"/>
      <c r="B242" s="142"/>
      <c r="C242" s="142"/>
      <c r="D242" s="142"/>
      <c r="E242" s="142"/>
      <c r="F242" s="142" t="str">
        <f t="shared" si="8"/>
        <v> </v>
      </c>
      <c r="G242" s="143" t="str">
        <f t="shared" si="9"/>
        <v> </v>
      </c>
    </row>
    <row r="243" spans="1:7" ht="24.75" customHeight="1" thickBot="1">
      <c r="A243" s="150" t="s">
        <v>342</v>
      </c>
      <c r="B243" s="820">
        <v>-40723728.28999999</v>
      </c>
      <c r="C243" s="820">
        <v>-44127511.99999998</v>
      </c>
      <c r="D243" s="820">
        <v>-43449155.99999996</v>
      </c>
      <c r="E243" s="820">
        <v>-43475451.17000001</v>
      </c>
      <c r="F243" s="820" t="str">
        <f t="shared" si="8"/>
        <v> </v>
      </c>
      <c r="G243" s="821" t="str">
        <f t="shared" si="9"/>
        <v> </v>
      </c>
    </row>
    <row r="244" spans="1:7" ht="10.5" customHeight="1">
      <c r="A244" s="151"/>
      <c r="B244" s="152"/>
      <c r="C244" s="152"/>
      <c r="D244" s="152"/>
      <c r="E244" s="152"/>
      <c r="F244" s="152" t="str">
        <f t="shared" si="8"/>
        <v> </v>
      </c>
      <c r="G244" s="153" t="str">
        <f t="shared" si="9"/>
        <v> </v>
      </c>
    </row>
    <row r="245" spans="1:7" ht="21" customHeight="1" thickBot="1">
      <c r="A245" s="154"/>
      <c r="B245" s="16"/>
      <c r="C245" s="16"/>
      <c r="D245" s="16"/>
      <c r="E245" s="16"/>
      <c r="F245" s="16" t="str">
        <f t="shared" si="8"/>
        <v> </v>
      </c>
      <c r="G245" s="62" t="str">
        <f t="shared" si="9"/>
        <v> </v>
      </c>
    </row>
    <row r="246" spans="1:7" ht="30" customHeight="1">
      <c r="A246" s="155" t="s">
        <v>795</v>
      </c>
      <c r="B246" s="156"/>
      <c r="C246" s="156"/>
      <c r="D246" s="156"/>
      <c r="E246" s="156"/>
      <c r="F246" s="156" t="str">
        <f t="shared" si="8"/>
        <v> </v>
      </c>
      <c r="G246" s="157" t="str">
        <f t="shared" si="9"/>
        <v> </v>
      </c>
    </row>
    <row r="247" spans="1:7" ht="18" customHeight="1">
      <c r="A247" s="158" t="s">
        <v>343</v>
      </c>
      <c r="B247" s="826">
        <v>4112755.39</v>
      </c>
      <c r="C247" s="826">
        <v>5340814</v>
      </c>
      <c r="D247" s="826">
        <v>5492214</v>
      </c>
      <c r="E247" s="826">
        <v>4875183.04</v>
      </c>
      <c r="F247" s="826">
        <f t="shared" si="8"/>
        <v>88.76535109520496</v>
      </c>
      <c r="G247" s="827">
        <f t="shared" si="9"/>
        <v>118.53812292979573</v>
      </c>
    </row>
    <row r="248" spans="1:7" ht="18" customHeight="1">
      <c r="A248" s="159" t="s">
        <v>344</v>
      </c>
      <c r="B248" s="790">
        <v>2394091.37</v>
      </c>
      <c r="C248" s="123">
        <v>2496989</v>
      </c>
      <c r="D248" s="123">
        <v>2720389</v>
      </c>
      <c r="E248" s="123">
        <v>2733184.67</v>
      </c>
      <c r="F248" s="123">
        <f t="shared" si="8"/>
        <v>100.47036177546667</v>
      </c>
      <c r="G248" s="124">
        <f t="shared" si="9"/>
        <v>114.16375766811271</v>
      </c>
    </row>
    <row r="249" spans="1:7" ht="18" customHeight="1">
      <c r="A249" s="159" t="s">
        <v>346</v>
      </c>
      <c r="B249" s="828">
        <v>1718664.02</v>
      </c>
      <c r="C249" s="828">
        <v>2843825</v>
      </c>
      <c r="D249" s="828">
        <v>2771825</v>
      </c>
      <c r="E249" s="828">
        <v>2141998.37</v>
      </c>
      <c r="F249" s="828">
        <f t="shared" si="8"/>
        <v>77.27754710344269</v>
      </c>
      <c r="G249" s="829">
        <f t="shared" si="9"/>
        <v>124.63159437060887</v>
      </c>
    </row>
    <row r="250" spans="1:7" ht="18" customHeight="1">
      <c r="A250" s="160" t="s">
        <v>347</v>
      </c>
      <c r="B250" s="123">
        <v>0</v>
      </c>
      <c r="C250" s="123">
        <v>0</v>
      </c>
      <c r="D250" s="123">
        <v>0</v>
      </c>
      <c r="E250" s="123">
        <v>0</v>
      </c>
      <c r="F250" s="123" t="str">
        <f t="shared" si="8"/>
        <v> </v>
      </c>
      <c r="G250" s="124" t="str">
        <f t="shared" si="9"/>
        <v> </v>
      </c>
    </row>
    <row r="251" spans="1:7" ht="18" customHeight="1">
      <c r="A251" s="160" t="s">
        <v>348</v>
      </c>
      <c r="B251" s="123">
        <v>0</v>
      </c>
      <c r="C251" s="123">
        <v>0</v>
      </c>
      <c r="D251" s="123">
        <v>0</v>
      </c>
      <c r="E251" s="123">
        <v>0</v>
      </c>
      <c r="F251" s="123" t="str">
        <f t="shared" si="8"/>
        <v> </v>
      </c>
      <c r="G251" s="124" t="str">
        <f t="shared" si="9"/>
        <v> </v>
      </c>
    </row>
    <row r="252" spans="1:7" ht="21.75" customHeight="1">
      <c r="A252" s="830" t="s">
        <v>796</v>
      </c>
      <c r="B252" s="125">
        <v>0</v>
      </c>
      <c r="C252" s="125">
        <v>0</v>
      </c>
      <c r="D252" s="125">
        <v>0</v>
      </c>
      <c r="E252" s="125">
        <v>0</v>
      </c>
      <c r="F252" s="125" t="str">
        <f t="shared" si="8"/>
        <v> </v>
      </c>
      <c r="G252" s="126" t="str">
        <f t="shared" si="9"/>
        <v> </v>
      </c>
    </row>
    <row r="253" spans="1:7" ht="27" customHeight="1">
      <c r="A253" s="830" t="s">
        <v>349</v>
      </c>
      <c r="B253" s="161">
        <v>0</v>
      </c>
      <c r="C253" s="162">
        <v>0</v>
      </c>
      <c r="D253" s="163">
        <v>0</v>
      </c>
      <c r="E253" s="163">
        <v>0</v>
      </c>
      <c r="F253" s="163" t="str">
        <f t="shared" si="8"/>
        <v> </v>
      </c>
      <c r="G253" s="164" t="str">
        <f t="shared" si="9"/>
        <v> </v>
      </c>
    </row>
    <row r="254" spans="1:7" ht="21.75" customHeight="1">
      <c r="A254" s="831" t="s">
        <v>350</v>
      </c>
      <c r="B254" s="165">
        <v>0</v>
      </c>
      <c r="C254" s="166">
        <v>0</v>
      </c>
      <c r="D254" s="167">
        <v>0</v>
      </c>
      <c r="E254" s="167">
        <v>0</v>
      </c>
      <c r="F254" s="167" t="str">
        <f t="shared" si="8"/>
        <v> </v>
      </c>
      <c r="G254" s="168" t="str">
        <f t="shared" si="9"/>
        <v> </v>
      </c>
    </row>
    <row r="255" spans="1:7" ht="27" customHeight="1">
      <c r="A255" s="832" t="s">
        <v>797</v>
      </c>
      <c r="B255" s="161">
        <v>0</v>
      </c>
      <c r="C255" s="162">
        <v>0</v>
      </c>
      <c r="D255" s="163">
        <v>0</v>
      </c>
      <c r="E255" s="163">
        <v>0</v>
      </c>
      <c r="F255" s="163" t="str">
        <f>IF(D255&lt;=0," ",IF(E255&lt;0," ",E255/D255*100))</f>
        <v> </v>
      </c>
      <c r="G255" s="164" t="str">
        <f>IF(B255&lt;=0," ",IF(E255&lt;0," ",E255/B255*100))</f>
        <v> </v>
      </c>
    </row>
    <row r="256" spans="1:7" ht="3" customHeight="1" thickBot="1">
      <c r="A256" s="833"/>
      <c r="B256" s="169"/>
      <c r="C256" s="170"/>
      <c r="D256" s="171"/>
      <c r="E256" s="171"/>
      <c r="F256" s="171"/>
      <c r="G256" s="172"/>
    </row>
    <row r="257" spans="1:7" ht="11.25" customHeight="1">
      <c r="A257" s="173"/>
      <c r="B257" s="174"/>
      <c r="C257" s="174"/>
      <c r="D257" s="174"/>
      <c r="E257" s="174"/>
      <c r="F257" s="174"/>
      <c r="G257" s="174"/>
    </row>
    <row r="258" ht="12.75">
      <c r="A258" t="s">
        <v>351</v>
      </c>
    </row>
    <row r="259" ht="12.75">
      <c r="A259" t="s">
        <v>352</v>
      </c>
    </row>
    <row r="260" ht="12.75">
      <c r="A260" s="834" t="s">
        <v>798</v>
      </c>
    </row>
    <row r="261" ht="12.75">
      <c r="A261" s="18" t="s">
        <v>353</v>
      </c>
    </row>
    <row r="262" ht="12.75">
      <c r="A262" s="835" t="s">
        <v>799</v>
      </c>
    </row>
    <row r="263" ht="12.75">
      <c r="A263" t="s">
        <v>354</v>
      </c>
    </row>
    <row r="264" ht="12.75">
      <c r="A264" t="s">
        <v>355</v>
      </c>
    </row>
    <row r="265" ht="12.75">
      <c r="A265" t="s">
        <v>356</v>
      </c>
    </row>
    <row r="266" ht="12.75">
      <c r="A266" s="266"/>
    </row>
    <row r="267" ht="12.75">
      <c r="A267"/>
    </row>
    <row r="268" ht="12.75">
      <c r="A268" s="266"/>
    </row>
    <row r="269" ht="12.75">
      <c r="A269" s="266"/>
    </row>
    <row r="270" ht="12.75">
      <c r="A270" s="836"/>
    </row>
    <row r="271" ht="12.75">
      <c r="A271" s="836"/>
    </row>
    <row r="272" ht="12.75">
      <c r="A272" s="836"/>
    </row>
    <row r="273" ht="12.75">
      <c r="A273" s="836"/>
    </row>
    <row r="274" ht="12.75">
      <c r="A274" s="836"/>
    </row>
    <row r="275" ht="12.75">
      <c r="A275" s="837"/>
    </row>
    <row r="276" ht="12.75">
      <c r="A276" s="836"/>
    </row>
    <row r="277" ht="12.75">
      <c r="A277" s="836"/>
    </row>
    <row r="278" ht="12.75">
      <c r="A278" s="836"/>
    </row>
    <row r="279" ht="12.75">
      <c r="A279" s="836"/>
    </row>
    <row r="280" ht="12.75">
      <c r="A280" s="838"/>
    </row>
  </sheetData>
  <printOptions horizontalCentered="1"/>
  <pageMargins left="0.984251968503937" right="0.7874015748031497" top="0.984251968503937" bottom="0.7874015748031497" header="0.7086614173228347" footer="0.5118110236220472"/>
  <pageSetup fitToHeight="6" fitToWidth="1" horizontalDpi="600" verticalDpi="600" orientation="portrait" paperSize="9" scale="66" r:id="rId1"/>
  <headerFooter alignWithMargins="0">
    <oddHeader>&amp;C&amp;"Arial CE,tučné"&amp;14
&amp;R&amp;"Arial CE,tučné"&amp;12Tabulka č. 1&amp;"Arial CE,obyčejné"&amp;10
Strana 6/6</oddHeader>
    <oddFooter>&amp;C&amp;14 
49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3.75390625" style="266" customWidth="1"/>
    <col min="2" max="2" width="40.75390625" style="266" customWidth="1"/>
    <col min="3" max="3" width="5.75390625" style="112" customWidth="1"/>
    <col min="4" max="4" width="12.75390625" style="355" customWidth="1"/>
    <col min="5" max="6" width="15.75390625" style="359" customWidth="1"/>
    <col min="7" max="7" width="11.25390625" style="359" customWidth="1"/>
    <col min="8" max="16384" width="9.125" style="266" customWidth="1"/>
  </cols>
  <sheetData>
    <row r="1" spans="1:7" s="258" customFormat="1" ht="18" customHeight="1">
      <c r="A1" s="1116" t="s">
        <v>393</v>
      </c>
      <c r="B1" s="1116"/>
      <c r="C1" s="1116"/>
      <c r="D1" s="1116"/>
      <c r="E1" s="1116"/>
      <c r="F1" s="1116"/>
      <c r="G1" s="1116"/>
    </row>
    <row r="2" spans="1:7" s="258" customFormat="1" ht="18" customHeight="1">
      <c r="A2" s="1117"/>
      <c r="B2" s="1117"/>
      <c r="C2" s="1117"/>
      <c r="D2" s="1117"/>
      <c r="E2" s="1117"/>
      <c r="F2" s="260"/>
      <c r="G2" s="261"/>
    </row>
    <row r="3" spans="1:7" s="258" customFormat="1" ht="18" customHeight="1">
      <c r="A3" s="763" t="s">
        <v>802</v>
      </c>
      <c r="B3" s="764"/>
      <c r="C3" s="765"/>
      <c r="D3" s="259"/>
      <c r="E3" s="262"/>
      <c r="F3" s="262"/>
      <c r="G3" s="263"/>
    </row>
    <row r="4" spans="1:7" s="58" customFormat="1" ht="18" customHeight="1" thickBot="1">
      <c r="A4" s="766" t="s">
        <v>542</v>
      </c>
      <c r="B4" s="79"/>
      <c r="C4" s="79"/>
      <c r="D4" s="259"/>
      <c r="E4" s="264"/>
      <c r="F4" s="264"/>
      <c r="G4" s="265" t="s">
        <v>420</v>
      </c>
    </row>
    <row r="5" spans="1:7" ht="27" customHeight="1">
      <c r="A5" s="267" t="s">
        <v>424</v>
      </c>
      <c r="B5" s="268" t="s">
        <v>592</v>
      </c>
      <c r="C5" s="269" t="s">
        <v>898</v>
      </c>
      <c r="D5" s="270" t="s">
        <v>901</v>
      </c>
      <c r="E5" s="271" t="s">
        <v>593</v>
      </c>
      <c r="F5" s="271" t="s">
        <v>421</v>
      </c>
      <c r="G5" s="272" t="s">
        <v>902</v>
      </c>
    </row>
    <row r="6" spans="1:7" ht="12.75" customHeight="1" thickBot="1">
      <c r="A6" s="273"/>
      <c r="B6" s="274"/>
      <c r="C6" s="275"/>
      <c r="D6" s="276">
        <v>1</v>
      </c>
      <c r="E6" s="277">
        <v>2</v>
      </c>
      <c r="F6" s="277">
        <v>3</v>
      </c>
      <c r="G6" s="278">
        <v>4</v>
      </c>
    </row>
    <row r="7" spans="1:7" ht="18" customHeight="1">
      <c r="A7" s="279" t="s">
        <v>594</v>
      </c>
      <c r="B7" s="280"/>
      <c r="C7" s="281"/>
      <c r="D7" s="282"/>
      <c r="E7" s="283"/>
      <c r="F7" s="283"/>
      <c r="G7" s="284"/>
    </row>
    <row r="8" spans="1:7" ht="27" customHeight="1">
      <c r="A8" s="285"/>
      <c r="B8" s="286" t="s">
        <v>903</v>
      </c>
      <c r="C8" s="287" t="s">
        <v>595</v>
      </c>
      <c r="D8" s="288">
        <v>278000</v>
      </c>
      <c r="E8" s="289">
        <v>278000</v>
      </c>
      <c r="F8" s="289">
        <v>1642748.5</v>
      </c>
      <c r="G8" s="290">
        <v>590.92</v>
      </c>
    </row>
    <row r="9" spans="1:7" s="297" customFormat="1" ht="27" customHeight="1">
      <c r="A9" s="291"/>
      <c r="B9" s="292" t="s">
        <v>904</v>
      </c>
      <c r="C9" s="293" t="s">
        <v>905</v>
      </c>
      <c r="D9" s="294">
        <v>7466555</v>
      </c>
      <c r="E9" s="295">
        <v>7466555</v>
      </c>
      <c r="F9" s="295">
        <v>6398545.78</v>
      </c>
      <c r="G9" s="296">
        <v>85.7</v>
      </c>
    </row>
    <row r="10" spans="1:7" ht="15" customHeight="1">
      <c r="A10" s="285"/>
      <c r="B10" s="292" t="s">
        <v>906</v>
      </c>
      <c r="C10" s="293" t="s">
        <v>907</v>
      </c>
      <c r="D10" s="294">
        <v>6148928</v>
      </c>
      <c r="E10" s="295">
        <v>6148928</v>
      </c>
      <c r="F10" s="295">
        <v>5268749.44</v>
      </c>
      <c r="G10" s="296">
        <v>85.69</v>
      </c>
    </row>
    <row r="11" spans="1:7" ht="18" customHeight="1">
      <c r="A11" s="298"/>
      <c r="B11" s="299" t="s">
        <v>596</v>
      </c>
      <c r="C11" s="300" t="s">
        <v>599</v>
      </c>
      <c r="D11" s="301">
        <v>51872067</v>
      </c>
      <c r="E11" s="302">
        <v>51193711</v>
      </c>
      <c r="F11" s="302">
        <v>51516745.45</v>
      </c>
      <c r="G11" s="303">
        <v>100.63</v>
      </c>
    </row>
    <row r="12" spans="1:7" ht="12" customHeight="1">
      <c r="A12" s="304"/>
      <c r="B12" s="60"/>
      <c r="C12" s="305"/>
      <c r="D12" s="306"/>
      <c r="E12" s="307"/>
      <c r="F12" s="307"/>
      <c r="G12" s="308"/>
    </row>
    <row r="13" spans="1:7" ht="18" customHeight="1">
      <c r="A13" s="309" t="s">
        <v>597</v>
      </c>
      <c r="B13" s="310"/>
      <c r="C13" s="311"/>
      <c r="D13" s="312"/>
      <c r="E13" s="313"/>
      <c r="F13" s="313"/>
      <c r="G13" s="314"/>
    </row>
    <row r="14" spans="1:7" ht="15.75" customHeight="1">
      <c r="A14" s="298"/>
      <c r="B14" s="315" t="s">
        <v>598</v>
      </c>
      <c r="C14" s="316"/>
      <c r="D14" s="317"/>
      <c r="E14" s="318"/>
      <c r="F14" s="318"/>
      <c r="G14" s="319"/>
    </row>
    <row r="15" spans="1:7" ht="27" customHeight="1">
      <c r="A15" s="285"/>
      <c r="B15" s="320" t="s">
        <v>908</v>
      </c>
      <c r="C15" s="287" t="s">
        <v>600</v>
      </c>
      <c r="D15" s="321">
        <v>25562720</v>
      </c>
      <c r="E15" s="322">
        <v>23947924</v>
      </c>
      <c r="F15" s="322">
        <v>23220063.67</v>
      </c>
      <c r="G15" s="290">
        <v>96.96</v>
      </c>
    </row>
    <row r="16" spans="1:7" ht="15" customHeight="1">
      <c r="A16" s="285"/>
      <c r="B16" s="323" t="s">
        <v>909</v>
      </c>
      <c r="C16" s="287" t="s">
        <v>910</v>
      </c>
      <c r="D16" s="321">
        <v>25037084</v>
      </c>
      <c r="E16" s="322">
        <v>23423133</v>
      </c>
      <c r="F16" s="322">
        <v>22708903.87</v>
      </c>
      <c r="G16" s="290">
        <v>96.95</v>
      </c>
    </row>
    <row r="17" spans="1:7" ht="15" customHeight="1">
      <c r="A17" s="285"/>
      <c r="B17" s="324" t="s">
        <v>877</v>
      </c>
      <c r="C17" s="287" t="s">
        <v>601</v>
      </c>
      <c r="D17" s="325">
        <v>8797381</v>
      </c>
      <c r="E17" s="326">
        <v>8241431</v>
      </c>
      <c r="F17" s="326">
        <v>7987253.84</v>
      </c>
      <c r="G17" s="327">
        <v>96.92</v>
      </c>
    </row>
    <row r="18" spans="1:7" ht="15" customHeight="1">
      <c r="A18" s="285"/>
      <c r="B18" s="320" t="s">
        <v>878</v>
      </c>
      <c r="C18" s="287" t="s">
        <v>602</v>
      </c>
      <c r="D18" s="294">
        <v>500742</v>
      </c>
      <c r="E18" s="295">
        <v>468462</v>
      </c>
      <c r="F18" s="295">
        <v>454124.22</v>
      </c>
      <c r="G18" s="327">
        <v>96.94</v>
      </c>
    </row>
    <row r="19" spans="1:7" ht="15.75" customHeight="1">
      <c r="A19" s="285"/>
      <c r="B19" s="328" t="s">
        <v>911</v>
      </c>
      <c r="C19" s="300" t="s">
        <v>603</v>
      </c>
      <c r="D19" s="301">
        <v>5328159</v>
      </c>
      <c r="E19" s="302">
        <v>6175483</v>
      </c>
      <c r="F19" s="302">
        <v>5304676.43</v>
      </c>
      <c r="G19" s="329">
        <v>85.9</v>
      </c>
    </row>
    <row r="20" spans="1:7" ht="12" customHeight="1">
      <c r="A20" s="285"/>
      <c r="B20" s="330"/>
      <c r="C20" s="305"/>
      <c r="D20" s="306"/>
      <c r="E20" s="307"/>
      <c r="F20" s="307"/>
      <c r="G20" s="308"/>
    </row>
    <row r="21" spans="1:7" ht="15.75" customHeight="1">
      <c r="A21" s="285"/>
      <c r="B21" s="331" t="s">
        <v>604</v>
      </c>
      <c r="C21" s="332"/>
      <c r="D21" s="312"/>
      <c r="E21" s="313"/>
      <c r="F21" s="313"/>
      <c r="G21" s="314"/>
    </row>
    <row r="22" spans="1:7" ht="15" customHeight="1">
      <c r="A22" s="285"/>
      <c r="B22" s="333" t="s">
        <v>606</v>
      </c>
      <c r="C22" s="287" t="s">
        <v>607</v>
      </c>
      <c r="D22" s="334">
        <v>70963</v>
      </c>
      <c r="E22" s="335">
        <v>72005</v>
      </c>
      <c r="F22" s="335">
        <v>22603.05</v>
      </c>
      <c r="G22" s="336">
        <v>31.39</v>
      </c>
    </row>
    <row r="23" spans="1:7" ht="15" customHeight="1">
      <c r="A23" s="285"/>
      <c r="B23" s="107" t="s">
        <v>608</v>
      </c>
      <c r="C23" s="287" t="s">
        <v>609</v>
      </c>
      <c r="D23" s="321">
        <v>13350</v>
      </c>
      <c r="E23" s="322">
        <v>13350</v>
      </c>
      <c r="F23" s="322">
        <v>13489.4</v>
      </c>
      <c r="G23" s="290">
        <v>101.04</v>
      </c>
    </row>
    <row r="24" spans="1:7" ht="15" customHeight="1">
      <c r="A24" s="285"/>
      <c r="B24" s="107" t="s">
        <v>610</v>
      </c>
      <c r="C24" s="287" t="s">
        <v>611</v>
      </c>
      <c r="D24" s="321">
        <v>57613</v>
      </c>
      <c r="E24" s="322">
        <v>58655</v>
      </c>
      <c r="F24" s="322">
        <v>9113.65</v>
      </c>
      <c r="G24" s="290">
        <v>15.54</v>
      </c>
    </row>
    <row r="25" spans="1:7" ht="15" customHeight="1">
      <c r="A25" s="285"/>
      <c r="B25" s="108" t="s">
        <v>612</v>
      </c>
      <c r="C25" s="287" t="s">
        <v>613</v>
      </c>
      <c r="D25" s="321"/>
      <c r="E25" s="322"/>
      <c r="F25" s="322"/>
      <c r="G25" s="290"/>
    </row>
    <row r="26" spans="1:7" ht="15" customHeight="1">
      <c r="A26" s="285"/>
      <c r="B26" s="108" t="s">
        <v>615</v>
      </c>
      <c r="C26" s="287" t="s">
        <v>616</v>
      </c>
      <c r="D26" s="321">
        <v>56070</v>
      </c>
      <c r="E26" s="322">
        <v>56470</v>
      </c>
      <c r="F26" s="322">
        <v>6469.27</v>
      </c>
      <c r="G26" s="290">
        <v>11.46</v>
      </c>
    </row>
    <row r="27" spans="1:7" ht="15" customHeight="1">
      <c r="A27" s="285"/>
      <c r="B27" s="109" t="s">
        <v>617</v>
      </c>
      <c r="C27" s="287" t="s">
        <v>618</v>
      </c>
      <c r="D27" s="321">
        <v>1500</v>
      </c>
      <c r="E27" s="322">
        <v>1500</v>
      </c>
      <c r="F27" s="322">
        <v>1350</v>
      </c>
      <c r="G27" s="290">
        <v>90</v>
      </c>
    </row>
    <row r="28" spans="1:7" ht="15" customHeight="1">
      <c r="A28" s="285"/>
      <c r="B28" s="108" t="s">
        <v>879</v>
      </c>
      <c r="C28" s="287" t="s">
        <v>619</v>
      </c>
      <c r="D28" s="294"/>
      <c r="E28" s="295"/>
      <c r="F28" s="295"/>
      <c r="G28" s="296"/>
    </row>
    <row r="29" spans="1:7" ht="27">
      <c r="A29" s="285"/>
      <c r="B29" s="337" t="s">
        <v>912</v>
      </c>
      <c r="C29" s="287" t="s">
        <v>620</v>
      </c>
      <c r="D29" s="294">
        <v>25198977</v>
      </c>
      <c r="E29" s="295">
        <v>23588013</v>
      </c>
      <c r="F29" s="295">
        <v>22862679.34</v>
      </c>
      <c r="G29" s="296">
        <v>96.92</v>
      </c>
    </row>
    <row r="30" spans="1:7" ht="15" customHeight="1">
      <c r="A30" s="285"/>
      <c r="B30" s="337" t="s">
        <v>913</v>
      </c>
      <c r="C30" s="287" t="s">
        <v>621</v>
      </c>
      <c r="D30" s="294">
        <v>24684758</v>
      </c>
      <c r="E30" s="295">
        <v>23075129</v>
      </c>
      <c r="F30" s="295">
        <v>22360778.33</v>
      </c>
      <c r="G30" s="296">
        <v>96.9</v>
      </c>
    </row>
    <row r="31" spans="1:7" ht="27" customHeight="1">
      <c r="A31" s="285"/>
      <c r="B31" s="337" t="s">
        <v>914</v>
      </c>
      <c r="C31" s="287" t="s">
        <v>623</v>
      </c>
      <c r="D31" s="294">
        <v>17544077</v>
      </c>
      <c r="E31" s="295">
        <v>15931822</v>
      </c>
      <c r="F31" s="295">
        <v>15493008.11</v>
      </c>
      <c r="G31" s="296">
        <v>97.25</v>
      </c>
    </row>
    <row r="32" spans="1:7" ht="27" customHeight="1">
      <c r="A32" s="285"/>
      <c r="B32" s="337" t="s">
        <v>915</v>
      </c>
      <c r="C32" s="287" t="s">
        <v>625</v>
      </c>
      <c r="D32" s="294">
        <v>3686452</v>
      </c>
      <c r="E32" s="295">
        <v>3655439</v>
      </c>
      <c r="F32" s="295">
        <v>3385689.33</v>
      </c>
      <c r="G32" s="296">
        <v>92.62</v>
      </c>
    </row>
    <row r="33" spans="1:7" ht="15" customHeight="1">
      <c r="A33" s="285"/>
      <c r="B33" s="338" t="s">
        <v>622</v>
      </c>
      <c r="C33" s="287" t="s">
        <v>627</v>
      </c>
      <c r="D33" s="294">
        <v>2496989</v>
      </c>
      <c r="E33" s="295">
        <v>2720389</v>
      </c>
      <c r="F33" s="295">
        <v>2733184.67</v>
      </c>
      <c r="G33" s="296">
        <v>100.47</v>
      </c>
    </row>
    <row r="34" spans="1:7" ht="15" customHeight="1">
      <c r="A34" s="285"/>
      <c r="B34" s="339" t="s">
        <v>624</v>
      </c>
      <c r="C34" s="287" t="s">
        <v>628</v>
      </c>
      <c r="D34" s="294">
        <v>2843825</v>
      </c>
      <c r="E34" s="295">
        <v>2771825</v>
      </c>
      <c r="F34" s="295">
        <v>2141998.37</v>
      </c>
      <c r="G34" s="296">
        <v>77.28</v>
      </c>
    </row>
    <row r="35" spans="1:7" ht="15" customHeight="1">
      <c r="A35" s="285"/>
      <c r="B35" s="339" t="s">
        <v>626</v>
      </c>
      <c r="C35" s="287" t="s">
        <v>630</v>
      </c>
      <c r="D35" s="294"/>
      <c r="E35" s="295">
        <v>28513</v>
      </c>
      <c r="F35" s="295">
        <v>26008.32</v>
      </c>
      <c r="G35" s="296">
        <v>91.22</v>
      </c>
    </row>
    <row r="36" spans="1:7" ht="27" customHeight="1">
      <c r="A36" s="285"/>
      <c r="B36" s="340" t="s">
        <v>916</v>
      </c>
      <c r="C36" s="287" t="s">
        <v>631</v>
      </c>
      <c r="D36" s="294">
        <v>3900</v>
      </c>
      <c r="E36" s="295">
        <v>72132</v>
      </c>
      <c r="F36" s="295">
        <v>67347.17</v>
      </c>
      <c r="G36" s="296">
        <v>93.37</v>
      </c>
    </row>
    <row r="37" spans="1:7" ht="15" customHeight="1">
      <c r="A37" s="285"/>
      <c r="B37" s="340" t="s">
        <v>629</v>
      </c>
      <c r="C37" s="287" t="s">
        <v>632</v>
      </c>
      <c r="D37" s="294"/>
      <c r="E37" s="295">
        <v>110175</v>
      </c>
      <c r="F37" s="295">
        <v>110150.94</v>
      </c>
      <c r="G37" s="296">
        <v>99.98</v>
      </c>
    </row>
    <row r="38" spans="1:7" ht="26.25" customHeight="1">
      <c r="A38" s="285"/>
      <c r="B38" s="338" t="s">
        <v>917</v>
      </c>
      <c r="C38" s="341" t="s">
        <v>633</v>
      </c>
      <c r="D38" s="294">
        <v>3262</v>
      </c>
      <c r="E38" s="295">
        <v>29011</v>
      </c>
      <c r="F38" s="295">
        <v>22763.3</v>
      </c>
      <c r="G38" s="296">
        <v>78.46</v>
      </c>
    </row>
    <row r="39" spans="1:7" ht="27" customHeight="1">
      <c r="A39" s="285"/>
      <c r="B39" s="337" t="s">
        <v>918</v>
      </c>
      <c r="C39" s="287" t="s">
        <v>634</v>
      </c>
      <c r="D39" s="294">
        <v>1118</v>
      </c>
      <c r="E39" s="295">
        <v>1198</v>
      </c>
      <c r="F39" s="295">
        <v>1080.55</v>
      </c>
      <c r="G39" s="296">
        <v>90.2</v>
      </c>
    </row>
    <row r="40" spans="1:7" ht="27" customHeight="1">
      <c r="A40" s="285"/>
      <c r="B40" s="340" t="s">
        <v>919</v>
      </c>
      <c r="C40" s="287" t="s">
        <v>635</v>
      </c>
      <c r="D40" s="294">
        <v>8048</v>
      </c>
      <c r="E40" s="295">
        <v>8048</v>
      </c>
      <c r="F40" s="295">
        <v>42241.02</v>
      </c>
      <c r="G40" s="296">
        <v>524.86</v>
      </c>
    </row>
    <row r="41" spans="1:7" ht="37.5" customHeight="1">
      <c r="A41" s="285"/>
      <c r="B41" s="342" t="s">
        <v>923</v>
      </c>
      <c r="C41" s="341" t="s">
        <v>636</v>
      </c>
      <c r="D41" s="294">
        <v>8048</v>
      </c>
      <c r="E41" s="295">
        <v>8048</v>
      </c>
      <c r="F41" s="295">
        <v>42241.02</v>
      </c>
      <c r="G41" s="296">
        <v>524.86</v>
      </c>
    </row>
    <row r="42" spans="1:7" ht="15" customHeight="1">
      <c r="A42" s="285"/>
      <c r="B42" s="343" t="s">
        <v>924</v>
      </c>
      <c r="C42" s="344" t="s">
        <v>637</v>
      </c>
      <c r="D42" s="345">
        <v>8048</v>
      </c>
      <c r="E42" s="346">
        <v>8048</v>
      </c>
      <c r="F42" s="346">
        <v>42241.02</v>
      </c>
      <c r="G42" s="347">
        <v>524.86</v>
      </c>
    </row>
    <row r="43" spans="1:7" ht="4.5" customHeight="1" thickBot="1">
      <c r="A43" s="348"/>
      <c r="B43" s="274" t="s">
        <v>424</v>
      </c>
      <c r="C43" s="275"/>
      <c r="D43" s="349"/>
      <c r="E43" s="350"/>
      <c r="F43" s="350"/>
      <c r="G43" s="351"/>
    </row>
    <row r="44" spans="1:7" ht="12.75" customHeight="1">
      <c r="A44" s="330"/>
      <c r="B44" s="60"/>
      <c r="C44" s="352"/>
      <c r="D44" s="312"/>
      <c r="E44" s="313"/>
      <c r="F44" s="313"/>
      <c r="G44" s="313"/>
    </row>
    <row r="45" spans="1:7" ht="12.75" customHeight="1">
      <c r="A45" s="353" t="s">
        <v>638</v>
      </c>
      <c r="B45" s="330"/>
      <c r="C45" s="354"/>
      <c r="E45" s="260"/>
      <c r="F45" s="260"/>
      <c r="G45" s="260"/>
    </row>
    <row r="46" spans="1:7" ht="12.75" customHeight="1">
      <c r="A46" s="353" t="s">
        <v>642</v>
      </c>
      <c r="B46" s="330"/>
      <c r="C46" s="354"/>
      <c r="E46" s="260"/>
      <c r="F46" s="260"/>
      <c r="G46" s="260"/>
    </row>
    <row r="47" spans="1:7" ht="12.75" customHeight="1">
      <c r="A47" s="353" t="s">
        <v>643</v>
      </c>
      <c r="B47" s="330"/>
      <c r="C47" s="354"/>
      <c r="E47" s="260"/>
      <c r="F47" s="260"/>
      <c r="G47" s="260"/>
    </row>
    <row r="48" spans="1:7" ht="12.75" customHeight="1">
      <c r="A48" s="356" t="s">
        <v>644</v>
      </c>
      <c r="C48" s="354"/>
      <c r="E48" s="260"/>
      <c r="F48" s="260"/>
      <c r="G48" s="260"/>
    </row>
    <row r="49" spans="1:7" ht="12.75" customHeight="1">
      <c r="A49" s="353" t="s">
        <v>645</v>
      </c>
      <c r="C49" s="354"/>
      <c r="E49" s="260"/>
      <c r="F49" s="260"/>
      <c r="G49" s="260"/>
    </row>
    <row r="50" spans="1:7" ht="12.75" customHeight="1">
      <c r="A50" s="57" t="s">
        <v>646</v>
      </c>
      <c r="B50" s="112" t="s">
        <v>647</v>
      </c>
      <c r="C50" s="357"/>
      <c r="E50" s="260"/>
      <c r="F50" s="260"/>
      <c r="G50" s="260"/>
    </row>
    <row r="51" spans="2:7" ht="12.75" customHeight="1">
      <c r="B51" s="112" t="s">
        <v>648</v>
      </c>
      <c r="C51" s="352"/>
      <c r="D51" s="312"/>
      <c r="E51" s="358"/>
      <c r="F51" s="358"/>
      <c r="G51" s="260"/>
    </row>
    <row r="52" spans="2:7" ht="12.75" customHeight="1">
      <c r="B52" s="112" t="s">
        <v>925</v>
      </c>
      <c r="C52" s="357"/>
      <c r="E52" s="260"/>
      <c r="F52" s="260"/>
      <c r="G52" s="260"/>
    </row>
  </sheetData>
  <mergeCells count="2">
    <mergeCell ref="A1:G1"/>
    <mergeCell ref="A2:E2"/>
  </mergeCells>
  <printOptions horizontalCentered="1"/>
  <pageMargins left="0.984251968503937" right="0.5905511811023623" top="0.984251968503937" bottom="0.5905511811023623" header="0.7086614173228347" footer="0.5118110236220472"/>
  <pageSetup fitToHeight="1" fitToWidth="1" horizontalDpi="600" verticalDpi="600" orientation="portrait" paperSize="9" scale="80" r:id="rId1"/>
  <headerFooter alignWithMargins="0">
    <oddHeader>&amp;R&amp;"Arial CE,tučné"&amp;12Tabulka č. 2&amp;"Arial CE,obyčejné"&amp;10
Strana 1/2</oddHeader>
    <oddFooter>&amp;C50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2.375" style="365" customWidth="1"/>
    <col min="2" max="2" width="48.625" style="365" bestFit="1" customWidth="1"/>
    <col min="3" max="3" width="9.875" style="365" bestFit="1" customWidth="1"/>
    <col min="4" max="4" width="12.75390625" style="748" customWidth="1"/>
    <col min="5" max="6" width="15.75390625" style="749" customWidth="1"/>
    <col min="7" max="7" width="10.375" style="749" customWidth="1"/>
    <col min="8" max="16384" width="9.125" style="365" customWidth="1"/>
  </cols>
  <sheetData>
    <row r="1" spans="1:8" ht="15.75">
      <c r="A1" s="1116" t="s">
        <v>393</v>
      </c>
      <c r="B1" s="1116"/>
      <c r="C1" s="1116"/>
      <c r="D1" s="1116"/>
      <c r="E1" s="1116"/>
      <c r="F1" s="1116"/>
      <c r="G1" s="1116"/>
      <c r="H1" s="705"/>
    </row>
    <row r="2" spans="1:7" ht="18">
      <c r="A2" s="682"/>
      <c r="B2" s="683"/>
      <c r="C2" s="683"/>
      <c r="D2" s="681"/>
      <c r="E2" s="681"/>
      <c r="F2" s="681"/>
      <c r="G2" s="684"/>
    </row>
    <row r="3" spans="1:7" s="16" customFormat="1" ht="12.75">
      <c r="A3" s="18" t="s">
        <v>802</v>
      </c>
      <c r="B3" s="64"/>
      <c r="C3" s="64"/>
      <c r="D3" s="760"/>
      <c r="E3" s="760"/>
      <c r="F3" s="760"/>
      <c r="G3" s="761"/>
    </row>
    <row r="4" spans="1:6" s="16" customFormat="1" ht="12.75">
      <c r="A4" s="18" t="s">
        <v>591</v>
      </c>
      <c r="B4" s="64"/>
      <c r="C4" s="64"/>
      <c r="D4" s="762"/>
      <c r="E4" s="762"/>
      <c r="F4" s="762"/>
    </row>
    <row r="5" spans="1:7" ht="18">
      <c r="A5" s="685"/>
      <c r="B5" s="683"/>
      <c r="C5" s="683"/>
      <c r="D5" s="681"/>
      <c r="E5" s="681"/>
      <c r="F5" s="681"/>
      <c r="G5" s="686"/>
    </row>
    <row r="6" spans="1:7" ht="18">
      <c r="A6" s="687" t="s">
        <v>844</v>
      </c>
      <c r="B6" s="683"/>
      <c r="C6" s="683"/>
      <c r="D6" s="681"/>
      <c r="E6" s="681"/>
      <c r="F6" s="681"/>
      <c r="G6" s="686"/>
    </row>
    <row r="7" spans="1:7" ht="18.75" thickBot="1">
      <c r="A7" s="685"/>
      <c r="B7" s="683"/>
      <c r="C7" s="683"/>
      <c r="D7" s="681"/>
      <c r="E7" s="681"/>
      <c r="F7" s="681"/>
      <c r="G7" s="686" t="s">
        <v>420</v>
      </c>
    </row>
    <row r="8" spans="1:7" ht="27" customHeight="1">
      <c r="A8" s="688" t="s">
        <v>424</v>
      </c>
      <c r="B8" s="689" t="s">
        <v>845</v>
      </c>
      <c r="C8" s="690" t="s">
        <v>846</v>
      </c>
      <c r="D8" s="691" t="s">
        <v>847</v>
      </c>
      <c r="E8" s="691" t="s">
        <v>593</v>
      </c>
      <c r="F8" s="691" t="s">
        <v>421</v>
      </c>
      <c r="G8" s="692" t="s">
        <v>848</v>
      </c>
    </row>
    <row r="9" spans="1:7" ht="12.75" customHeight="1" thickBot="1">
      <c r="A9" s="693"/>
      <c r="B9" s="694"/>
      <c r="C9" s="695"/>
      <c r="D9" s="696">
        <v>1</v>
      </c>
      <c r="E9" s="696">
        <v>2</v>
      </c>
      <c r="F9" s="696">
        <v>3</v>
      </c>
      <c r="G9" s="697">
        <v>4</v>
      </c>
    </row>
    <row r="10" spans="1:7" ht="25.5">
      <c r="A10" s="698"/>
      <c r="B10" s="699" t="s">
        <v>849</v>
      </c>
      <c r="C10" s="700">
        <v>214010</v>
      </c>
      <c r="D10" s="701">
        <v>255370</v>
      </c>
      <c r="E10" s="702">
        <v>256902</v>
      </c>
      <c r="F10" s="702">
        <v>238302.44</v>
      </c>
      <c r="G10" s="703">
        <f aca="true" t="shared" si="0" ref="G10:G24">IF(E10=0,0,ABS((F10/E10)*100))</f>
        <v>92.7600563639053</v>
      </c>
    </row>
    <row r="11" spans="1:7" ht="25.5">
      <c r="A11" s="698"/>
      <c r="B11" s="704" t="s">
        <v>850</v>
      </c>
      <c r="C11" s="706">
        <v>214020</v>
      </c>
      <c r="D11" s="707">
        <v>143861</v>
      </c>
      <c r="E11" s="708">
        <v>171057</v>
      </c>
      <c r="F11" s="708">
        <v>162994.65</v>
      </c>
      <c r="G11" s="709">
        <f t="shared" si="0"/>
        <v>95.2867465230888</v>
      </c>
    </row>
    <row r="12" spans="1:7" ht="12.75">
      <c r="A12" s="698"/>
      <c r="B12" s="704" t="s">
        <v>851</v>
      </c>
      <c r="C12" s="706">
        <v>214030</v>
      </c>
      <c r="D12" s="707">
        <v>182427</v>
      </c>
      <c r="E12" s="708">
        <v>197143</v>
      </c>
      <c r="F12" s="708">
        <v>196170.41</v>
      </c>
      <c r="G12" s="709">
        <f t="shared" si="0"/>
        <v>99.5066576038713</v>
      </c>
    </row>
    <row r="13" spans="1:7" ht="25.5">
      <c r="A13" s="698"/>
      <c r="B13" s="704" t="s">
        <v>852</v>
      </c>
      <c r="C13" s="706">
        <v>214040</v>
      </c>
      <c r="D13" s="707">
        <v>93977</v>
      </c>
      <c r="E13" s="708">
        <v>105304</v>
      </c>
      <c r="F13" s="708">
        <v>104616.4</v>
      </c>
      <c r="G13" s="709">
        <f t="shared" si="0"/>
        <v>99.34703335105979</v>
      </c>
    </row>
    <row r="14" spans="1:7" ht="12.75">
      <c r="A14" s="698"/>
      <c r="B14" s="704" t="s">
        <v>853</v>
      </c>
      <c r="C14" s="706">
        <v>214050</v>
      </c>
      <c r="D14" s="707"/>
      <c r="E14" s="708">
        <v>60894</v>
      </c>
      <c r="F14" s="708">
        <v>55406</v>
      </c>
      <c r="G14" s="709">
        <f t="shared" si="0"/>
        <v>90.98761782770059</v>
      </c>
    </row>
    <row r="15" spans="1:7" ht="12.75">
      <c r="A15" s="698"/>
      <c r="B15" s="704" t="s">
        <v>854</v>
      </c>
      <c r="C15" s="706">
        <v>214110</v>
      </c>
      <c r="D15" s="707">
        <v>2414135</v>
      </c>
      <c r="E15" s="708">
        <v>2535639</v>
      </c>
      <c r="F15" s="708">
        <v>2456705.23</v>
      </c>
      <c r="G15" s="709">
        <f t="shared" si="0"/>
        <v>96.88702650495595</v>
      </c>
    </row>
    <row r="16" spans="1:7" ht="25.5">
      <c r="A16" s="698"/>
      <c r="B16" s="704" t="s">
        <v>855</v>
      </c>
      <c r="C16" s="706">
        <v>214210</v>
      </c>
      <c r="D16" s="707">
        <v>1193761</v>
      </c>
      <c r="E16" s="708">
        <v>1317157</v>
      </c>
      <c r="F16" s="708">
        <v>1234346.04</v>
      </c>
      <c r="G16" s="709">
        <f t="shared" si="0"/>
        <v>93.71290134737166</v>
      </c>
    </row>
    <row r="17" spans="1:7" ht="25.5">
      <c r="A17" s="698"/>
      <c r="B17" s="704" t="s">
        <v>856</v>
      </c>
      <c r="C17" s="706">
        <v>214220</v>
      </c>
      <c r="D17" s="707"/>
      <c r="E17" s="708">
        <v>48900</v>
      </c>
      <c r="F17" s="708"/>
      <c r="G17" s="709">
        <f t="shared" si="0"/>
        <v>0</v>
      </c>
    </row>
    <row r="18" spans="1:7" ht="25.5">
      <c r="A18" s="698"/>
      <c r="B18" s="704" t="s">
        <v>857</v>
      </c>
      <c r="C18" s="706">
        <v>214410</v>
      </c>
      <c r="D18" s="707">
        <v>9800</v>
      </c>
      <c r="E18" s="708">
        <v>15274</v>
      </c>
      <c r="F18" s="708">
        <v>4862.34</v>
      </c>
      <c r="G18" s="709">
        <f t="shared" si="0"/>
        <v>31.834097158570117</v>
      </c>
    </row>
    <row r="19" spans="1:7" ht="12.75">
      <c r="A19" s="698"/>
      <c r="B19" s="704" t="s">
        <v>858</v>
      </c>
      <c r="C19" s="706">
        <v>214510</v>
      </c>
      <c r="D19" s="707"/>
      <c r="E19" s="708">
        <v>132000</v>
      </c>
      <c r="F19" s="708">
        <v>8296.93</v>
      </c>
      <c r="G19" s="709">
        <f t="shared" si="0"/>
        <v>6.2855530303030305</v>
      </c>
    </row>
    <row r="20" spans="1:7" ht="25.5">
      <c r="A20" s="698"/>
      <c r="B20" s="704" t="s">
        <v>859</v>
      </c>
      <c r="C20" s="706">
        <v>214910</v>
      </c>
      <c r="D20" s="707">
        <v>1014705</v>
      </c>
      <c r="E20" s="708">
        <v>1303060</v>
      </c>
      <c r="F20" s="708">
        <v>778732.87</v>
      </c>
      <c r="G20" s="709">
        <f t="shared" si="0"/>
        <v>59.76185824137031</v>
      </c>
    </row>
    <row r="21" spans="1:7" ht="25.5">
      <c r="A21" s="698"/>
      <c r="B21" s="704" t="s">
        <v>860</v>
      </c>
      <c r="C21" s="706">
        <v>314120</v>
      </c>
      <c r="D21" s="707">
        <v>20123</v>
      </c>
      <c r="E21" s="708">
        <v>20123</v>
      </c>
      <c r="F21" s="708">
        <v>41818.27</v>
      </c>
      <c r="G21" s="709">
        <f t="shared" si="0"/>
        <v>207.81329821597177</v>
      </c>
    </row>
    <row r="22" spans="1:7" ht="12.75">
      <c r="A22" s="698"/>
      <c r="B22" s="704" t="s">
        <v>861</v>
      </c>
      <c r="C22" s="706">
        <v>314210</v>
      </c>
      <c r="D22" s="707"/>
      <c r="E22" s="708"/>
      <c r="F22" s="708">
        <v>5827.17</v>
      </c>
      <c r="G22" s="709">
        <f t="shared" si="0"/>
        <v>0</v>
      </c>
    </row>
    <row r="23" spans="1:7" ht="25.5">
      <c r="A23" s="698"/>
      <c r="B23" s="704" t="s">
        <v>862</v>
      </c>
      <c r="C23" s="706">
        <v>314620</v>
      </c>
      <c r="D23" s="707"/>
      <c r="E23" s="708"/>
      <c r="F23" s="708">
        <v>4569.41</v>
      </c>
      <c r="G23" s="709">
        <f t="shared" si="0"/>
        <v>0</v>
      </c>
    </row>
    <row r="24" spans="1:7" ht="12.75">
      <c r="A24" s="710"/>
      <c r="B24" s="711" t="s">
        <v>863</v>
      </c>
      <c r="C24" s="712" t="s">
        <v>864</v>
      </c>
      <c r="D24" s="713">
        <v>5328159</v>
      </c>
      <c r="E24" s="714">
        <v>6163453</v>
      </c>
      <c r="F24" s="714">
        <v>5292648.16</v>
      </c>
      <c r="G24" s="715">
        <f t="shared" si="0"/>
        <v>85.87147756298296</v>
      </c>
    </row>
    <row r="25" spans="1:7" ht="12.75" customHeight="1">
      <c r="A25" s="716"/>
      <c r="B25" s="717"/>
      <c r="C25" s="718"/>
      <c r="D25" s="719"/>
      <c r="E25" s="720"/>
      <c r="F25" s="720"/>
      <c r="G25" s="721"/>
    </row>
    <row r="26" spans="1:7" ht="12.75" customHeight="1">
      <c r="A26" s="716"/>
      <c r="B26" s="722" t="s">
        <v>865</v>
      </c>
      <c r="C26" s="723"/>
      <c r="D26" s="724"/>
      <c r="E26" s="725"/>
      <c r="F26" s="725"/>
      <c r="G26" s="726"/>
    </row>
    <row r="27" spans="1:7" ht="25.5">
      <c r="A27" s="716"/>
      <c r="B27" s="727" t="s">
        <v>866</v>
      </c>
      <c r="C27" s="728">
        <v>233510</v>
      </c>
      <c r="D27" s="729"/>
      <c r="E27" s="730">
        <v>12030</v>
      </c>
      <c r="F27" s="730">
        <v>12028.27</v>
      </c>
      <c r="G27" s="731">
        <f>IF(E27=0,0,ABS((F27/E27)*100))</f>
        <v>99.98561928512053</v>
      </c>
    </row>
    <row r="28" spans="1:7" ht="12.75">
      <c r="A28" s="716"/>
      <c r="B28" s="732" t="s">
        <v>867</v>
      </c>
      <c r="C28" s="733" t="s">
        <v>868</v>
      </c>
      <c r="D28" s="734"/>
      <c r="E28" s="735">
        <v>12030</v>
      </c>
      <c r="F28" s="735">
        <v>12028.27</v>
      </c>
      <c r="G28" s="736">
        <f>IF(E28=0,0,ABS((F28/E28)*100))</f>
        <v>99.98561928512053</v>
      </c>
    </row>
    <row r="29" spans="1:7" ht="13.5" thickBot="1">
      <c r="A29" s="716"/>
      <c r="B29" s="737"/>
      <c r="C29" s="738"/>
      <c r="D29" s="739"/>
      <c r="E29" s="740"/>
      <c r="F29" s="740"/>
      <c r="G29" s="741"/>
    </row>
    <row r="30" spans="1:7" ht="26.25" thickBot="1">
      <c r="A30" s="742"/>
      <c r="B30" s="743" t="s">
        <v>869</v>
      </c>
      <c r="C30" s="744" t="s">
        <v>870</v>
      </c>
      <c r="D30" s="745">
        <f>SUM(D28,D24)</f>
        <v>5328159</v>
      </c>
      <c r="E30" s="746">
        <f>SUM(E28,E24)</f>
        <v>6175483</v>
      </c>
      <c r="F30" s="746">
        <f>SUM(F28,F24)</f>
        <v>5304676.43</v>
      </c>
      <c r="G30" s="747">
        <f>IF(E30=0,0,ABS((F30/E30)*100))</f>
        <v>85.89897227471923</v>
      </c>
    </row>
    <row r="31" ht="13.5" thickBot="1"/>
    <row r="32" spans="2:6" ht="25.5">
      <c r="B32" s="750" t="s">
        <v>871</v>
      </c>
      <c r="C32" s="751" t="s">
        <v>872</v>
      </c>
      <c r="D32" s="752"/>
      <c r="E32" s="753"/>
      <c r="F32" s="754">
        <v>336229.77</v>
      </c>
    </row>
    <row r="33" spans="2:6" ht="26.25" thickBot="1">
      <c r="B33" s="755" t="s">
        <v>873</v>
      </c>
      <c r="C33" s="756" t="s">
        <v>874</v>
      </c>
      <c r="D33" s="757"/>
      <c r="E33" s="758"/>
      <c r="F33" s="759">
        <v>1146623.64</v>
      </c>
    </row>
    <row r="34" spans="2:6" ht="26.25" thickBot="1">
      <c r="B34" s="755" t="s">
        <v>875</v>
      </c>
      <c r="C34" s="756" t="s">
        <v>876</v>
      </c>
      <c r="D34" s="757">
        <f>SUM(D32:D33)</f>
        <v>0</v>
      </c>
      <c r="E34" s="758">
        <f>SUM(E32:E33)</f>
        <v>0</v>
      </c>
      <c r="F34" s="759">
        <f>SUM(F32:F33)</f>
        <v>1482853.41</v>
      </c>
    </row>
  </sheetData>
  <mergeCells count="1">
    <mergeCell ref="A1:G1"/>
  </mergeCells>
  <printOptions horizontalCentered="1"/>
  <pageMargins left="0.984251968503937" right="0.5905511811023623" top="0.984251968503937" bottom="0.5905511811023623" header="0.7086614173228347" footer="0.5118110236220472"/>
  <pageSetup fitToHeight="1" fitToWidth="1" horizontalDpi="600" verticalDpi="600" orientation="portrait" paperSize="9" scale="75" r:id="rId1"/>
  <headerFooter alignWithMargins="0">
    <oddHeader>&amp;R&amp;"Arial CE,tučné"&amp;12Tabulka č. 2
&amp;"Arial CE,obyčejné"&amp;10Strana  2/2</oddHeader>
    <oddFooter>&amp;C&amp;12 51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48"/>
  <sheetViews>
    <sheetView zoomScale="85" zoomScaleNormal="85" workbookViewId="0" topLeftCell="A60">
      <selection activeCell="A78" sqref="A78:IV78"/>
    </sheetView>
  </sheetViews>
  <sheetFormatPr defaultColWidth="9.00390625" defaultRowHeight="12.75"/>
  <cols>
    <col min="1" max="1" width="33.75390625" style="365" customWidth="1"/>
    <col min="2" max="2" width="15.375" style="365" customWidth="1"/>
    <col min="3" max="3" width="13.875" style="365" customWidth="1"/>
    <col min="4" max="4" width="14.375" style="365" customWidth="1"/>
    <col min="5" max="5" width="7.75390625" style="365" customWidth="1"/>
    <col min="6" max="6" width="8.125" style="365" customWidth="1"/>
    <col min="7" max="7" width="16.625" style="365" customWidth="1"/>
    <col min="8" max="8" width="13.875" style="365" customWidth="1"/>
    <col min="9" max="9" width="14.375" style="365" customWidth="1"/>
    <col min="10" max="11" width="9.125" style="365" customWidth="1"/>
    <col min="12" max="12" width="14.75390625" style="365" customWidth="1"/>
    <col min="13" max="13" width="13.875" style="365" customWidth="1"/>
    <col min="14" max="14" width="14.75390625" style="365" customWidth="1"/>
    <col min="15" max="15" width="9.125" style="365" customWidth="1"/>
    <col min="16" max="16" width="10.75390625" style="365" customWidth="1"/>
    <col min="17" max="18" width="15.75390625" style="365" bestFit="1" customWidth="1"/>
    <col min="19" max="19" width="9.125" style="365" customWidth="1"/>
    <col min="20" max="20" width="15.25390625" style="365" customWidth="1"/>
    <col min="21" max="21" width="11.00390625" style="365" customWidth="1"/>
    <col min="22" max="22" width="14.875" style="365" customWidth="1"/>
    <col min="23" max="23" width="9.25390625" style="365" bestFit="1" customWidth="1"/>
    <col min="24" max="16384" width="9.125" style="365" customWidth="1"/>
  </cols>
  <sheetData>
    <row r="1" spans="1:23" s="257" customFormat="1" ht="20.25">
      <c r="A1" s="257" t="s">
        <v>542</v>
      </c>
      <c r="B1" s="1048"/>
      <c r="C1" s="1049"/>
      <c r="G1" s="1048"/>
      <c r="H1" s="1048"/>
      <c r="I1" s="1048"/>
      <c r="J1" s="1048"/>
      <c r="K1" s="1048"/>
      <c r="L1" s="1050"/>
      <c r="V1" s="1119" t="s">
        <v>931</v>
      </c>
      <c r="W1" s="1119"/>
    </row>
    <row r="2" spans="1:25" s="421" customFormat="1" ht="15">
      <c r="A2" s="365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9"/>
      <c r="O2" s="365"/>
      <c r="P2" s="365"/>
      <c r="Q2" s="365"/>
      <c r="R2" s="365"/>
      <c r="S2" s="365"/>
      <c r="T2" s="365"/>
      <c r="U2" s="365"/>
      <c r="X2" s="365"/>
      <c r="Y2" s="365"/>
    </row>
    <row r="3" spans="1:23" s="1053" customFormat="1" ht="23.25">
      <c r="A3" s="1051"/>
      <c r="B3" s="1051" t="s">
        <v>0</v>
      </c>
      <c r="C3" s="1051"/>
      <c r="D3" s="1051"/>
      <c r="E3" s="1051"/>
      <c r="F3" s="1052"/>
      <c r="G3" s="1052"/>
      <c r="H3" s="1052"/>
      <c r="I3" s="1052"/>
      <c r="J3" s="1052"/>
      <c r="K3" s="1052"/>
      <c r="L3" s="1052"/>
      <c r="M3" s="1052"/>
      <c r="N3" s="1051"/>
      <c r="O3" s="1051"/>
      <c r="P3" s="1051"/>
      <c r="Q3" s="1051"/>
      <c r="R3" s="1051"/>
      <c r="S3" s="1051"/>
      <c r="T3" s="1051"/>
      <c r="U3" s="1051"/>
      <c r="V3" s="1051"/>
      <c r="W3" s="1051"/>
    </row>
    <row r="4" spans="1:23" s="257" customFormat="1" ht="15.75" customHeight="1">
      <c r="A4" s="255"/>
      <c r="B4" s="255"/>
      <c r="C4" s="255"/>
      <c r="D4" s="255"/>
      <c r="E4" s="255"/>
      <c r="F4" s="422"/>
      <c r="G4" s="422"/>
      <c r="H4" s="422"/>
      <c r="I4" s="422"/>
      <c r="J4" s="422"/>
      <c r="K4" s="422"/>
      <c r="L4" s="422"/>
      <c r="M4" s="422"/>
      <c r="N4" s="255"/>
      <c r="O4" s="255"/>
      <c r="P4" s="255"/>
      <c r="Q4" s="255"/>
      <c r="R4" s="255"/>
      <c r="S4" s="255"/>
      <c r="T4" s="255"/>
      <c r="U4" s="255"/>
      <c r="V4" s="255"/>
      <c r="W4" s="255"/>
    </row>
    <row r="5" spans="2:23" ht="13.5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23"/>
      <c r="U5" s="423"/>
      <c r="V5" s="423"/>
      <c r="W5" s="423"/>
    </row>
    <row r="6" spans="1:23" ht="15.75" thickBot="1" thickTop="1">
      <c r="A6" s="424"/>
      <c r="B6" s="425" t="s">
        <v>1</v>
      </c>
      <c r="C6" s="426"/>
      <c r="D6" s="426"/>
      <c r="E6" s="426"/>
      <c r="F6" s="427"/>
      <c r="G6" s="426" t="s">
        <v>2</v>
      </c>
      <c r="H6" s="426"/>
      <c r="I6" s="426"/>
      <c r="J6" s="426"/>
      <c r="K6" s="426"/>
      <c r="L6" s="1120" t="s">
        <v>3</v>
      </c>
      <c r="M6" s="1121"/>
      <c r="N6" s="1121"/>
      <c r="O6" s="1121"/>
      <c r="P6" s="1122"/>
      <c r="Q6" s="1123" t="s">
        <v>4</v>
      </c>
      <c r="R6" s="1124"/>
      <c r="S6" s="428"/>
      <c r="T6" s="429" t="s">
        <v>5</v>
      </c>
      <c r="U6" s="429"/>
      <c r="V6" s="430"/>
      <c r="W6" s="431"/>
    </row>
    <row r="7" spans="1:23" ht="13.5" thickBot="1">
      <c r="A7" s="432"/>
      <c r="B7" s="433" t="s">
        <v>6</v>
      </c>
      <c r="C7" s="434" t="s">
        <v>7</v>
      </c>
      <c r="D7" s="435"/>
      <c r="E7" s="436"/>
      <c r="F7" s="437"/>
      <c r="G7" s="433" t="s">
        <v>6</v>
      </c>
      <c r="H7" s="434" t="s">
        <v>7</v>
      </c>
      <c r="I7" s="435"/>
      <c r="J7" s="436"/>
      <c r="K7" s="438"/>
      <c r="L7" s="433" t="s">
        <v>6</v>
      </c>
      <c r="M7" s="434" t="s">
        <v>7</v>
      </c>
      <c r="N7" s="435"/>
      <c r="O7" s="436"/>
      <c r="P7" s="437"/>
      <c r="Q7" s="439" t="s">
        <v>8</v>
      </c>
      <c r="R7" s="440" t="s">
        <v>9</v>
      </c>
      <c r="S7" s="441" t="s">
        <v>10</v>
      </c>
      <c r="T7" s="442" t="s">
        <v>11</v>
      </c>
      <c r="U7" s="442"/>
      <c r="V7" s="443"/>
      <c r="W7" s="444" t="s">
        <v>12</v>
      </c>
    </row>
    <row r="8" spans="1:23" ht="12.75">
      <c r="A8" s="432"/>
      <c r="B8" s="433" t="s">
        <v>13</v>
      </c>
      <c r="C8" s="445" t="s">
        <v>14</v>
      </c>
      <c r="D8" s="445" t="s">
        <v>6</v>
      </c>
      <c r="E8" s="445" t="s">
        <v>15</v>
      </c>
      <c r="F8" s="437" t="s">
        <v>16</v>
      </c>
      <c r="G8" s="433" t="s">
        <v>13</v>
      </c>
      <c r="H8" s="445" t="s">
        <v>14</v>
      </c>
      <c r="I8" s="445" t="s">
        <v>6</v>
      </c>
      <c r="J8" s="445" t="s">
        <v>15</v>
      </c>
      <c r="K8" s="437" t="s">
        <v>16</v>
      </c>
      <c r="L8" s="433" t="s">
        <v>13</v>
      </c>
      <c r="M8" s="445" t="s">
        <v>14</v>
      </c>
      <c r="N8" s="445" t="s">
        <v>6</v>
      </c>
      <c r="O8" s="445" t="s">
        <v>16</v>
      </c>
      <c r="P8" s="437" t="s">
        <v>16</v>
      </c>
      <c r="Q8" s="439" t="s">
        <v>17</v>
      </c>
      <c r="R8" s="446" t="s">
        <v>18</v>
      </c>
      <c r="S8" s="441" t="s">
        <v>19</v>
      </c>
      <c r="T8" s="447"/>
      <c r="U8" s="448"/>
      <c r="V8" s="449" t="s">
        <v>419</v>
      </c>
      <c r="W8" s="444" t="s">
        <v>20</v>
      </c>
    </row>
    <row r="9" spans="1:23" ht="12.75">
      <c r="A9" s="432"/>
      <c r="B9" s="433" t="s">
        <v>21</v>
      </c>
      <c r="C9" s="445" t="s">
        <v>22</v>
      </c>
      <c r="D9" s="445" t="s">
        <v>23</v>
      </c>
      <c r="E9" s="445" t="s">
        <v>24</v>
      </c>
      <c r="F9" s="437" t="s">
        <v>25</v>
      </c>
      <c r="G9" s="433" t="s">
        <v>21</v>
      </c>
      <c r="H9" s="445" t="s">
        <v>22</v>
      </c>
      <c r="I9" s="445" t="s">
        <v>23</v>
      </c>
      <c r="J9" s="445" t="s">
        <v>26</v>
      </c>
      <c r="K9" s="437" t="s">
        <v>25</v>
      </c>
      <c r="L9" s="433" t="s">
        <v>21</v>
      </c>
      <c r="M9" s="445" t="s">
        <v>22</v>
      </c>
      <c r="N9" s="445" t="s">
        <v>23</v>
      </c>
      <c r="O9" s="445" t="s">
        <v>27</v>
      </c>
      <c r="P9" s="437" t="s">
        <v>25</v>
      </c>
      <c r="Q9" s="439" t="s">
        <v>28</v>
      </c>
      <c r="R9" s="446" t="s">
        <v>29</v>
      </c>
      <c r="S9" s="441" t="s">
        <v>30</v>
      </c>
      <c r="T9" s="298" t="s">
        <v>31</v>
      </c>
      <c r="U9" s="450" t="s">
        <v>32</v>
      </c>
      <c r="V9" s="451" t="s">
        <v>33</v>
      </c>
      <c r="W9" s="444" t="s">
        <v>34</v>
      </c>
    </row>
    <row r="10" spans="1:23" ht="12.75">
      <c r="A10" s="432"/>
      <c r="B10" s="433" t="s">
        <v>35</v>
      </c>
      <c r="C10" s="445" t="s">
        <v>36</v>
      </c>
      <c r="D10" s="445"/>
      <c r="E10" s="445" t="s">
        <v>37</v>
      </c>
      <c r="F10" s="437"/>
      <c r="G10" s="433" t="s">
        <v>35</v>
      </c>
      <c r="H10" s="445" t="s">
        <v>36</v>
      </c>
      <c r="I10" s="445"/>
      <c r="J10" s="445" t="s">
        <v>38</v>
      </c>
      <c r="K10" s="437"/>
      <c r="L10" s="433" t="s">
        <v>35</v>
      </c>
      <c r="M10" s="445" t="s">
        <v>36</v>
      </c>
      <c r="N10" s="445"/>
      <c r="O10" s="445" t="s">
        <v>39</v>
      </c>
      <c r="P10" s="437"/>
      <c r="Q10" s="439"/>
      <c r="R10" s="446" t="s">
        <v>40</v>
      </c>
      <c r="S10" s="441" t="s">
        <v>41</v>
      </c>
      <c r="T10" s="298" t="s">
        <v>32</v>
      </c>
      <c r="U10" s="450" t="s">
        <v>34</v>
      </c>
      <c r="V10" s="451" t="s">
        <v>42</v>
      </c>
      <c r="W10" s="444" t="s">
        <v>43</v>
      </c>
    </row>
    <row r="11" spans="1:23" ht="13.5" thickBot="1">
      <c r="A11" s="452"/>
      <c r="B11" s="453" t="s">
        <v>44</v>
      </c>
      <c r="C11" s="454" t="s">
        <v>420</v>
      </c>
      <c r="D11" s="454" t="s">
        <v>420</v>
      </c>
      <c r="E11" s="454"/>
      <c r="F11" s="455" t="s">
        <v>45</v>
      </c>
      <c r="G11" s="453" t="s">
        <v>44</v>
      </c>
      <c r="H11" s="454" t="s">
        <v>420</v>
      </c>
      <c r="I11" s="454" t="s">
        <v>420</v>
      </c>
      <c r="J11" s="454" t="s">
        <v>46</v>
      </c>
      <c r="K11" s="455" t="s">
        <v>45</v>
      </c>
      <c r="L11" s="453" t="s">
        <v>44</v>
      </c>
      <c r="M11" s="454" t="s">
        <v>420</v>
      </c>
      <c r="N11" s="454" t="s">
        <v>420</v>
      </c>
      <c r="O11" s="454" t="s">
        <v>47</v>
      </c>
      <c r="P11" s="455" t="s">
        <v>45</v>
      </c>
      <c r="Q11" s="456" t="s">
        <v>420</v>
      </c>
      <c r="R11" s="457" t="s">
        <v>420</v>
      </c>
      <c r="S11" s="458" t="s">
        <v>420</v>
      </c>
      <c r="T11" s="459" t="s">
        <v>420</v>
      </c>
      <c r="U11" s="460" t="s">
        <v>420</v>
      </c>
      <c r="V11" s="461" t="s">
        <v>420</v>
      </c>
      <c r="W11" s="462">
        <v>2005</v>
      </c>
    </row>
    <row r="12" spans="1:23" ht="13.5" thickBot="1">
      <c r="A12" s="463" t="s">
        <v>30</v>
      </c>
      <c r="B12" s="464">
        <v>1</v>
      </c>
      <c r="C12" s="465">
        <v>2</v>
      </c>
      <c r="D12" s="465">
        <v>3</v>
      </c>
      <c r="E12" s="465">
        <v>4</v>
      </c>
      <c r="F12" s="465">
        <v>5</v>
      </c>
      <c r="G12" s="464">
        <v>6</v>
      </c>
      <c r="H12" s="465">
        <v>7</v>
      </c>
      <c r="I12" s="465">
        <v>8</v>
      </c>
      <c r="J12" s="465">
        <v>9</v>
      </c>
      <c r="K12" s="465">
        <v>10</v>
      </c>
      <c r="L12" s="464">
        <v>11</v>
      </c>
      <c r="M12" s="465">
        <v>12</v>
      </c>
      <c r="N12" s="465">
        <v>13</v>
      </c>
      <c r="O12" s="465">
        <v>14</v>
      </c>
      <c r="P12" s="466">
        <v>15</v>
      </c>
      <c r="Q12" s="467">
        <v>16</v>
      </c>
      <c r="R12" s="468">
        <v>17</v>
      </c>
      <c r="S12" s="469">
        <v>18</v>
      </c>
      <c r="T12" s="467">
        <v>19</v>
      </c>
      <c r="U12" s="470">
        <v>20</v>
      </c>
      <c r="V12" s="468">
        <v>21</v>
      </c>
      <c r="W12" s="471">
        <v>22</v>
      </c>
    </row>
    <row r="13" spans="1:23" ht="15">
      <c r="A13" s="472" t="s">
        <v>48</v>
      </c>
      <c r="B13" s="473"/>
      <c r="C13" s="474"/>
      <c r="D13" s="474"/>
      <c r="E13" s="475"/>
      <c r="F13" s="476"/>
      <c r="G13" s="474"/>
      <c r="H13" s="474"/>
      <c r="I13" s="474"/>
      <c r="J13" s="475"/>
      <c r="K13" s="476"/>
      <c r="L13" s="473"/>
      <c r="M13" s="474"/>
      <c r="N13" s="474"/>
      <c r="O13" s="475"/>
      <c r="P13" s="476"/>
      <c r="Q13" s="477"/>
      <c r="R13" s="478"/>
      <c r="S13" s="479"/>
      <c r="T13" s="480"/>
      <c r="U13" s="481"/>
      <c r="V13" s="482"/>
      <c r="W13" s="483"/>
    </row>
    <row r="14" spans="1:23" ht="15">
      <c r="A14" s="484" t="s">
        <v>49</v>
      </c>
      <c r="B14" s="485">
        <f>IF(C14+D14=B19+B42,B42+B19,"chyba")</f>
        <v>25562720</v>
      </c>
      <c r="C14" s="486">
        <f>C19+C42</f>
        <v>525636</v>
      </c>
      <c r="D14" s="486">
        <f>D19+D42</f>
        <v>25037084</v>
      </c>
      <c r="E14" s="487">
        <f>E19+E42</f>
        <v>75314</v>
      </c>
      <c r="F14" s="488">
        <f>IF(E14=0,0,ROUND(D14/E14/12*1000,0))</f>
        <v>27703</v>
      </c>
      <c r="G14" s="485">
        <f>IF(H14+I14=G19+G42,G42+G19,"chyba")</f>
        <v>23947924</v>
      </c>
      <c r="H14" s="486">
        <f>H19+H42</f>
        <v>524791</v>
      </c>
      <c r="I14" s="486">
        <f>I19+I42</f>
        <v>23423133</v>
      </c>
      <c r="J14" s="487">
        <f>J19+J42</f>
        <v>75190</v>
      </c>
      <c r="K14" s="488">
        <f>IF(J14=0,0,ROUND(I14/J14/12*1000,0))</f>
        <v>25960</v>
      </c>
      <c r="L14" s="485">
        <f>IF(M14+N14=L19+L42,L42+L19,"chyba")</f>
        <v>23220063.67</v>
      </c>
      <c r="M14" s="486">
        <f>M19+M42</f>
        <v>511159.8</v>
      </c>
      <c r="N14" s="486">
        <f>N19+N42</f>
        <v>22708903.87</v>
      </c>
      <c r="O14" s="487">
        <f>O19+O42</f>
        <v>73324</v>
      </c>
      <c r="P14" s="488">
        <f>IF(O14=0,0,ROUND(N14/O14/12*1000,0))</f>
        <v>25809</v>
      </c>
      <c r="Q14" s="489">
        <f>Q19+Q42</f>
        <v>578838.99</v>
      </c>
      <c r="R14" s="489">
        <f>R19+R42</f>
        <v>539898.84</v>
      </c>
      <c r="S14" s="490"/>
      <c r="T14" s="491">
        <f>T19+T42</f>
        <v>25027.639999999996</v>
      </c>
      <c r="U14" s="492">
        <f>U19+U42</f>
        <v>0</v>
      </c>
      <c r="V14" s="493">
        <f>V19+V42</f>
        <v>13634.6</v>
      </c>
      <c r="W14" s="494">
        <f>W19+W42</f>
        <v>0</v>
      </c>
    </row>
    <row r="15" spans="1:23" ht="12.75">
      <c r="A15" s="432" t="s">
        <v>70</v>
      </c>
      <c r="B15" s="495"/>
      <c r="C15" s="496"/>
      <c r="D15" s="496"/>
      <c r="E15" s="497"/>
      <c r="F15" s="498"/>
      <c r="G15" s="495"/>
      <c r="H15" s="496"/>
      <c r="I15" s="496"/>
      <c r="J15" s="497"/>
      <c r="K15" s="498"/>
      <c r="L15" s="495"/>
      <c r="M15" s="496"/>
      <c r="N15" s="496"/>
      <c r="O15" s="497"/>
      <c r="P15" s="498"/>
      <c r="Q15" s="499"/>
      <c r="R15" s="499"/>
      <c r="S15" s="479"/>
      <c r="T15" s="500"/>
      <c r="U15" s="501"/>
      <c r="V15" s="502"/>
      <c r="W15" s="503"/>
    </row>
    <row r="16" spans="1:23" ht="12.75">
      <c r="A16" s="504" t="s">
        <v>71</v>
      </c>
      <c r="B16" s="495">
        <f>C16+D16</f>
        <v>0</v>
      </c>
      <c r="C16" s="505"/>
      <c r="D16" s="506"/>
      <c r="E16" s="507"/>
      <c r="F16" s="498">
        <f>IF(E16=0,0,ROUND(D16/E16/12*1000,0))</f>
        <v>0</v>
      </c>
      <c r="G16" s="495">
        <f>H16+I16</f>
        <v>945</v>
      </c>
      <c r="H16" s="505">
        <v>945</v>
      </c>
      <c r="I16" s="506"/>
      <c r="J16" s="507"/>
      <c r="K16" s="498">
        <f>IF(J16=0,0,ROUND(I16/J16/12*1000,0))</f>
        <v>0</v>
      </c>
      <c r="L16" s="495">
        <f>M16+N16</f>
        <v>963.4</v>
      </c>
      <c r="M16" s="505">
        <v>963.4</v>
      </c>
      <c r="N16" s="506"/>
      <c r="O16" s="507"/>
      <c r="P16" s="498">
        <f>IF(O16=0,0,ROUND(N16/O16/12*1000,0))</f>
        <v>0</v>
      </c>
      <c r="Q16" s="499"/>
      <c r="R16" s="499"/>
      <c r="S16" s="479"/>
      <c r="T16" s="500"/>
      <c r="U16" s="501"/>
      <c r="V16" s="502"/>
      <c r="W16" s="503"/>
    </row>
    <row r="17" spans="1:23" ht="15" thickBot="1">
      <c r="A17" s="508" t="s">
        <v>72</v>
      </c>
      <c r="B17" s="509"/>
      <c r="C17" s="510"/>
      <c r="D17" s="511">
        <f>D22</f>
        <v>21230529</v>
      </c>
      <c r="E17" s="512">
        <f>E22</f>
        <v>58004</v>
      </c>
      <c r="F17" s="513">
        <f>IF(E17=0,0,ROUND(D17/E17/12*1000,0))</f>
        <v>30502</v>
      </c>
      <c r="G17" s="509"/>
      <c r="H17" s="510"/>
      <c r="I17" s="511">
        <f>I22</f>
        <v>19587261</v>
      </c>
      <c r="J17" s="512">
        <f>J22</f>
        <v>57868</v>
      </c>
      <c r="K17" s="513">
        <f>IF(J17=0,0,ROUND(I17/J17/12*1000,0))</f>
        <v>28207</v>
      </c>
      <c r="L17" s="509"/>
      <c r="M17" s="510"/>
      <c r="N17" s="511">
        <f>N22</f>
        <v>18878697.439999998</v>
      </c>
      <c r="O17" s="512">
        <f>O22</f>
        <v>56360</v>
      </c>
      <c r="P17" s="513">
        <f>IF(O17=0,0,ROUND(N17/O17/12*1000,0))</f>
        <v>27914</v>
      </c>
      <c r="Q17" s="514">
        <f>Q22</f>
        <v>0</v>
      </c>
      <c r="R17" s="514">
        <f>R22</f>
        <v>533698.6699999999</v>
      </c>
      <c r="S17" s="515"/>
      <c r="T17" s="516">
        <f>T22</f>
        <v>0</v>
      </c>
      <c r="U17" s="517">
        <f>U22</f>
        <v>0</v>
      </c>
      <c r="V17" s="518">
        <f>V22</f>
        <v>13215.73</v>
      </c>
      <c r="W17" s="519"/>
    </row>
    <row r="18" spans="1:23" ht="12.75">
      <c r="A18" s="520" t="s">
        <v>73</v>
      </c>
      <c r="B18" s="495"/>
      <c r="C18" s="496"/>
      <c r="D18" s="496"/>
      <c r="E18" s="497"/>
      <c r="F18" s="498"/>
      <c r="G18" s="495"/>
      <c r="H18" s="496"/>
      <c r="I18" s="496"/>
      <c r="J18" s="497"/>
      <c r="K18" s="498"/>
      <c r="L18" s="495"/>
      <c r="M18" s="496"/>
      <c r="N18" s="496"/>
      <c r="O18" s="497"/>
      <c r="P18" s="498"/>
      <c r="Q18" s="499"/>
      <c r="R18" s="499"/>
      <c r="S18" s="479"/>
      <c r="T18" s="500"/>
      <c r="U18" s="501"/>
      <c r="V18" s="502"/>
      <c r="W18" s="503"/>
    </row>
    <row r="19" spans="1:23" ht="15">
      <c r="A19" s="521" t="s">
        <v>74</v>
      </c>
      <c r="B19" s="485">
        <f>C19+D19</f>
        <v>25198977</v>
      </c>
      <c r="C19" s="486">
        <f>SUM(C24:C31,C33,C36,C39)</f>
        <v>514219</v>
      </c>
      <c r="D19" s="486">
        <f>SUM(D24:D31,D33,D36,D39)</f>
        <v>24684758</v>
      </c>
      <c r="E19" s="487">
        <f>SUM(E24:E31,E33,E36,E39)</f>
        <v>73630</v>
      </c>
      <c r="F19" s="488">
        <f>IF(E19=0,0,ROUND(D19/E19/12*1000,0))</f>
        <v>27938</v>
      </c>
      <c r="G19" s="485">
        <f>H19+I19</f>
        <v>23588013</v>
      </c>
      <c r="H19" s="486">
        <f>SUM(H24:H31,H33,H36,H39)</f>
        <v>512884</v>
      </c>
      <c r="I19" s="486">
        <f>SUM(I24:I31,I33,I36,I39)</f>
        <v>23075129</v>
      </c>
      <c r="J19" s="487">
        <f>SUM(J24:J31,J33,J36,J39)</f>
        <v>73517</v>
      </c>
      <c r="K19" s="488">
        <f>IF(J19=0,0,ROUND(I19/J19/12*1000,0))</f>
        <v>26156</v>
      </c>
      <c r="L19" s="485">
        <f>M19+N19</f>
        <v>22862679.340000004</v>
      </c>
      <c r="M19" s="486">
        <f>SUM(M24:M31,M33,M36,M39)</f>
        <v>501901.01</v>
      </c>
      <c r="N19" s="486">
        <f>SUM(N24:N31,N33,N36,N39)</f>
        <v>22360778.330000002</v>
      </c>
      <c r="O19" s="487">
        <f>SUM(O24:O31,O33,O36,O39)</f>
        <v>71716</v>
      </c>
      <c r="P19" s="488">
        <f>IF(O19=0,0,ROUND(N19/O19/12*1000,0))</f>
        <v>25983</v>
      </c>
      <c r="Q19" s="489">
        <f>SUM(Q24:Q31,Q33,Q36,Q39)</f>
        <v>575537.76</v>
      </c>
      <c r="R19" s="489">
        <f>SUM(R24:R31,R33,R36,R39)</f>
        <v>539481.7899999999</v>
      </c>
      <c r="S19" s="490"/>
      <c r="T19" s="491">
        <f>SUM(T24:T31,T33,T36,T39)</f>
        <v>24431.969999999998</v>
      </c>
      <c r="U19" s="492">
        <f>SUM(U24:U31,U33,U36,U39)</f>
        <v>0</v>
      </c>
      <c r="V19" s="493">
        <f>SUM(V24:V31,V33,V36,V39)</f>
        <v>13450.83</v>
      </c>
      <c r="W19" s="494">
        <f>SUM(W24:W31,W33,W36,W39)</f>
        <v>0</v>
      </c>
    </row>
    <row r="20" spans="1:25" ht="12.75">
      <c r="A20" s="432" t="s">
        <v>70</v>
      </c>
      <c r="B20" s="495"/>
      <c r="C20" s="496"/>
      <c r="D20" s="496"/>
      <c r="E20" s="497"/>
      <c r="F20" s="498"/>
      <c r="G20" s="495"/>
      <c r="H20" s="496"/>
      <c r="I20" s="496"/>
      <c r="J20" s="497"/>
      <c r="K20" s="498"/>
      <c r="L20" s="495"/>
      <c r="M20" s="496"/>
      <c r="N20" s="496"/>
      <c r="O20" s="497"/>
      <c r="P20" s="498"/>
      <c r="Q20" s="499"/>
      <c r="R20" s="499"/>
      <c r="S20" s="479"/>
      <c r="T20" s="500"/>
      <c r="U20" s="501"/>
      <c r="V20" s="502"/>
      <c r="W20" s="503"/>
      <c r="X20" s="504"/>
      <c r="Y20" s="522"/>
    </row>
    <row r="21" spans="1:25" ht="12.75">
      <c r="A21" s="504" t="s">
        <v>71</v>
      </c>
      <c r="B21" s="495">
        <f>C21+D21</f>
        <v>0</v>
      </c>
      <c r="C21" s="506"/>
      <c r="D21" s="506"/>
      <c r="E21" s="507"/>
      <c r="F21" s="498">
        <f>IF(E21=0,0,ROUND(D21/E21/12*1000,0))</f>
        <v>0</v>
      </c>
      <c r="G21" s="495">
        <f>H21+I21</f>
        <v>635</v>
      </c>
      <c r="H21" s="506">
        <v>635</v>
      </c>
      <c r="I21" s="506"/>
      <c r="J21" s="507"/>
      <c r="K21" s="498">
        <f>IF(J21=0,0,ROUND(I21/J21/12*1000,0))</f>
        <v>0</v>
      </c>
      <c r="L21" s="495">
        <f>M21+N21</f>
        <v>648.6</v>
      </c>
      <c r="M21" s="506">
        <v>648.6</v>
      </c>
      <c r="N21" s="506"/>
      <c r="O21" s="507"/>
      <c r="P21" s="498">
        <f>IF(O21=0,0,ROUND(N21/O21/12*1000,0))</f>
        <v>0</v>
      </c>
      <c r="Q21" s="499"/>
      <c r="R21" s="499"/>
      <c r="S21" s="479"/>
      <c r="T21" s="500"/>
      <c r="U21" s="501"/>
      <c r="V21" s="502"/>
      <c r="W21" s="503"/>
      <c r="X21" s="504"/>
      <c r="Y21" s="522"/>
    </row>
    <row r="22" spans="1:25" ht="13.5" thickBot="1">
      <c r="A22" s="508" t="s">
        <v>72</v>
      </c>
      <c r="B22" s="509"/>
      <c r="C22" s="523"/>
      <c r="D22" s="523">
        <f>SUM(D35,D38,D41)</f>
        <v>21230529</v>
      </c>
      <c r="E22" s="524">
        <f>SUM(E35,E38,E41)</f>
        <v>58004</v>
      </c>
      <c r="F22" s="513">
        <f>IF(E22=0,0,ROUND(D22/E22/12*1000,0))</f>
        <v>30502</v>
      </c>
      <c r="G22" s="509"/>
      <c r="H22" s="523"/>
      <c r="I22" s="523">
        <f>SUM(I35,I38,I41)</f>
        <v>19587261</v>
      </c>
      <c r="J22" s="524">
        <f>SUM(J35,J38,J41)</f>
        <v>57868</v>
      </c>
      <c r="K22" s="513">
        <f>IF(J22=0,0,ROUND(I22/J22/12*1000,0))</f>
        <v>28207</v>
      </c>
      <c r="L22" s="509"/>
      <c r="M22" s="523"/>
      <c r="N22" s="523">
        <f>SUM(N35,N38,N41)</f>
        <v>18878697.439999998</v>
      </c>
      <c r="O22" s="524">
        <f>SUM(O35,O38,O41)</f>
        <v>56360</v>
      </c>
      <c r="P22" s="513">
        <f>IF(O22=0,0,ROUND(N22/O22/12*1000,0))</f>
        <v>27914</v>
      </c>
      <c r="Q22" s="514">
        <f>SUM(Q35,Q38,Q41)</f>
        <v>0</v>
      </c>
      <c r="R22" s="514">
        <f>SUM(R35,R38,R41)</f>
        <v>533698.6699999999</v>
      </c>
      <c r="S22" s="515"/>
      <c r="T22" s="516">
        <f>SUM(T35,T38,T41)</f>
        <v>0</v>
      </c>
      <c r="U22" s="517">
        <f>SUM(U35,U38,U41)</f>
        <v>0</v>
      </c>
      <c r="V22" s="518">
        <f>SUM(V35,V38,V41)</f>
        <v>13215.73</v>
      </c>
      <c r="W22" s="519"/>
      <c r="X22" s="504"/>
      <c r="Y22" s="522"/>
    </row>
    <row r="23" spans="1:25" ht="12.75">
      <c r="A23" s="525" t="s">
        <v>75</v>
      </c>
      <c r="B23" s="473"/>
      <c r="C23" s="474"/>
      <c r="D23" s="474"/>
      <c r="E23" s="475"/>
      <c r="F23" s="476"/>
      <c r="G23" s="473"/>
      <c r="H23" s="474"/>
      <c r="I23" s="474"/>
      <c r="J23" s="475"/>
      <c r="K23" s="476"/>
      <c r="L23" s="473"/>
      <c r="M23" s="474"/>
      <c r="N23" s="474"/>
      <c r="O23" s="475"/>
      <c r="P23" s="476"/>
      <c r="Q23" s="526"/>
      <c r="R23" s="526"/>
      <c r="S23" s="527"/>
      <c r="T23" s="528"/>
      <c r="U23" s="529"/>
      <c r="V23" s="530"/>
      <c r="W23" s="531"/>
      <c r="X23" s="504"/>
      <c r="Y23" s="522"/>
    </row>
    <row r="24" spans="1:25" ht="12.75">
      <c r="A24" s="504" t="s">
        <v>76</v>
      </c>
      <c r="B24" s="495">
        <f>C24+D24</f>
        <v>735818</v>
      </c>
      <c r="C24" s="496">
        <v>22506</v>
      </c>
      <c r="D24" s="496">
        <v>713312</v>
      </c>
      <c r="E24" s="497">
        <v>2402</v>
      </c>
      <c r="F24" s="498">
        <f>IF(E24=0,0,ROUND(D24/E24/12*1000,0))</f>
        <v>24747</v>
      </c>
      <c r="G24" s="495">
        <f>H24+I24</f>
        <v>749144</v>
      </c>
      <c r="H24" s="496">
        <v>22594</v>
      </c>
      <c r="I24" s="496">
        <v>726550</v>
      </c>
      <c r="J24" s="497">
        <v>2445</v>
      </c>
      <c r="K24" s="498">
        <f>IF(J24=0,0,ROUND(I24/J24/12*1000,0))</f>
        <v>24763</v>
      </c>
      <c r="L24" s="495">
        <f>M24+N24</f>
        <v>741095.9</v>
      </c>
      <c r="M24" s="506">
        <v>15537.02</v>
      </c>
      <c r="N24" s="506">
        <v>725558.88</v>
      </c>
      <c r="O24" s="507">
        <v>2388</v>
      </c>
      <c r="P24" s="532">
        <f>IF(O24=0,0,ROUND(N24/O24/12*1000,0))</f>
        <v>25320</v>
      </c>
      <c r="Q24" s="499">
        <v>8046.7</v>
      </c>
      <c r="R24" s="499">
        <v>989.87</v>
      </c>
      <c r="S24" s="479"/>
      <c r="T24" s="477">
        <v>0</v>
      </c>
      <c r="U24" s="533">
        <v>0</v>
      </c>
      <c r="V24" s="534">
        <v>0</v>
      </c>
      <c r="W24" s="503"/>
      <c r="X24" s="504"/>
      <c r="Y24" s="522"/>
    </row>
    <row r="25" spans="1:25" ht="12.75">
      <c r="A25" s="535"/>
      <c r="B25" s="495"/>
      <c r="C25" s="496"/>
      <c r="D25" s="496"/>
      <c r="E25" s="497"/>
      <c r="F25" s="498"/>
      <c r="G25" s="495"/>
      <c r="H25" s="496"/>
      <c r="I25" s="496"/>
      <c r="J25" s="497"/>
      <c r="K25" s="498"/>
      <c r="L25" s="495"/>
      <c r="M25" s="496"/>
      <c r="N25" s="496"/>
      <c r="O25" s="497"/>
      <c r="P25" s="498"/>
      <c r="Q25" s="499"/>
      <c r="R25" s="499"/>
      <c r="S25" s="479"/>
      <c r="T25" s="477"/>
      <c r="U25" s="533"/>
      <c r="V25" s="534"/>
      <c r="W25" s="503"/>
      <c r="X25" s="504"/>
      <c r="Y25" s="522"/>
    </row>
    <row r="26" spans="1:25" ht="12.75">
      <c r="A26" s="536" t="s">
        <v>77</v>
      </c>
      <c r="B26" s="537">
        <f aca="true" t="shared" si="0" ref="B26:B31">C26+D26</f>
        <v>366437</v>
      </c>
      <c r="C26" s="538">
        <v>8472</v>
      </c>
      <c r="D26" s="538">
        <v>357965</v>
      </c>
      <c r="E26" s="539">
        <v>1575</v>
      </c>
      <c r="F26" s="540">
        <f aca="true" t="shared" si="1" ref="F26:F31">IF(E26=0,0,ROUND(D26/E26/12*1000,0))</f>
        <v>18940</v>
      </c>
      <c r="G26" s="537">
        <f aca="true" t="shared" si="2" ref="G26:G31">H26+I26</f>
        <v>425416</v>
      </c>
      <c r="H26" s="538">
        <v>10937</v>
      </c>
      <c r="I26" s="538">
        <v>414479</v>
      </c>
      <c r="J26" s="539">
        <v>1772</v>
      </c>
      <c r="K26" s="540">
        <f aca="true" t="shared" si="3" ref="K26:K31">IF(J26=0,0,ROUND(I26/J26/12*1000,0))</f>
        <v>19492</v>
      </c>
      <c r="L26" s="537">
        <f aca="true" t="shared" si="4" ref="L26:L31">M26+N26</f>
        <v>425803.07999999996</v>
      </c>
      <c r="M26" s="541">
        <v>11504.98</v>
      </c>
      <c r="N26" s="541">
        <v>414298.1</v>
      </c>
      <c r="O26" s="542">
        <v>1744</v>
      </c>
      <c r="P26" s="540">
        <f aca="true" t="shared" si="5" ref="P26:P31">IF(O26=0,0,ROUND(N26/O26/12*1000,0))</f>
        <v>19796</v>
      </c>
      <c r="Q26" s="543">
        <v>706.22</v>
      </c>
      <c r="R26" s="543">
        <v>178.99</v>
      </c>
      <c r="S26" s="544"/>
      <c r="T26" s="545">
        <v>1091.14</v>
      </c>
      <c r="U26" s="546">
        <v>0</v>
      </c>
      <c r="V26" s="547">
        <v>5.55</v>
      </c>
      <c r="W26" s="548"/>
      <c r="X26" s="504"/>
      <c r="Y26" s="522"/>
    </row>
    <row r="27" spans="1:25" ht="12.75" hidden="1">
      <c r="A27" s="549" t="s">
        <v>78</v>
      </c>
      <c r="B27" s="550">
        <f t="shared" si="0"/>
        <v>0</v>
      </c>
      <c r="C27" s="551"/>
      <c r="D27" s="551"/>
      <c r="E27" s="552"/>
      <c r="F27" s="553">
        <f t="shared" si="1"/>
        <v>0</v>
      </c>
      <c r="G27" s="550">
        <f t="shared" si="2"/>
        <v>0</v>
      </c>
      <c r="H27" s="551"/>
      <c r="I27" s="551"/>
      <c r="J27" s="552"/>
      <c r="K27" s="553">
        <f t="shared" si="3"/>
        <v>0</v>
      </c>
      <c r="L27" s="550">
        <f t="shared" si="4"/>
        <v>0</v>
      </c>
      <c r="M27" s="554"/>
      <c r="N27" s="554"/>
      <c r="O27" s="555"/>
      <c r="P27" s="553">
        <f t="shared" si="5"/>
        <v>0</v>
      </c>
      <c r="Q27" s="556"/>
      <c r="R27" s="556"/>
      <c r="S27" s="557"/>
      <c r="T27" s="558"/>
      <c r="U27" s="559"/>
      <c r="V27" s="560"/>
      <c r="W27" s="561"/>
      <c r="X27" s="504"/>
      <c r="Y27" s="522"/>
    </row>
    <row r="28" spans="1:25" ht="12.75" hidden="1">
      <c r="A28" s="562"/>
      <c r="B28" s="550">
        <f t="shared" si="0"/>
        <v>0</v>
      </c>
      <c r="C28" s="551"/>
      <c r="D28" s="551"/>
      <c r="E28" s="552"/>
      <c r="F28" s="553">
        <f t="shared" si="1"/>
        <v>0</v>
      </c>
      <c r="G28" s="550">
        <f t="shared" si="2"/>
        <v>0</v>
      </c>
      <c r="H28" s="551"/>
      <c r="I28" s="551"/>
      <c r="J28" s="552"/>
      <c r="K28" s="553">
        <f t="shared" si="3"/>
        <v>0</v>
      </c>
      <c r="L28" s="550">
        <f t="shared" si="4"/>
        <v>0</v>
      </c>
      <c r="M28" s="554"/>
      <c r="N28" s="554"/>
      <c r="O28" s="555"/>
      <c r="P28" s="553">
        <f t="shared" si="5"/>
        <v>0</v>
      </c>
      <c r="Q28" s="556"/>
      <c r="R28" s="556"/>
      <c r="S28" s="557"/>
      <c r="T28" s="558"/>
      <c r="U28" s="559"/>
      <c r="V28" s="560"/>
      <c r="W28" s="561"/>
      <c r="X28" s="504"/>
      <c r="Y28" s="522"/>
    </row>
    <row r="29" spans="1:25" ht="12.75" hidden="1">
      <c r="A29" s="562"/>
      <c r="B29" s="550">
        <f t="shared" si="0"/>
        <v>0</v>
      </c>
      <c r="C29" s="551"/>
      <c r="D29" s="551"/>
      <c r="E29" s="552"/>
      <c r="F29" s="553">
        <f t="shared" si="1"/>
        <v>0</v>
      </c>
      <c r="G29" s="550">
        <f t="shared" si="2"/>
        <v>0</v>
      </c>
      <c r="H29" s="551"/>
      <c r="I29" s="551"/>
      <c r="J29" s="552"/>
      <c r="K29" s="553">
        <f t="shared" si="3"/>
        <v>0</v>
      </c>
      <c r="L29" s="550">
        <f t="shared" si="4"/>
        <v>0</v>
      </c>
      <c r="M29" s="554"/>
      <c r="N29" s="554"/>
      <c r="O29" s="555"/>
      <c r="P29" s="553">
        <f t="shared" si="5"/>
        <v>0</v>
      </c>
      <c r="Q29" s="556"/>
      <c r="R29" s="556"/>
      <c r="S29" s="557"/>
      <c r="T29" s="558"/>
      <c r="U29" s="559"/>
      <c r="V29" s="560"/>
      <c r="W29" s="561"/>
      <c r="X29" s="504"/>
      <c r="Y29" s="522"/>
    </row>
    <row r="30" spans="1:25" ht="12.75" hidden="1">
      <c r="A30" s="549"/>
      <c r="B30" s="550">
        <f t="shared" si="0"/>
        <v>0</v>
      </c>
      <c r="C30" s="551"/>
      <c r="D30" s="551"/>
      <c r="E30" s="552"/>
      <c r="F30" s="553">
        <f t="shared" si="1"/>
        <v>0</v>
      </c>
      <c r="G30" s="550">
        <f t="shared" si="2"/>
        <v>0</v>
      </c>
      <c r="H30" s="551"/>
      <c r="I30" s="551"/>
      <c r="J30" s="552"/>
      <c r="K30" s="553">
        <f t="shared" si="3"/>
        <v>0</v>
      </c>
      <c r="L30" s="550">
        <f t="shared" si="4"/>
        <v>0</v>
      </c>
      <c r="M30" s="554"/>
      <c r="N30" s="554"/>
      <c r="O30" s="555"/>
      <c r="P30" s="553">
        <f t="shared" si="5"/>
        <v>0</v>
      </c>
      <c r="Q30" s="556"/>
      <c r="R30" s="556"/>
      <c r="S30" s="557"/>
      <c r="T30" s="558"/>
      <c r="U30" s="559"/>
      <c r="V30" s="560"/>
      <c r="W30" s="561"/>
      <c r="X30" s="504"/>
      <c r="Y30" s="522"/>
    </row>
    <row r="31" spans="1:25" ht="12.75" hidden="1">
      <c r="A31" s="549"/>
      <c r="B31" s="550">
        <f t="shared" si="0"/>
        <v>0</v>
      </c>
      <c r="C31" s="551"/>
      <c r="D31" s="551"/>
      <c r="E31" s="552"/>
      <c r="F31" s="553">
        <f t="shared" si="1"/>
        <v>0</v>
      </c>
      <c r="G31" s="550">
        <f t="shared" si="2"/>
        <v>0</v>
      </c>
      <c r="H31" s="551"/>
      <c r="I31" s="551"/>
      <c r="J31" s="552"/>
      <c r="K31" s="553">
        <f t="shared" si="3"/>
        <v>0</v>
      </c>
      <c r="L31" s="550">
        <f t="shared" si="4"/>
        <v>0</v>
      </c>
      <c r="M31" s="554"/>
      <c r="N31" s="554"/>
      <c r="O31" s="555"/>
      <c r="P31" s="553">
        <f t="shared" si="5"/>
        <v>0</v>
      </c>
      <c r="Q31" s="556"/>
      <c r="R31" s="556"/>
      <c r="S31" s="557"/>
      <c r="T31" s="558"/>
      <c r="U31" s="559"/>
      <c r="V31" s="560"/>
      <c r="W31" s="561"/>
      <c r="X31" s="504"/>
      <c r="Y31" s="522"/>
    </row>
    <row r="32" spans="1:25" ht="12.75" hidden="1">
      <c r="A32" s="563"/>
      <c r="B32" s="564"/>
      <c r="C32" s="565"/>
      <c r="D32" s="565"/>
      <c r="E32" s="566"/>
      <c r="F32" s="567"/>
      <c r="G32" s="564"/>
      <c r="H32" s="565"/>
      <c r="I32" s="565"/>
      <c r="J32" s="566"/>
      <c r="K32" s="567"/>
      <c r="L32" s="564"/>
      <c r="M32" s="565"/>
      <c r="N32" s="565"/>
      <c r="O32" s="566"/>
      <c r="P32" s="567"/>
      <c r="Q32" s="568"/>
      <c r="R32" s="568"/>
      <c r="S32" s="569"/>
      <c r="T32" s="570"/>
      <c r="U32" s="571"/>
      <c r="V32" s="572"/>
      <c r="W32" s="573"/>
      <c r="X32" s="504"/>
      <c r="Y32" s="522"/>
    </row>
    <row r="33" spans="1:25" ht="12.75">
      <c r="A33" s="574" t="s">
        <v>79</v>
      </c>
      <c r="B33" s="564">
        <f>C33+D33</f>
        <v>20227888</v>
      </c>
      <c r="C33" s="565">
        <v>366949</v>
      </c>
      <c r="D33" s="565">
        <v>19860939</v>
      </c>
      <c r="E33" s="566">
        <v>59616</v>
      </c>
      <c r="F33" s="567">
        <f>IF(E33=0,0,ROUND(D33/E33/12*1000,0))</f>
        <v>27762</v>
      </c>
      <c r="G33" s="564">
        <f>H33+I33</f>
        <v>18580996</v>
      </c>
      <c r="H33" s="565">
        <v>364029</v>
      </c>
      <c r="I33" s="565">
        <v>18216967</v>
      </c>
      <c r="J33" s="566">
        <v>59250</v>
      </c>
      <c r="K33" s="567">
        <f>IF(J33=0,0,ROUND(I33/J33/12*1000,0))</f>
        <v>25622</v>
      </c>
      <c r="L33" s="564">
        <f>M33+N33</f>
        <v>18138428.880000003</v>
      </c>
      <c r="M33" s="575">
        <v>361196.6</v>
      </c>
      <c r="N33" s="575">
        <v>17777232.28</v>
      </c>
      <c r="O33" s="576">
        <v>57603</v>
      </c>
      <c r="P33" s="567">
        <f>IF(O33=0,0,ROUND(N33/O33/12*1000,0))</f>
        <v>25718</v>
      </c>
      <c r="Q33" s="568">
        <v>464081.67</v>
      </c>
      <c r="R33" s="568">
        <v>439728.67</v>
      </c>
      <c r="S33" s="569"/>
      <c r="T33" s="570">
        <v>21320.6</v>
      </c>
      <c r="U33" s="571">
        <v>0</v>
      </c>
      <c r="V33" s="572">
        <v>0</v>
      </c>
      <c r="W33" s="573"/>
      <c r="X33" s="504"/>
      <c r="Y33" s="522"/>
    </row>
    <row r="34" spans="1:25" ht="12.75">
      <c r="A34" s="577" t="s">
        <v>80</v>
      </c>
      <c r="B34" s="495"/>
      <c r="C34" s="496"/>
      <c r="D34" s="496"/>
      <c r="E34" s="497"/>
      <c r="F34" s="498"/>
      <c r="G34" s="495"/>
      <c r="H34" s="496"/>
      <c r="I34" s="496"/>
      <c r="J34" s="497"/>
      <c r="K34" s="498"/>
      <c r="L34" s="495"/>
      <c r="M34" s="506"/>
      <c r="N34" s="506"/>
      <c r="O34" s="507"/>
      <c r="P34" s="498"/>
      <c r="Q34" s="499"/>
      <c r="R34" s="499"/>
      <c r="S34" s="479"/>
      <c r="T34" s="500"/>
      <c r="U34" s="501"/>
      <c r="V34" s="502"/>
      <c r="W34" s="503"/>
      <c r="X34" s="504"/>
      <c r="Y34" s="522"/>
    </row>
    <row r="35" spans="1:25" ht="12.75">
      <c r="A35" s="578" t="s">
        <v>81</v>
      </c>
      <c r="B35" s="537"/>
      <c r="C35" s="538"/>
      <c r="D35" s="538">
        <v>17544077</v>
      </c>
      <c r="E35" s="539">
        <v>48267</v>
      </c>
      <c r="F35" s="540">
        <f>IF(E35=0,0,ROUND(D35/E35/12*1000,0))</f>
        <v>30290</v>
      </c>
      <c r="G35" s="537"/>
      <c r="H35" s="538"/>
      <c r="I35" s="538">
        <v>15931822</v>
      </c>
      <c r="J35" s="539">
        <v>48103</v>
      </c>
      <c r="K35" s="540">
        <f>IF(J35=0,0,ROUND(I35/J35/12*1000,0))</f>
        <v>27600</v>
      </c>
      <c r="L35" s="537"/>
      <c r="M35" s="541"/>
      <c r="N35" s="541">
        <v>15493008.11</v>
      </c>
      <c r="O35" s="542">
        <v>46667</v>
      </c>
      <c r="P35" s="540">
        <f>IF(O35=0,0,ROUND(N35/O35/12*1000,0))</f>
        <v>27666</v>
      </c>
      <c r="Q35" s="543"/>
      <c r="R35" s="543">
        <v>438808.67</v>
      </c>
      <c r="S35" s="544"/>
      <c r="T35" s="579"/>
      <c r="U35" s="580"/>
      <c r="V35" s="581">
        <v>0</v>
      </c>
      <c r="W35" s="548"/>
      <c r="X35" s="504"/>
      <c r="Y35" s="522"/>
    </row>
    <row r="36" spans="1:25" ht="12.75">
      <c r="A36" s="574" t="s">
        <v>82</v>
      </c>
      <c r="B36" s="564">
        <f>C36+D36</f>
        <v>3868834</v>
      </c>
      <c r="C36" s="565">
        <v>116292</v>
      </c>
      <c r="D36" s="565">
        <v>3752542</v>
      </c>
      <c r="E36" s="566">
        <v>10037</v>
      </c>
      <c r="F36" s="567">
        <f>IF(E36=0,0,ROUND(D36/E36/12*1000,0))</f>
        <v>31156</v>
      </c>
      <c r="G36" s="564">
        <f>H36+I36</f>
        <v>3832457</v>
      </c>
      <c r="H36" s="565">
        <v>115324</v>
      </c>
      <c r="I36" s="565">
        <v>3717133</v>
      </c>
      <c r="J36" s="566">
        <v>10050</v>
      </c>
      <c r="K36" s="567">
        <f>IF(J36=0,0,ROUND(I36/J36/12*1000,0))</f>
        <v>30822</v>
      </c>
      <c r="L36" s="564">
        <f>M36+N36</f>
        <v>3557351.48</v>
      </c>
      <c r="M36" s="575">
        <v>113662.41</v>
      </c>
      <c r="N36" s="575">
        <v>3443689.07</v>
      </c>
      <c r="O36" s="576">
        <v>9981</v>
      </c>
      <c r="P36" s="567">
        <f>IF(O36=0,0,ROUND(N36/O36/12*1000,0))</f>
        <v>28752</v>
      </c>
      <c r="Q36" s="568">
        <v>102703.17</v>
      </c>
      <c r="R36" s="568">
        <v>98584.26</v>
      </c>
      <c r="S36" s="569"/>
      <c r="T36" s="582">
        <v>2020.23</v>
      </c>
      <c r="U36" s="583">
        <v>0</v>
      </c>
      <c r="V36" s="584">
        <v>13445.28</v>
      </c>
      <c r="W36" s="573"/>
      <c r="X36" s="504"/>
      <c r="Y36" s="522"/>
    </row>
    <row r="37" spans="1:25" s="421" customFormat="1" ht="12.75">
      <c r="A37" s="577" t="s">
        <v>80</v>
      </c>
      <c r="B37" s="500"/>
      <c r="C37" s="499"/>
      <c r="D37" s="499"/>
      <c r="E37" s="585"/>
      <c r="F37" s="532"/>
      <c r="G37" s="500"/>
      <c r="H37" s="499"/>
      <c r="I37" s="499"/>
      <c r="J37" s="585"/>
      <c r="K37" s="532"/>
      <c r="L37" s="500"/>
      <c r="M37" s="506"/>
      <c r="N37" s="506"/>
      <c r="O37" s="507"/>
      <c r="P37" s="532"/>
      <c r="Q37" s="499"/>
      <c r="R37" s="499"/>
      <c r="S37" s="586"/>
      <c r="T37" s="500"/>
      <c r="U37" s="501"/>
      <c r="V37" s="587"/>
      <c r="W37" s="588"/>
      <c r="X37" s="589"/>
      <c r="Y37" s="91"/>
    </row>
    <row r="38" spans="1:25" ht="13.5" thickBot="1">
      <c r="A38" s="578" t="s">
        <v>81</v>
      </c>
      <c r="B38" s="537"/>
      <c r="C38" s="538"/>
      <c r="D38" s="538">
        <v>3686452</v>
      </c>
      <c r="E38" s="539">
        <v>9737</v>
      </c>
      <c r="F38" s="540">
        <f>IF(E38=0,0,ROUND(D38/E38/12*1000,0))</f>
        <v>31550</v>
      </c>
      <c r="G38" s="537"/>
      <c r="H38" s="538"/>
      <c r="I38" s="538">
        <v>3655439</v>
      </c>
      <c r="J38" s="539">
        <v>9765</v>
      </c>
      <c r="K38" s="540">
        <f>IF(J38=0,0,ROUND(I38/J38/12*1000,0))</f>
        <v>31195</v>
      </c>
      <c r="L38" s="537"/>
      <c r="M38" s="541"/>
      <c r="N38" s="541">
        <v>3385689.33</v>
      </c>
      <c r="O38" s="542">
        <v>9693</v>
      </c>
      <c r="P38" s="540">
        <f>IF(O38=0,0,ROUND(N38/O38/12*1000,0))</f>
        <v>29108</v>
      </c>
      <c r="Q38" s="543"/>
      <c r="R38" s="543">
        <v>94890</v>
      </c>
      <c r="S38" s="544"/>
      <c r="T38" s="579"/>
      <c r="U38" s="580"/>
      <c r="V38" s="581">
        <v>13215.73</v>
      </c>
      <c r="W38" s="548"/>
      <c r="X38" s="504"/>
      <c r="Y38" s="522"/>
    </row>
    <row r="39" spans="1:25" ht="13.5" hidden="1" thickBot="1">
      <c r="A39" s="574" t="s">
        <v>83</v>
      </c>
      <c r="B39" s="564">
        <f>C39+D39</f>
        <v>0</v>
      </c>
      <c r="C39" s="565"/>
      <c r="D39" s="565"/>
      <c r="E39" s="566"/>
      <c r="F39" s="567">
        <f>IF(E39=0,0,ROUND(D39/E39/12*1000,0))</f>
        <v>0</v>
      </c>
      <c r="G39" s="564">
        <f>H39+I39</f>
        <v>0</v>
      </c>
      <c r="H39" s="565"/>
      <c r="I39" s="565"/>
      <c r="J39" s="566"/>
      <c r="K39" s="567">
        <f>IF(J39=0,0,ROUND(I39/J39/12*1000,0))</f>
        <v>0</v>
      </c>
      <c r="L39" s="564">
        <f>M39+N39</f>
        <v>0</v>
      </c>
      <c r="M39" s="575"/>
      <c r="N39" s="575"/>
      <c r="O39" s="576"/>
      <c r="P39" s="567">
        <f>IF(O39=0,0,ROUND(N39/O39/12*1000,0))</f>
        <v>0</v>
      </c>
      <c r="Q39" s="568"/>
      <c r="R39" s="568"/>
      <c r="S39" s="569"/>
      <c r="T39" s="582"/>
      <c r="U39" s="583"/>
      <c r="V39" s="584"/>
      <c r="W39" s="573"/>
      <c r="X39" s="504"/>
      <c r="Y39" s="522"/>
    </row>
    <row r="40" spans="1:25" s="421" customFormat="1" ht="13.5" hidden="1" thickBot="1">
      <c r="A40" s="577" t="s">
        <v>80</v>
      </c>
      <c r="B40" s="500"/>
      <c r="C40" s="499"/>
      <c r="D40" s="499"/>
      <c r="E40" s="585"/>
      <c r="F40" s="532"/>
      <c r="G40" s="500"/>
      <c r="H40" s="499"/>
      <c r="I40" s="499"/>
      <c r="J40" s="585"/>
      <c r="K40" s="532"/>
      <c r="L40" s="500"/>
      <c r="M40" s="506"/>
      <c r="N40" s="506"/>
      <c r="O40" s="507"/>
      <c r="P40" s="532"/>
      <c r="Q40" s="499"/>
      <c r="R40" s="499"/>
      <c r="S40" s="586"/>
      <c r="T40" s="500"/>
      <c r="U40" s="501"/>
      <c r="V40" s="587"/>
      <c r="W40" s="588"/>
      <c r="X40" s="589"/>
      <c r="Y40" s="91"/>
    </row>
    <row r="41" spans="1:25" ht="13.5" hidden="1" thickBot="1">
      <c r="A41" s="508" t="s">
        <v>81</v>
      </c>
      <c r="B41" s="509">
        <f>C41+D41</f>
        <v>0</v>
      </c>
      <c r="C41" s="523"/>
      <c r="D41" s="523"/>
      <c r="E41" s="524"/>
      <c r="F41" s="513">
        <f>IF(E41=0,0,ROUND(D41/E41/12*1000,0))</f>
        <v>0</v>
      </c>
      <c r="G41" s="509">
        <f>H41+I41</f>
        <v>0</v>
      </c>
      <c r="H41" s="523"/>
      <c r="I41" s="523"/>
      <c r="J41" s="524"/>
      <c r="K41" s="513">
        <f>IF(J41=0,0,ROUND(I41/J41/12*1000,0))</f>
        <v>0</v>
      </c>
      <c r="L41" s="509">
        <f>M41+N41</f>
        <v>0</v>
      </c>
      <c r="M41" s="590"/>
      <c r="N41" s="590"/>
      <c r="O41" s="591"/>
      <c r="P41" s="513">
        <f>IF(O41=0,0,ROUND(N41/O41/12*1000,0))</f>
        <v>0</v>
      </c>
      <c r="Q41" s="514"/>
      <c r="R41" s="514"/>
      <c r="S41" s="515"/>
      <c r="T41" s="592"/>
      <c r="U41" s="593"/>
      <c r="V41" s="594"/>
      <c r="W41" s="519"/>
      <c r="X41" s="504"/>
      <c r="Y41" s="522"/>
    </row>
    <row r="42" spans="1:25" s="417" customFormat="1" ht="15.75" thickBot="1">
      <c r="A42" s="595" t="s">
        <v>84</v>
      </c>
      <c r="B42" s="596">
        <f>C42+D42</f>
        <v>363743</v>
      </c>
      <c r="C42" s="597">
        <v>11417</v>
      </c>
      <c r="D42" s="597">
        <v>352326</v>
      </c>
      <c r="E42" s="598">
        <v>1684</v>
      </c>
      <c r="F42" s="599">
        <f>IF(E42=0,0,ROUND(D42/E42/12*1000,0))</f>
        <v>17435</v>
      </c>
      <c r="G42" s="596">
        <f>H42+I42</f>
        <v>359911</v>
      </c>
      <c r="H42" s="597">
        <v>11907</v>
      </c>
      <c r="I42" s="597">
        <v>348004</v>
      </c>
      <c r="J42" s="598">
        <v>1673</v>
      </c>
      <c r="K42" s="599">
        <f>IF(J42=0,0,ROUND(I42/J42/12*1000,0))</f>
        <v>17334</v>
      </c>
      <c r="L42" s="596">
        <f>M42+N42</f>
        <v>357384.32999999996</v>
      </c>
      <c r="M42" s="597">
        <v>9258.79</v>
      </c>
      <c r="N42" s="597">
        <v>348125.54</v>
      </c>
      <c r="O42" s="598">
        <v>1608</v>
      </c>
      <c r="P42" s="599">
        <f>IF(O42=0,0,ROUND(N42/O42/12*1000,0))</f>
        <v>18041</v>
      </c>
      <c r="Q42" s="600">
        <v>3301.23</v>
      </c>
      <c r="R42" s="600">
        <v>417.05</v>
      </c>
      <c r="S42" s="601"/>
      <c r="T42" s="602">
        <v>595.67</v>
      </c>
      <c r="U42" s="603">
        <v>0</v>
      </c>
      <c r="V42" s="604">
        <v>183.77</v>
      </c>
      <c r="W42" s="605"/>
      <c r="X42" s="606"/>
      <c r="Y42" s="607"/>
    </row>
    <row r="43" spans="1:25" ht="12.75">
      <c r="A43" s="608"/>
      <c r="B43" s="473"/>
      <c r="C43" s="474"/>
      <c r="D43" s="474"/>
      <c r="E43" s="475"/>
      <c r="F43" s="476"/>
      <c r="G43" s="473"/>
      <c r="H43" s="474"/>
      <c r="I43" s="474"/>
      <c r="J43" s="475"/>
      <c r="K43" s="476"/>
      <c r="L43" s="473"/>
      <c r="M43" s="474"/>
      <c r="N43" s="474"/>
      <c r="O43" s="475"/>
      <c r="P43" s="476"/>
      <c r="Q43" s="526"/>
      <c r="R43" s="526"/>
      <c r="S43" s="527"/>
      <c r="T43" s="528"/>
      <c r="U43" s="529"/>
      <c r="V43" s="530"/>
      <c r="W43" s="531"/>
      <c r="X43" s="504"/>
      <c r="Y43" s="522"/>
    </row>
    <row r="44" spans="1:24" s="522" customFormat="1" ht="15">
      <c r="A44" s="472" t="s">
        <v>85</v>
      </c>
      <c r="B44" s="609">
        <f>C44+D44</f>
        <v>195928</v>
      </c>
      <c r="C44" s="610">
        <v>6550</v>
      </c>
      <c r="D44" s="610">
        <v>189378</v>
      </c>
      <c r="E44" s="611">
        <v>1091</v>
      </c>
      <c r="F44" s="612">
        <f>IF(E44=0,0,ROUND(D44/E44/12*1000,0))</f>
        <v>14465</v>
      </c>
      <c r="G44" s="609">
        <f>H44+I44</f>
        <v>224769</v>
      </c>
      <c r="H44" s="610">
        <v>8550</v>
      </c>
      <c r="I44" s="610">
        <v>216219</v>
      </c>
      <c r="J44" s="611">
        <v>1275</v>
      </c>
      <c r="K44" s="612">
        <f>IF(J44=0,0,ROUND(I44/J44/12*1000,0))</f>
        <v>14132</v>
      </c>
      <c r="L44" s="609">
        <f>M44+N44</f>
        <v>259744.95</v>
      </c>
      <c r="M44" s="613">
        <v>8038.95</v>
      </c>
      <c r="N44" s="613">
        <v>251706</v>
      </c>
      <c r="O44" s="614">
        <v>1233</v>
      </c>
      <c r="P44" s="612">
        <f>IF(O44=0,0,ROUND(N44/O44/12*1000,0))</f>
        <v>17012</v>
      </c>
      <c r="Q44" s="615">
        <v>0</v>
      </c>
      <c r="R44" s="615">
        <v>0</v>
      </c>
      <c r="S44" s="616">
        <f>S49</f>
        <v>0</v>
      </c>
      <c r="T44" s="617">
        <v>0</v>
      </c>
      <c r="U44" s="618">
        <v>4534</v>
      </c>
      <c r="V44" s="619">
        <v>31611.35</v>
      </c>
      <c r="W44" s="620">
        <v>3560.59</v>
      </c>
      <c r="X44" s="504"/>
    </row>
    <row r="45" spans="1:24" s="522" customFormat="1" ht="15" hidden="1">
      <c r="A45" s="472"/>
      <c r="B45" s="621">
        <f>C45+D45</f>
        <v>0</v>
      </c>
      <c r="C45" s="610"/>
      <c r="D45" s="610"/>
      <c r="E45" s="611"/>
      <c r="F45" s="622">
        <f>IF(E45=0,0,ROUND(D45/E45/12*1000,0))</f>
        <v>0</v>
      </c>
      <c r="G45" s="621">
        <f>H45+I45</f>
        <v>0</v>
      </c>
      <c r="H45" s="610"/>
      <c r="I45" s="610"/>
      <c r="J45" s="611"/>
      <c r="K45" s="622">
        <f>IF(J45=0,0,ROUND(I45/J45/12*1000,0))</f>
        <v>0</v>
      </c>
      <c r="L45" s="621">
        <f>M45+N45</f>
        <v>0</v>
      </c>
      <c r="M45" s="613"/>
      <c r="N45" s="613"/>
      <c r="O45" s="614"/>
      <c r="P45" s="622">
        <f>IF(O45=0,0,ROUND(N45/O45/12*1000,0))</f>
        <v>0</v>
      </c>
      <c r="Q45" s="615"/>
      <c r="R45" s="615"/>
      <c r="S45" s="616"/>
      <c r="T45" s="617"/>
      <c r="U45" s="618"/>
      <c r="V45" s="619"/>
      <c r="W45" s="620"/>
      <c r="X45" s="504"/>
    </row>
    <row r="46" spans="1:24" s="522" customFormat="1" ht="15" hidden="1">
      <c r="A46" s="472"/>
      <c r="B46" s="621">
        <f>C46+D46</f>
        <v>0</v>
      </c>
      <c r="C46" s="610"/>
      <c r="D46" s="610"/>
      <c r="E46" s="611"/>
      <c r="F46" s="622">
        <f>IF(E46=0,0,ROUND(D46/E46/12*1000,0))</f>
        <v>0</v>
      </c>
      <c r="G46" s="621">
        <f>H46+I46</f>
        <v>0</v>
      </c>
      <c r="H46" s="610"/>
      <c r="I46" s="610"/>
      <c r="J46" s="611"/>
      <c r="K46" s="622">
        <f>IF(J46=0,0,ROUND(I46/J46/12*1000,0))</f>
        <v>0</v>
      </c>
      <c r="L46" s="621">
        <f>M46+N46</f>
        <v>0</v>
      </c>
      <c r="M46" s="613"/>
      <c r="N46" s="613"/>
      <c r="O46" s="614"/>
      <c r="P46" s="622">
        <f>IF(O46=0,0,ROUND(N46/O46/12*1000,0))</f>
        <v>0</v>
      </c>
      <c r="Q46" s="615"/>
      <c r="R46" s="615"/>
      <c r="S46" s="616"/>
      <c r="T46" s="617"/>
      <c r="U46" s="618"/>
      <c r="V46" s="619"/>
      <c r="W46" s="620"/>
      <c r="X46" s="504"/>
    </row>
    <row r="47" spans="1:24" s="522" customFormat="1" ht="15" hidden="1">
      <c r="A47" s="472"/>
      <c r="B47" s="621">
        <f>C47+D47</f>
        <v>0</v>
      </c>
      <c r="C47" s="610"/>
      <c r="D47" s="610"/>
      <c r="E47" s="611"/>
      <c r="F47" s="622">
        <f>IF(E47=0,0,ROUND(D47/E47/12*1000,0))</f>
        <v>0</v>
      </c>
      <c r="G47" s="621">
        <f>H47+I47</f>
        <v>0</v>
      </c>
      <c r="H47" s="610"/>
      <c r="I47" s="610"/>
      <c r="J47" s="611"/>
      <c r="K47" s="622">
        <f>IF(J47=0,0,ROUND(I47/J47/12*1000,0))</f>
        <v>0</v>
      </c>
      <c r="L47" s="621">
        <f>M47+N47</f>
        <v>0</v>
      </c>
      <c r="M47" s="613"/>
      <c r="N47" s="613"/>
      <c r="O47" s="614"/>
      <c r="P47" s="622">
        <f>IF(O47=0,0,ROUND(N47/O47/12*1000,0))</f>
        <v>0</v>
      </c>
      <c r="Q47" s="615"/>
      <c r="R47" s="615"/>
      <c r="S47" s="616"/>
      <c r="T47" s="617"/>
      <c r="U47" s="618"/>
      <c r="V47" s="619"/>
      <c r="W47" s="620"/>
      <c r="X47" s="504"/>
    </row>
    <row r="48" spans="1:25" ht="12.75">
      <c r="A48" s="623" t="s">
        <v>86</v>
      </c>
      <c r="B48" s="495"/>
      <c r="C48" s="496"/>
      <c r="D48" s="496"/>
      <c r="E48" s="497"/>
      <c r="F48" s="498"/>
      <c r="G48" s="495"/>
      <c r="H48" s="496"/>
      <c r="I48" s="496"/>
      <c r="J48" s="497"/>
      <c r="K48" s="498"/>
      <c r="L48" s="495"/>
      <c r="M48" s="496"/>
      <c r="N48" s="496"/>
      <c r="O48" s="497"/>
      <c r="P48" s="498"/>
      <c r="Q48" s="499"/>
      <c r="R48" s="499"/>
      <c r="S48" s="479"/>
      <c r="T48" s="500"/>
      <c r="U48" s="501"/>
      <c r="V48" s="502"/>
      <c r="W48" s="503"/>
      <c r="X48" s="504"/>
      <c r="Y48" s="522"/>
    </row>
    <row r="49" spans="1:23" ht="12.75">
      <c r="A49" s="504" t="s">
        <v>87</v>
      </c>
      <c r="B49" s="495">
        <f>C49+D49</f>
        <v>0</v>
      </c>
      <c r="C49" s="506"/>
      <c r="D49" s="506"/>
      <c r="E49" s="507"/>
      <c r="F49" s="498">
        <f>IF(E49=0,0,ROUND(D49/E49/12*1000,0))</f>
        <v>0</v>
      </c>
      <c r="G49" s="495">
        <f>H49+I49</f>
        <v>0</v>
      </c>
      <c r="H49" s="506"/>
      <c r="I49" s="506"/>
      <c r="J49" s="507"/>
      <c r="K49" s="498">
        <f>IF(J49=0,0,ROUND(I49/J49/12*1000,0))</f>
        <v>0</v>
      </c>
      <c r="L49" s="495">
        <f>M49+N49</f>
        <v>0</v>
      </c>
      <c r="M49" s="506"/>
      <c r="N49" s="506"/>
      <c r="O49" s="507"/>
      <c r="P49" s="498">
        <f>IF(O49=0,0,ROUND(N49/O49/12*1000,0))</f>
        <v>0</v>
      </c>
      <c r="Q49" s="499"/>
      <c r="R49" s="499"/>
      <c r="S49" s="479"/>
      <c r="T49" s="500"/>
      <c r="U49" s="501"/>
      <c r="V49" s="502"/>
      <c r="W49" s="503"/>
    </row>
    <row r="50" spans="1:23" ht="13.5" thickBot="1">
      <c r="A50" s="624"/>
      <c r="B50" s="509"/>
      <c r="C50" s="523"/>
      <c r="D50" s="523"/>
      <c r="E50" s="524"/>
      <c r="F50" s="513"/>
      <c r="G50" s="509"/>
      <c r="H50" s="523"/>
      <c r="I50" s="523"/>
      <c r="J50" s="524"/>
      <c r="K50" s="513"/>
      <c r="L50" s="509"/>
      <c r="M50" s="523"/>
      <c r="N50" s="523"/>
      <c r="O50" s="524"/>
      <c r="P50" s="513"/>
      <c r="Q50" s="514"/>
      <c r="R50" s="514"/>
      <c r="S50" s="479"/>
      <c r="T50" s="545"/>
      <c r="U50" s="546"/>
      <c r="V50" s="547"/>
      <c r="W50" s="519"/>
    </row>
    <row r="51" spans="1:23" ht="15.75" thickTop="1">
      <c r="A51" s="625" t="s">
        <v>88</v>
      </c>
      <c r="B51" s="626"/>
      <c r="C51" s="626"/>
      <c r="D51" s="626"/>
      <c r="E51" s="627"/>
      <c r="F51" s="628"/>
      <c r="G51" s="626"/>
      <c r="H51" s="626"/>
      <c r="I51" s="626"/>
      <c r="J51" s="627"/>
      <c r="K51" s="628"/>
      <c r="L51" s="626"/>
      <c r="M51" s="626"/>
      <c r="N51" s="626"/>
      <c r="O51" s="627"/>
      <c r="P51" s="628"/>
      <c r="Q51" s="629"/>
      <c r="R51" s="629"/>
      <c r="S51" s="630"/>
      <c r="T51" s="631"/>
      <c r="U51" s="632"/>
      <c r="V51" s="633"/>
      <c r="W51" s="634"/>
    </row>
    <row r="52" spans="1:23" s="417" customFormat="1" ht="15">
      <c r="A52" s="635" t="s">
        <v>89</v>
      </c>
      <c r="B52" s="610">
        <f>IF(B14+B44=C52+D52,B14+B44,"chyba")</f>
        <v>25758648</v>
      </c>
      <c r="C52" s="610">
        <f>C14+C44</f>
        <v>532186</v>
      </c>
      <c r="D52" s="610">
        <f>D14+D44</f>
        <v>25226462</v>
      </c>
      <c r="E52" s="611">
        <f>E14+E44</f>
        <v>76405</v>
      </c>
      <c r="F52" s="612">
        <f>IF(E52=0,0,ROUND(D52/E52/12*1000,0))</f>
        <v>27514</v>
      </c>
      <c r="G52" s="610">
        <f>IF(G14+G44=H52+I52,G14+G44,"chyba")</f>
        <v>24172693</v>
      </c>
      <c r="H52" s="610">
        <f>H14+H44</f>
        <v>533341</v>
      </c>
      <c r="I52" s="610">
        <f>I14+I44</f>
        <v>23639352</v>
      </c>
      <c r="J52" s="611">
        <f>J14+J44</f>
        <v>76465</v>
      </c>
      <c r="K52" s="612">
        <f>IF(J52=0,0,ROUND(I52/J52/12*1000,0))</f>
        <v>25763</v>
      </c>
      <c r="L52" s="610">
        <f>IF(L14+L44=M52+N52,L14+L44,"chyba")</f>
        <v>23479808.62</v>
      </c>
      <c r="M52" s="610">
        <f>M14+M44</f>
        <v>519198.75</v>
      </c>
      <c r="N52" s="610">
        <f>N14+N44</f>
        <v>22960609.87</v>
      </c>
      <c r="O52" s="611">
        <f>O14+O44</f>
        <v>74557</v>
      </c>
      <c r="P52" s="612">
        <f>IF(O52=0,0,ROUND(N52/O52/12*1000,0))</f>
        <v>25663</v>
      </c>
      <c r="Q52" s="615">
        <f>Q14+Q44</f>
        <v>578838.99</v>
      </c>
      <c r="R52" s="615">
        <f>R14+R44</f>
        <v>539898.84</v>
      </c>
      <c r="S52" s="616">
        <f>S44</f>
        <v>0</v>
      </c>
      <c r="T52" s="617">
        <f>T14+T44</f>
        <v>25027.639999999996</v>
      </c>
      <c r="U52" s="618">
        <f>U14+U44</f>
        <v>4534</v>
      </c>
      <c r="V52" s="619">
        <f>V14+V44</f>
        <v>45245.95</v>
      </c>
      <c r="W52" s="620">
        <f>W14+W44</f>
        <v>3560.59</v>
      </c>
    </row>
    <row r="53" spans="1:23" ht="13.5" thickBot="1">
      <c r="A53" s="636"/>
      <c r="B53" s="637"/>
      <c r="C53" s="637"/>
      <c r="D53" s="637"/>
      <c r="E53" s="638"/>
      <c r="F53" s="639"/>
      <c r="G53" s="637"/>
      <c r="H53" s="637"/>
      <c r="I53" s="637"/>
      <c r="J53" s="638"/>
      <c r="K53" s="639"/>
      <c r="L53" s="637"/>
      <c r="M53" s="637"/>
      <c r="N53" s="637"/>
      <c r="O53" s="638"/>
      <c r="P53" s="639"/>
      <c r="Q53" s="640"/>
      <c r="R53" s="640"/>
      <c r="S53" s="641"/>
      <c r="T53" s="642"/>
      <c r="U53" s="643"/>
      <c r="V53" s="644"/>
      <c r="W53" s="645"/>
    </row>
    <row r="54" spans="1:23" s="421" customFormat="1" ht="16.5" thickBot="1" thickTop="1">
      <c r="A54" s="646" t="s">
        <v>90</v>
      </c>
      <c r="B54" s="647"/>
      <c r="C54" s="647"/>
      <c r="D54" s="647"/>
      <c r="E54" s="648"/>
      <c r="F54" s="648"/>
      <c r="G54" s="647"/>
      <c r="H54" s="647"/>
      <c r="I54" s="647"/>
      <c r="J54" s="648"/>
      <c r="K54" s="648"/>
      <c r="L54" s="647"/>
      <c r="M54" s="647"/>
      <c r="N54" s="647"/>
      <c r="O54" s="648"/>
      <c r="P54" s="648"/>
      <c r="Q54" s="647"/>
      <c r="R54" s="647"/>
      <c r="S54" s="647"/>
      <c r="T54" s="647"/>
      <c r="U54" s="647"/>
      <c r="V54" s="647"/>
      <c r="W54" s="647"/>
    </row>
    <row r="55" spans="1:23" ht="13.5" thickTop="1">
      <c r="A55" s="649" t="s">
        <v>91</v>
      </c>
      <c r="B55" s="626"/>
      <c r="C55" s="626"/>
      <c r="D55" s="626"/>
      <c r="E55" s="627"/>
      <c r="F55" s="628"/>
      <c r="G55" s="626"/>
      <c r="H55" s="626"/>
      <c r="I55" s="626"/>
      <c r="J55" s="627"/>
      <c r="K55" s="628"/>
      <c r="L55" s="626"/>
      <c r="M55" s="626"/>
      <c r="N55" s="626"/>
      <c r="O55" s="627"/>
      <c r="P55" s="628"/>
      <c r="Q55" s="631"/>
      <c r="R55" s="650"/>
      <c r="S55" s="651"/>
      <c r="T55" s="629"/>
      <c r="U55" s="652"/>
      <c r="V55" s="653"/>
      <c r="W55" s="634"/>
    </row>
    <row r="56" spans="1:23" ht="12.75">
      <c r="A56" s="654" t="s">
        <v>92</v>
      </c>
      <c r="B56" s="496">
        <f>C56+D56</f>
        <v>0</v>
      </c>
      <c r="C56" s="506"/>
      <c r="D56" s="506"/>
      <c r="E56" s="507"/>
      <c r="F56" s="498">
        <f>IF(E56=0,0,ROUND(D56/E56/12*1000,0))</f>
        <v>0</v>
      </c>
      <c r="G56" s="496">
        <f>H56+I56</f>
        <v>0</v>
      </c>
      <c r="H56" s="506"/>
      <c r="I56" s="506"/>
      <c r="J56" s="507"/>
      <c r="K56" s="498">
        <f>IF(J56=0,0,ROUND(I56/J56/12*1000,0))</f>
        <v>0</v>
      </c>
      <c r="L56" s="496">
        <f>M56+N56</f>
        <v>0</v>
      </c>
      <c r="M56" s="506"/>
      <c r="N56" s="506"/>
      <c r="O56" s="507"/>
      <c r="P56" s="498">
        <f>IF(O56=0,0,ROUND(N56/O56/12*1000,0))</f>
        <v>0</v>
      </c>
      <c r="Q56" s="500"/>
      <c r="R56" s="587"/>
      <c r="S56" s="655"/>
      <c r="T56" s="656"/>
      <c r="U56" s="657"/>
      <c r="V56" s="658"/>
      <c r="W56" s="503"/>
    </row>
    <row r="57" spans="1:23" ht="13.5" thickBot="1">
      <c r="A57" s="659" t="s">
        <v>93</v>
      </c>
      <c r="B57" s="637"/>
      <c r="C57" s="637"/>
      <c r="D57" s="637"/>
      <c r="E57" s="638"/>
      <c r="F57" s="639"/>
      <c r="G57" s="637"/>
      <c r="H57" s="637"/>
      <c r="I57" s="637"/>
      <c r="J57" s="638"/>
      <c r="K57" s="639"/>
      <c r="L57" s="637"/>
      <c r="M57" s="637"/>
      <c r="N57" s="637"/>
      <c r="O57" s="638"/>
      <c r="P57" s="639"/>
      <c r="Q57" s="642"/>
      <c r="R57" s="660"/>
      <c r="S57" s="661"/>
      <c r="T57" s="640"/>
      <c r="U57" s="662"/>
      <c r="V57" s="663"/>
      <c r="W57" s="645"/>
    </row>
    <row r="58" spans="1:23" s="421" customFormat="1" ht="14.25" thickBot="1" thickTop="1">
      <c r="A58" s="56"/>
      <c r="B58" s="647"/>
      <c r="C58" s="647"/>
      <c r="D58" s="647"/>
      <c r="E58" s="648"/>
      <c r="F58" s="648"/>
      <c r="G58" s="647"/>
      <c r="H58" s="647"/>
      <c r="I58" s="647"/>
      <c r="J58" s="648"/>
      <c r="K58" s="648"/>
      <c r="L58" s="647"/>
      <c r="M58" s="647"/>
      <c r="N58" s="647"/>
      <c r="O58" s="648"/>
      <c r="P58" s="648"/>
      <c r="Q58" s="647"/>
      <c r="R58" s="647"/>
      <c r="S58" s="647"/>
      <c r="T58" s="647"/>
      <c r="U58" s="647"/>
      <c r="V58" s="647"/>
      <c r="W58" s="647"/>
    </row>
    <row r="59" spans="1:23" ht="13.5" thickTop="1">
      <c r="A59" s="424"/>
      <c r="B59" s="626"/>
      <c r="C59" s="626"/>
      <c r="D59" s="626"/>
      <c r="E59" s="627"/>
      <c r="F59" s="628"/>
      <c r="G59" s="626"/>
      <c r="H59" s="626"/>
      <c r="I59" s="626"/>
      <c r="J59" s="627"/>
      <c r="K59" s="628"/>
      <c r="L59" s="626"/>
      <c r="M59" s="626"/>
      <c r="N59" s="626"/>
      <c r="O59" s="627"/>
      <c r="P59" s="628"/>
      <c r="Q59" s="631"/>
      <c r="R59" s="650"/>
      <c r="S59" s="651"/>
      <c r="T59" s="629"/>
      <c r="U59" s="652"/>
      <c r="V59" s="653"/>
      <c r="W59" s="634"/>
    </row>
    <row r="60" spans="1:23" ht="12.75">
      <c r="A60" s="664" t="s">
        <v>94</v>
      </c>
      <c r="B60" s="496">
        <f>C60+D60</f>
        <v>58628</v>
      </c>
      <c r="C60" s="506">
        <v>200</v>
      </c>
      <c r="D60" s="506">
        <v>58428</v>
      </c>
      <c r="E60" s="507">
        <v>260</v>
      </c>
      <c r="F60" s="498">
        <f>IF(E60=0,0,ROUND(D60/E60/12*1000,0))</f>
        <v>18727</v>
      </c>
      <c r="G60" s="496">
        <f>H60+I60</f>
        <v>58628</v>
      </c>
      <c r="H60" s="506">
        <v>200</v>
      </c>
      <c r="I60" s="506">
        <v>58428</v>
      </c>
      <c r="J60" s="507">
        <v>260</v>
      </c>
      <c r="K60" s="498">
        <f>IF(J60=0,0,ROUND(I60/J60/12*1000,0))</f>
        <v>18727</v>
      </c>
      <c r="L60" s="496">
        <f>M60+N60</f>
        <v>65139.53</v>
      </c>
      <c r="M60" s="506">
        <v>108.25</v>
      </c>
      <c r="N60" s="506">
        <v>65031.28</v>
      </c>
      <c r="O60" s="507">
        <v>275</v>
      </c>
      <c r="P60" s="498">
        <f>IF(O60=0,0,ROUND(N60/O60/12*1000,0))</f>
        <v>19706</v>
      </c>
      <c r="Q60" s="500">
        <v>0</v>
      </c>
      <c r="R60" s="587">
        <v>0</v>
      </c>
      <c r="S60" s="655">
        <v>0</v>
      </c>
      <c r="T60" s="656">
        <v>0</v>
      </c>
      <c r="U60" s="657">
        <v>3617.13</v>
      </c>
      <c r="V60" s="658">
        <v>823.43</v>
      </c>
      <c r="W60" s="503">
        <v>8655.4</v>
      </c>
    </row>
    <row r="61" spans="1:23" ht="13.5" thickBot="1">
      <c r="A61" s="665" t="s">
        <v>95</v>
      </c>
      <c r="B61" s="637"/>
      <c r="C61" s="637"/>
      <c r="D61" s="637"/>
      <c r="E61" s="638"/>
      <c r="F61" s="639"/>
      <c r="G61" s="637"/>
      <c r="H61" s="637"/>
      <c r="I61" s="637"/>
      <c r="J61" s="638"/>
      <c r="K61" s="639"/>
      <c r="L61" s="637"/>
      <c r="M61" s="637"/>
      <c r="N61" s="637"/>
      <c r="O61" s="638"/>
      <c r="P61" s="639"/>
      <c r="Q61" s="642"/>
      <c r="R61" s="660"/>
      <c r="S61" s="661"/>
      <c r="T61" s="640"/>
      <c r="U61" s="662"/>
      <c r="V61" s="663"/>
      <c r="W61" s="645"/>
    </row>
    <row r="62" spans="1:23" ht="13.5" thickTop="1">
      <c r="A62" s="522"/>
      <c r="B62" s="522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</row>
    <row r="63" spans="1:25" ht="15" customHeight="1">
      <c r="A63" s="666" t="s">
        <v>96</v>
      </c>
      <c r="B63" s="607" t="s">
        <v>97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667"/>
      <c r="Y63" s="667"/>
    </row>
    <row r="64" spans="1:25" ht="15" customHeight="1">
      <c r="A64" s="38"/>
      <c r="B64" s="607" t="s">
        <v>98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38"/>
      <c r="V64" s="88"/>
      <c r="W64" s="88"/>
      <c r="X64" s="667"/>
      <c r="Y64" s="667"/>
    </row>
    <row r="65" spans="1:25" ht="15" customHeight="1">
      <c r="A65" s="38"/>
      <c r="B65" s="607" t="s">
        <v>99</v>
      </c>
      <c r="C65" s="88"/>
      <c r="D65" s="88"/>
      <c r="E65" s="607"/>
      <c r="F65" s="88"/>
      <c r="G65" s="88"/>
      <c r="H65" s="607"/>
      <c r="I65" s="88"/>
      <c r="J65" s="88"/>
      <c r="K65" s="607"/>
      <c r="L65" s="88"/>
      <c r="M65" s="88"/>
      <c r="N65" s="607"/>
      <c r="O65" s="88"/>
      <c r="P65" s="88"/>
      <c r="Q65" s="607"/>
      <c r="R65" s="88"/>
      <c r="S65" s="88"/>
      <c r="T65" s="607"/>
      <c r="U65" s="88"/>
      <c r="V65" s="88"/>
      <c r="W65" s="88"/>
      <c r="X65" s="667"/>
      <c r="Y65" s="667"/>
    </row>
    <row r="66" spans="1:25" ht="15" customHeight="1">
      <c r="A66" s="38"/>
      <c r="B66" s="668" t="s">
        <v>100</v>
      </c>
      <c r="C66" s="669"/>
      <c r="D66" s="669"/>
      <c r="E66" s="668"/>
      <c r="F66" s="669"/>
      <c r="G66" s="669"/>
      <c r="H66" s="668"/>
      <c r="I66" s="669"/>
      <c r="J66" s="669"/>
      <c r="K66" s="668"/>
      <c r="L66" s="669"/>
      <c r="M66" s="669"/>
      <c r="N66" s="668"/>
      <c r="O66" s="669"/>
      <c r="P66" s="669"/>
      <c r="Q66" s="668"/>
      <c r="R66" s="88"/>
      <c r="S66" s="88"/>
      <c r="T66" s="607"/>
      <c r="U66" s="88"/>
      <c r="V66" s="88"/>
      <c r="W66" s="88"/>
      <c r="X66" s="667"/>
      <c r="Y66" s="667"/>
    </row>
    <row r="67" spans="1:25" ht="15" customHeight="1">
      <c r="A67" s="38"/>
      <c r="B67" s="668" t="s">
        <v>101</v>
      </c>
      <c r="C67" s="669"/>
      <c r="D67" s="669"/>
      <c r="E67" s="668"/>
      <c r="F67" s="669"/>
      <c r="G67" s="669"/>
      <c r="H67" s="668"/>
      <c r="I67" s="669"/>
      <c r="J67" s="669"/>
      <c r="K67" s="668"/>
      <c r="L67" s="669"/>
      <c r="M67" s="88"/>
      <c r="N67" s="607"/>
      <c r="O67" s="88"/>
      <c r="P67" s="88"/>
      <c r="Q67" s="607"/>
      <c r="R67" s="88"/>
      <c r="S67" s="88"/>
      <c r="T67" s="607"/>
      <c r="U67" s="88"/>
      <c r="V67" s="88"/>
      <c r="W67" s="88"/>
      <c r="X67" s="667"/>
      <c r="Y67" s="667"/>
    </row>
    <row r="68" spans="1:25" ht="15" customHeight="1">
      <c r="A68" s="38"/>
      <c r="B68" s="607" t="s">
        <v>102</v>
      </c>
      <c r="C68" s="88"/>
      <c r="D68" s="88"/>
      <c r="E68" s="607"/>
      <c r="F68" s="88"/>
      <c r="G68" s="88"/>
      <c r="H68" s="607"/>
      <c r="I68" s="88"/>
      <c r="J68" s="88"/>
      <c r="K68" s="607"/>
      <c r="L68" s="88"/>
      <c r="M68" s="88"/>
      <c r="N68" s="607"/>
      <c r="O68" s="88"/>
      <c r="P68" s="88"/>
      <c r="Q68" s="607"/>
      <c r="R68" s="88"/>
      <c r="S68" s="88"/>
      <c r="T68" s="607"/>
      <c r="U68" s="88"/>
      <c r="V68" s="88"/>
      <c r="W68" s="88"/>
      <c r="X68" s="667"/>
      <c r="Y68" s="667"/>
    </row>
    <row r="69" spans="1:25" ht="15" customHeight="1">
      <c r="A69" s="38"/>
      <c r="B69" s="607" t="s">
        <v>103</v>
      </c>
      <c r="C69" s="88"/>
      <c r="D69" s="88"/>
      <c r="E69" s="607"/>
      <c r="F69" s="88"/>
      <c r="G69" s="88"/>
      <c r="H69" s="607"/>
      <c r="I69" s="88"/>
      <c r="J69" s="88"/>
      <c r="K69" s="607"/>
      <c r="L69" s="88"/>
      <c r="M69" s="88"/>
      <c r="N69" s="607"/>
      <c r="O69" s="88"/>
      <c r="P69" s="88"/>
      <c r="Q69" s="607"/>
      <c r="R69" s="88"/>
      <c r="S69" s="88"/>
      <c r="T69" s="607"/>
      <c r="U69" s="88"/>
      <c r="V69" s="88"/>
      <c r="W69" s="88"/>
      <c r="X69" s="667"/>
      <c r="Y69" s="667"/>
    </row>
    <row r="70" spans="1:25" ht="15" customHeight="1">
      <c r="A70" s="88"/>
      <c r="B70" s="607" t="s">
        <v>104</v>
      </c>
      <c r="C70" s="88"/>
      <c r="D70" s="88"/>
      <c r="E70" s="607"/>
      <c r="F70" s="88"/>
      <c r="G70" s="88"/>
      <c r="H70" s="607"/>
      <c r="I70" s="88"/>
      <c r="J70" s="88"/>
      <c r="K70" s="607"/>
      <c r="L70" s="88"/>
      <c r="M70" s="88"/>
      <c r="N70" s="607"/>
      <c r="O70" s="88"/>
      <c r="P70" s="88"/>
      <c r="Q70" s="607"/>
      <c r="R70" s="88"/>
      <c r="S70" s="88"/>
      <c r="T70" s="607"/>
      <c r="U70" s="88"/>
      <c r="V70" s="88"/>
      <c r="W70" s="88"/>
      <c r="X70" s="667"/>
      <c r="Y70" s="667"/>
    </row>
    <row r="71" spans="1:25" s="670" customFormat="1" ht="15" customHeight="1">
      <c r="A71" s="38"/>
      <c r="B71" s="607" t="s">
        <v>105</v>
      </c>
      <c r="C71" s="88"/>
      <c r="D71" s="88"/>
      <c r="E71" s="607"/>
      <c r="F71" s="88"/>
      <c r="G71" s="88"/>
      <c r="H71" s="607"/>
      <c r="I71" s="88"/>
      <c r="J71" s="88"/>
      <c r="K71" s="607"/>
      <c r="L71" s="88"/>
      <c r="M71" s="88"/>
      <c r="N71" s="607"/>
      <c r="O71" s="88"/>
      <c r="P71" s="88"/>
      <c r="Q71" s="607"/>
      <c r="R71" s="88"/>
      <c r="S71" s="88"/>
      <c r="T71" s="607"/>
      <c r="U71" s="88"/>
      <c r="V71" s="88"/>
      <c r="W71" s="38"/>
      <c r="X71" s="667"/>
      <c r="Y71" s="667"/>
    </row>
    <row r="72" spans="1:25" s="670" customFormat="1" ht="15" customHeight="1">
      <c r="A72" s="38"/>
      <c r="B72" s="607" t="s">
        <v>106</v>
      </c>
      <c r="C72" s="88"/>
      <c r="D72" s="88"/>
      <c r="E72" s="607"/>
      <c r="F72" s="88"/>
      <c r="G72" s="88"/>
      <c r="H72" s="607"/>
      <c r="I72" s="88"/>
      <c r="J72" s="88"/>
      <c r="K72" s="607"/>
      <c r="L72" s="88"/>
      <c r="M72" s="88"/>
      <c r="N72" s="607"/>
      <c r="O72" s="88"/>
      <c r="P72" s="88"/>
      <c r="Q72" s="607"/>
      <c r="R72" s="88"/>
      <c r="S72" s="88"/>
      <c r="T72" s="607"/>
      <c r="U72" s="88"/>
      <c r="V72" s="88"/>
      <c r="W72" s="38"/>
      <c r="X72" s="667"/>
      <c r="Y72" s="667"/>
    </row>
    <row r="73" spans="1:25" s="670" customFormat="1" ht="15" customHeight="1">
      <c r="A73" s="671"/>
      <c r="B73" s="607" t="s">
        <v>107</v>
      </c>
      <c r="C73" s="88"/>
      <c r="D73" s="88"/>
      <c r="E73" s="607"/>
      <c r="F73" s="88"/>
      <c r="G73" s="88"/>
      <c r="H73" s="607"/>
      <c r="I73" s="88"/>
      <c r="J73" s="88"/>
      <c r="K73" s="607"/>
      <c r="L73" s="88"/>
      <c r="M73" s="88"/>
      <c r="N73" s="607"/>
      <c r="O73" s="88"/>
      <c r="P73" s="88"/>
      <c r="Q73" s="607"/>
      <c r="R73" s="88"/>
      <c r="S73" s="88"/>
      <c r="T73" s="607"/>
      <c r="U73" s="88"/>
      <c r="V73" s="88"/>
      <c r="W73" s="671"/>
      <c r="X73" s="672"/>
      <c r="Y73" s="672"/>
    </row>
    <row r="74" spans="1:25" s="670" customFormat="1" ht="15" customHeight="1">
      <c r="A74" s="671"/>
      <c r="B74" s="673" t="s">
        <v>108</v>
      </c>
      <c r="C74" s="674"/>
      <c r="D74" s="674"/>
      <c r="E74" s="674"/>
      <c r="F74" s="674"/>
      <c r="G74" s="674"/>
      <c r="H74" s="674"/>
      <c r="I74" s="674"/>
      <c r="J74" s="674"/>
      <c r="K74" s="668"/>
      <c r="L74" s="669"/>
      <c r="M74" s="669"/>
      <c r="N74" s="668"/>
      <c r="O74" s="669"/>
      <c r="P74" s="669"/>
      <c r="Q74" s="668"/>
      <c r="R74" s="669"/>
      <c r="S74" s="88"/>
      <c r="T74" s="607"/>
      <c r="U74" s="88"/>
      <c r="V74" s="88"/>
      <c r="W74" s="671"/>
      <c r="X74" s="672"/>
      <c r="Y74" s="672"/>
    </row>
    <row r="75" spans="1:25" ht="15" customHeight="1">
      <c r="A75" s="671"/>
      <c r="B75" s="607" t="s">
        <v>109</v>
      </c>
      <c r="C75" s="88"/>
      <c r="D75" s="88"/>
      <c r="E75" s="607"/>
      <c r="F75" s="88"/>
      <c r="G75" s="88"/>
      <c r="H75" s="607"/>
      <c r="I75" s="88"/>
      <c r="J75" s="88"/>
      <c r="K75" s="607"/>
      <c r="L75" s="88"/>
      <c r="M75" s="88"/>
      <c r="N75" s="607"/>
      <c r="O75" s="88"/>
      <c r="P75" s="88"/>
      <c r="Q75" s="607"/>
      <c r="R75" s="88"/>
      <c r="S75" s="88"/>
      <c r="T75" s="607"/>
      <c r="U75" s="88"/>
      <c r="V75" s="88"/>
      <c r="W75" s="671"/>
      <c r="X75" s="672"/>
      <c r="Y75" s="672"/>
    </row>
    <row r="76" spans="1:25" s="420" customFormat="1" ht="15">
      <c r="A76" s="675"/>
      <c r="B76" s="675"/>
      <c r="C76" s="675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5"/>
      <c r="O76" s="675"/>
      <c r="P76" s="675"/>
      <c r="Q76" s="675"/>
      <c r="R76" s="675"/>
      <c r="S76" s="675"/>
      <c r="T76" s="675"/>
      <c r="U76" s="675"/>
      <c r="V76" s="675"/>
      <c r="W76" s="675"/>
      <c r="X76" s="676"/>
      <c r="Y76" s="676"/>
    </row>
    <row r="77" spans="1:25" s="420" customFormat="1" ht="15">
      <c r="A77" s="675"/>
      <c r="B77" s="675"/>
      <c r="C77" s="675"/>
      <c r="D77" s="675"/>
      <c r="E77" s="675"/>
      <c r="F77" s="675"/>
      <c r="G77" s="675"/>
      <c r="H77" s="675"/>
      <c r="I77" s="675"/>
      <c r="J77" s="675"/>
      <c r="K77" s="675"/>
      <c r="L77" s="675"/>
      <c r="M77" s="675"/>
      <c r="N77" s="675"/>
      <c r="O77" s="675"/>
      <c r="P77" s="675"/>
      <c r="Q77" s="675"/>
      <c r="R77" s="675"/>
      <c r="S77" s="675"/>
      <c r="T77" s="675"/>
      <c r="U77" s="675"/>
      <c r="V77" s="675"/>
      <c r="W77" s="675"/>
      <c r="X77" s="676"/>
      <c r="Y77" s="676"/>
    </row>
    <row r="78" spans="1:25" s="420" customFormat="1" ht="15">
      <c r="A78" s="675"/>
      <c r="B78" s="675"/>
      <c r="C78" s="675"/>
      <c r="D78" s="675"/>
      <c r="E78" s="675"/>
      <c r="F78" s="675"/>
      <c r="G78" s="675"/>
      <c r="H78" s="675"/>
      <c r="I78" s="675"/>
      <c r="J78" s="675"/>
      <c r="K78" s="675"/>
      <c r="L78" s="675"/>
      <c r="M78" s="675"/>
      <c r="N78" s="675"/>
      <c r="O78" s="675"/>
      <c r="P78" s="675"/>
      <c r="Q78" s="675"/>
      <c r="R78" s="675"/>
      <c r="S78" s="675"/>
      <c r="T78" s="675"/>
      <c r="U78" s="675"/>
      <c r="V78" s="675"/>
      <c r="W78" s="675"/>
      <c r="X78" s="676"/>
      <c r="Y78" s="676"/>
    </row>
    <row r="79" spans="1:25" s="420" customFormat="1" ht="15">
      <c r="A79" s="675"/>
      <c r="B79" s="675"/>
      <c r="C79" s="675"/>
      <c r="D79" s="675"/>
      <c r="E79" s="675"/>
      <c r="F79" s="675"/>
      <c r="G79" s="675"/>
      <c r="H79" s="675"/>
      <c r="I79" s="675"/>
      <c r="J79" s="675"/>
      <c r="K79" s="675"/>
      <c r="L79" s="675"/>
      <c r="M79" s="675"/>
      <c r="N79" s="675"/>
      <c r="O79" s="675"/>
      <c r="P79" s="675"/>
      <c r="Q79" s="675"/>
      <c r="R79" s="675"/>
      <c r="S79" s="675"/>
      <c r="T79" s="675"/>
      <c r="U79" s="675"/>
      <c r="V79" s="675"/>
      <c r="W79" s="675"/>
      <c r="X79" s="676"/>
      <c r="Y79" s="676"/>
    </row>
    <row r="80" spans="1:25" s="1054" customFormat="1" ht="20.25">
      <c r="A80" s="257" t="s">
        <v>842</v>
      </c>
      <c r="B80" s="257"/>
      <c r="C80" s="257"/>
      <c r="D80" s="257"/>
      <c r="E80" s="257"/>
      <c r="F80" s="257"/>
      <c r="G80" s="257"/>
      <c r="I80" s="257"/>
      <c r="J80" s="257"/>
      <c r="K80" s="257"/>
      <c r="L80" s="257"/>
      <c r="M80" s="257"/>
      <c r="N80" s="257"/>
      <c r="O80" s="257"/>
      <c r="P80" s="257"/>
      <c r="Q80" s="1118" t="s">
        <v>843</v>
      </c>
      <c r="R80" s="1118"/>
      <c r="S80" s="1118"/>
      <c r="T80" s="1118"/>
      <c r="U80" s="1118"/>
      <c r="V80" s="1118"/>
      <c r="W80" s="1118"/>
      <c r="X80" s="1055"/>
      <c r="Y80" s="1055"/>
    </row>
    <row r="81" spans="1:25" s="1054" customFormat="1" ht="20.25">
      <c r="A81" s="257" t="s">
        <v>570</v>
      </c>
      <c r="B81" s="257"/>
      <c r="C81" s="257"/>
      <c r="D81" s="257"/>
      <c r="E81" s="257"/>
      <c r="F81" s="257"/>
      <c r="G81" s="1056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1055"/>
      <c r="Y81" s="1055"/>
    </row>
    <row r="82" spans="1:25" s="420" customFormat="1" ht="15">
      <c r="A82" s="417"/>
      <c r="B82" s="41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677"/>
      <c r="Y82" s="677"/>
    </row>
    <row r="83" spans="1:23" ht="14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1:23" ht="15">
      <c r="A84" s="38"/>
      <c r="B84" s="671"/>
      <c r="C84" s="607"/>
      <c r="D84" s="88"/>
      <c r="E84" s="88"/>
      <c r="F84" s="607"/>
      <c r="G84" s="88"/>
      <c r="H84" s="8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1:23" ht="17.25">
      <c r="A85" s="38"/>
      <c r="B85" s="678"/>
      <c r="C85" s="607"/>
      <c r="D85" s="88"/>
      <c r="E85" s="88"/>
      <c r="F85" s="607"/>
      <c r="G85" s="88"/>
      <c r="H85" s="8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1:23" ht="17.25">
      <c r="A86" s="38"/>
      <c r="B86" s="679"/>
      <c r="C86" s="607"/>
      <c r="D86" s="88"/>
      <c r="E86" s="88"/>
      <c r="F86" s="607"/>
      <c r="G86" s="88"/>
      <c r="H86" s="8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1:23" ht="15">
      <c r="A87" s="38"/>
      <c r="B87" s="38"/>
      <c r="C87" s="607"/>
      <c r="D87" s="88"/>
      <c r="E87" s="88"/>
      <c r="F87" s="607"/>
      <c r="G87" s="88"/>
      <c r="H87" s="8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1:23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1:23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1:23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1:23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1:23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1:23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1:23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1:23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1:23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1:23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1:23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1:23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1:23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1:23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</row>
    <row r="104" spans="1:23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1:23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1:23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</row>
    <row r="107" spans="1:23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1:23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</row>
    <row r="109" spans="1:23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1:23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</row>
    <row r="111" spans="1:23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</row>
    <row r="112" spans="1:23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</row>
    <row r="114" spans="1:23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</row>
    <row r="115" spans="1:23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</row>
    <row r="116" spans="1:23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1:23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</row>
    <row r="118" spans="1:23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</row>
    <row r="119" spans="1:23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1:23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14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1:23" ht="14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</row>
    <row r="125" spans="1:23" ht="14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ht="14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</row>
    <row r="127" spans="1:23" ht="14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</row>
    <row r="128" spans="1:23" ht="14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</row>
    <row r="129" spans="1:23" ht="14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</row>
    <row r="130" spans="1:23" ht="14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</row>
    <row r="131" spans="1:23" ht="14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</row>
    <row r="132" spans="1:23" ht="14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</row>
    <row r="133" spans="1:23" ht="14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</row>
    <row r="134" spans="1:23" ht="14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</row>
    <row r="135" spans="1:23" ht="14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</row>
    <row r="136" spans="1:23" ht="14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</row>
    <row r="137" spans="1:23" ht="14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</row>
    <row r="138" spans="1:23" ht="14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1:23" ht="14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</row>
    <row r="140" spans="1:23" ht="14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</row>
    <row r="141" spans="1:23" ht="14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</row>
    <row r="142" spans="1:23" ht="14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</row>
    <row r="143" spans="1:23" ht="14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</row>
    <row r="144" spans="1:23" ht="14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</row>
    <row r="145" spans="1:23" ht="14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</row>
    <row r="146" spans="1:23" ht="14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</row>
    <row r="147" spans="1:23" ht="14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1:23" ht="14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</row>
    <row r="149" spans="1:23" ht="14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</row>
    <row r="150" spans="1:23" ht="14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</row>
    <row r="151" spans="1:23" ht="14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</row>
    <row r="152" spans="1:23" ht="14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</row>
    <row r="153" spans="1:23" ht="14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</row>
    <row r="154" spans="1:23" ht="14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</row>
    <row r="155" spans="1:23" ht="14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</row>
    <row r="156" spans="1:23" ht="14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</row>
    <row r="157" spans="1:23" ht="14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1:23" ht="14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</row>
    <row r="159" spans="1:23" ht="14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</row>
    <row r="160" spans="1:23" ht="14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</row>
    <row r="161" spans="1:23" ht="14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</row>
    <row r="162" spans="1:23" ht="14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</row>
    <row r="163" spans="1:23" ht="14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</row>
    <row r="164" spans="1:23" ht="14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</row>
    <row r="165" spans="1:23" ht="14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</row>
    <row r="166" spans="1:23" ht="14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</row>
    <row r="167" spans="1:23" ht="14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</row>
    <row r="168" spans="1:23" ht="14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</row>
    <row r="169" spans="1:23" ht="14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</row>
    <row r="170" spans="1:23" ht="14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</row>
    <row r="171" spans="1:23" ht="14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</row>
    <row r="172" spans="1:23" ht="14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</row>
    <row r="173" spans="1:23" ht="14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</row>
    <row r="174" spans="1:23" ht="14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</row>
    <row r="175" spans="1:23" ht="14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</row>
    <row r="176" spans="1:23" ht="14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</row>
    <row r="177" spans="1:23" ht="14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</row>
    <row r="178" spans="1:23" ht="14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</row>
    <row r="179" spans="1:23" ht="14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</row>
    <row r="180" spans="1:23" ht="14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</row>
    <row r="181" spans="1:23" ht="14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</row>
    <row r="182" spans="1:23" ht="14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</row>
    <row r="183" spans="1:23" ht="14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</row>
    <row r="184" spans="1:23" ht="14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</row>
    <row r="185" spans="1:23" ht="14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</row>
    <row r="186" spans="1:23" ht="14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</row>
    <row r="187" spans="1:23" ht="14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</row>
    <row r="188" spans="1:23" ht="14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</row>
    <row r="189" spans="1:23" ht="14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</row>
    <row r="190" spans="1:23" ht="14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</row>
    <row r="191" spans="1:23" ht="14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</row>
    <row r="192" spans="1:23" ht="14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</row>
    <row r="193" spans="1:23" ht="14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</row>
    <row r="194" spans="1:23" ht="14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</row>
    <row r="195" spans="1:23" ht="14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</row>
    <row r="196" spans="1:23" ht="14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</row>
    <row r="197" spans="1:23" ht="14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</row>
    <row r="198" spans="1:23" ht="14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</row>
    <row r="199" spans="1:23" ht="14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</row>
    <row r="200" spans="1:23" ht="14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</row>
    <row r="201" spans="1:23" ht="14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</row>
    <row r="202" spans="1:23" ht="14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  <row r="203" spans="1:23" ht="14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</row>
    <row r="204" spans="1:23" ht="14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</row>
    <row r="205" spans="1:23" ht="14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</row>
    <row r="206" spans="1:23" ht="14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</row>
    <row r="207" spans="1:23" ht="14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</row>
    <row r="208" spans="1:23" ht="14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</row>
    <row r="209" spans="1:23" ht="14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</row>
    <row r="210" spans="1:23" ht="14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</row>
    <row r="211" spans="1:23" ht="14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</row>
    <row r="212" spans="1:23" ht="14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</row>
    <row r="213" spans="1:23" ht="14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</row>
    <row r="214" spans="1:23" ht="14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</row>
    <row r="215" spans="1:23" ht="14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</row>
    <row r="216" spans="1:23" ht="14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</row>
    <row r="217" spans="1:23" ht="14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</row>
    <row r="218" spans="1:23" ht="14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</row>
    <row r="219" spans="1:23" ht="14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</row>
    <row r="220" spans="1:23" ht="14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</row>
    <row r="221" spans="1:23" ht="14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</row>
    <row r="222" spans="1:23" ht="14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</row>
    <row r="223" spans="1:23" ht="14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</row>
    <row r="224" spans="1:23" ht="14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</row>
    <row r="225" spans="1:23" ht="14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</row>
    <row r="226" spans="1:23" ht="14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</row>
    <row r="227" spans="1:23" ht="14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</row>
    <row r="228" spans="1:23" ht="14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</row>
    <row r="229" spans="1:23" ht="14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</row>
    <row r="230" spans="1:23" ht="14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</row>
    <row r="231" spans="1:23" ht="14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</row>
    <row r="232" spans="1:23" ht="14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</row>
    <row r="233" spans="1:23" ht="14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</row>
    <row r="234" spans="1:23" ht="14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</row>
    <row r="235" spans="1:23" ht="14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</row>
    <row r="236" spans="1:23" ht="14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</row>
    <row r="237" spans="1:23" ht="14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</row>
    <row r="238" spans="1:23" ht="14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</row>
    <row r="239" spans="1:23" ht="14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</row>
    <row r="240" spans="1:23" ht="14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</row>
    <row r="241" spans="1:23" ht="14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</row>
    <row r="242" spans="1:23" ht="14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</row>
    <row r="243" spans="1:23" ht="14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</row>
    <row r="244" spans="1:23" ht="14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</row>
    <row r="245" spans="1:23" ht="14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</row>
    <row r="246" spans="1:23" ht="14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</row>
    <row r="247" spans="1:23" ht="14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</row>
    <row r="248" spans="1:23" ht="14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</row>
    <row r="249" spans="1:23" ht="14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</row>
    <row r="250" spans="1:23" ht="14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</row>
    <row r="251" spans="1:23" ht="14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</row>
    <row r="252" spans="1:23" ht="14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</row>
    <row r="253" spans="1:23" ht="14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</row>
    <row r="254" spans="1:23" ht="14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</row>
    <row r="255" spans="1:23" ht="14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</row>
    <row r="256" spans="1:23" ht="14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</row>
    <row r="257" spans="1:23" ht="14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</row>
    <row r="258" spans="1:23" ht="14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</row>
    <row r="259" spans="1:23" ht="14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</row>
    <row r="260" spans="1:23" ht="14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</row>
    <row r="261" spans="1:23" ht="14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</row>
    <row r="262" spans="1:23" ht="14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</row>
    <row r="263" spans="1:23" ht="14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</row>
    <row r="264" spans="1:23" ht="14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</row>
    <row r="265" spans="1:23" ht="14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</row>
    <row r="266" spans="1:23" ht="14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</row>
    <row r="267" spans="1:23" ht="14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</row>
    <row r="268" spans="1:23" ht="14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</row>
    <row r="269" spans="1:23" ht="14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</row>
    <row r="270" spans="1:23" ht="14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</row>
    <row r="271" spans="1:23" ht="14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</row>
    <row r="272" spans="1:23" ht="14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</row>
    <row r="273" spans="1:23" ht="14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</row>
    <row r="274" spans="1:23" ht="14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</row>
    <row r="275" spans="1:23" ht="14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</row>
    <row r="276" spans="1:23" ht="14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</row>
    <row r="277" spans="1:23" ht="14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</row>
    <row r="278" spans="1:23" ht="14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</row>
    <row r="279" spans="1:23" ht="14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</row>
    <row r="280" spans="1:23" ht="14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</row>
    <row r="281" spans="1:23" ht="14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</row>
    <row r="282" spans="1:23" ht="14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</row>
    <row r="283" spans="1:23" ht="14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</row>
    <row r="284" spans="1:23" ht="14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</row>
    <row r="285" spans="1:23" ht="14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</row>
    <row r="286" spans="1:23" ht="14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</row>
    <row r="287" spans="1:23" ht="14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</row>
    <row r="288" spans="1:23" ht="14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</row>
    <row r="289" spans="1:23" ht="14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</row>
    <row r="290" spans="1:23" ht="14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</row>
    <row r="291" spans="1:23" ht="14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</row>
    <row r="292" spans="1:23" ht="14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</row>
    <row r="293" spans="1:23" ht="14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</row>
    <row r="294" spans="1:23" ht="14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</row>
    <row r="295" spans="1:23" ht="14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</row>
    <row r="296" spans="1:23" ht="14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</row>
    <row r="297" spans="1:23" ht="14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</row>
    <row r="298" spans="1:23" ht="14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</row>
    <row r="299" spans="1:23" ht="14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</row>
    <row r="300" spans="1:23" ht="14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</row>
    <row r="301" spans="1:23" ht="14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</row>
    <row r="302" spans="1:23" ht="14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</row>
    <row r="303" spans="1:23" ht="14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</row>
    <row r="304" spans="1:23" ht="14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</row>
    <row r="305" spans="1:23" ht="14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</row>
    <row r="306" spans="1:23" ht="14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</row>
    <row r="307" spans="1:23" ht="14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</row>
    <row r="308" spans="1:23" ht="14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</row>
    <row r="309" spans="1:23" ht="14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</row>
    <row r="310" spans="1:23" ht="14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</row>
    <row r="311" spans="1:23" ht="14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</row>
    <row r="312" spans="1:23" ht="14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</row>
    <row r="313" spans="1:23" ht="14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</row>
    <row r="314" spans="1:23" ht="14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</row>
    <row r="315" spans="1:23" ht="14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</row>
    <row r="316" spans="1:23" ht="14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</row>
    <row r="317" spans="1:23" ht="14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</row>
    <row r="318" spans="1:23" ht="14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</row>
    <row r="319" spans="1:23" ht="14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</row>
    <row r="320" spans="1:23" ht="14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</row>
    <row r="321" spans="1:23" ht="14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</row>
    <row r="322" spans="1:23" ht="14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</row>
    <row r="323" spans="1:23" ht="14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</row>
    <row r="324" spans="1:23" ht="14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</row>
    <row r="325" spans="1:23" ht="14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</row>
    <row r="326" spans="1:23" ht="14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</row>
    <row r="327" spans="1:23" ht="14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</row>
    <row r="328" spans="1:23" ht="14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</row>
    <row r="329" spans="1:23" ht="14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</row>
    <row r="330" spans="1:23" ht="14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</row>
    <row r="331" spans="1:23" ht="14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</row>
    <row r="332" spans="1:23" ht="14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</row>
    <row r="333" spans="1:23" ht="14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</row>
    <row r="334" spans="1:23" ht="14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</row>
    <row r="335" spans="1:23" ht="14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</row>
    <row r="336" spans="1:23" ht="14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</row>
    <row r="337" spans="1:23" ht="14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</row>
    <row r="338" spans="1:23" ht="14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</row>
    <row r="339" spans="1:23" ht="14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</row>
    <row r="340" spans="1:23" ht="14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</row>
    <row r="341" spans="1:23" ht="14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</row>
    <row r="342" spans="1:23" ht="14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</row>
    <row r="343" spans="1:23" ht="14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</row>
    <row r="344" spans="1:23" ht="14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</row>
    <row r="345" spans="1:23" ht="14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</row>
    <row r="346" spans="1:23" ht="14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</row>
    <row r="347" spans="1:23" ht="14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</row>
    <row r="348" spans="1:23" ht="14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</row>
  </sheetData>
  <mergeCells count="4">
    <mergeCell ref="Q80:W80"/>
    <mergeCell ref="V1:W1"/>
    <mergeCell ref="L6:P6"/>
    <mergeCell ref="Q6:R6"/>
  </mergeCells>
  <printOptions horizontalCentered="1"/>
  <pageMargins left="0.15748031496062992" right="0.1968503937007874" top="0.984251968503937" bottom="0.7874015748031497" header="0.7086614173228347" footer="0.5118110236220472"/>
  <pageSetup blackAndWhite="1" horizontalDpi="600" verticalDpi="600" orientation="landscape" paperSize="9" scale="47" r:id="rId1"/>
  <headerFooter alignWithMargins="0">
    <oddFooter xml:space="preserve">&amp;C&amp;18&amp;P+51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workbookViewId="0" topLeftCell="C2">
      <selection activeCell="I19" sqref="I19"/>
    </sheetView>
  </sheetViews>
  <sheetFormatPr defaultColWidth="9.00390625" defaultRowHeight="12.75"/>
  <cols>
    <col min="4" max="4" width="21.25390625" style="0" customWidth="1"/>
    <col min="8" max="8" width="12.75390625" style="0" bestFit="1" customWidth="1"/>
  </cols>
  <sheetData>
    <row r="1" spans="1:16" s="86" customFormat="1" ht="15.75">
      <c r="A1" s="991"/>
      <c r="B1" s="991" t="s">
        <v>542</v>
      </c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1143" t="s">
        <v>363</v>
      </c>
      <c r="P1" s="1143"/>
    </row>
    <row r="2" spans="1:16" ht="12.75">
      <c r="A2" s="841"/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3"/>
      <c r="N2" s="840"/>
      <c r="P2" s="978" t="s">
        <v>400</v>
      </c>
    </row>
    <row r="3" spans="1:16" ht="12.75">
      <c r="A3" s="841"/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3"/>
      <c r="N3" s="840"/>
      <c r="O3" s="840"/>
      <c r="P3" s="840"/>
    </row>
    <row r="4" spans="1:16" ht="12.75">
      <c r="A4" s="841"/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4"/>
      <c r="N4" s="840"/>
      <c r="O4" s="840"/>
      <c r="P4" s="840"/>
    </row>
    <row r="5" spans="1:16" s="83" customFormat="1" ht="18">
      <c r="A5" s="992"/>
      <c r="B5" s="993" t="s">
        <v>395</v>
      </c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5"/>
      <c r="N5" s="996"/>
      <c r="O5" s="996"/>
      <c r="P5" s="996"/>
    </row>
    <row r="6" spans="1:16" ht="15.75">
      <c r="A6" s="839"/>
      <c r="B6" s="845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7"/>
      <c r="N6" s="840"/>
      <c r="O6" s="840"/>
      <c r="P6" s="840"/>
    </row>
    <row r="7" spans="1:16" ht="15.75">
      <c r="A7" s="846"/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7"/>
      <c r="N7" s="840"/>
      <c r="O7" s="840"/>
      <c r="P7" s="840"/>
    </row>
    <row r="8" spans="1:16" ht="15.75">
      <c r="A8" s="841"/>
      <c r="B8" s="849" t="s">
        <v>460</v>
      </c>
      <c r="C8" s="850"/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40"/>
      <c r="O8" s="840"/>
      <c r="P8" s="840"/>
    </row>
    <row r="9" spans="1:16" ht="13.5" thickBot="1">
      <c r="A9" s="841"/>
      <c r="B9" s="841"/>
      <c r="C9" s="841"/>
      <c r="D9" s="841"/>
      <c r="E9" s="841"/>
      <c r="F9" s="841"/>
      <c r="G9" s="841"/>
      <c r="H9" s="841"/>
      <c r="I9" s="841"/>
      <c r="J9" s="841"/>
      <c r="K9" s="841"/>
      <c r="L9" s="841"/>
      <c r="M9" s="840"/>
      <c r="N9" s="840"/>
      <c r="O9" s="840"/>
      <c r="P9" s="842" t="s">
        <v>420</v>
      </c>
    </row>
    <row r="10" spans="1:16" ht="12.75">
      <c r="A10" s="841"/>
      <c r="B10" s="851"/>
      <c r="C10" s="852"/>
      <c r="D10" s="853"/>
      <c r="E10" s="854" t="s">
        <v>461</v>
      </c>
      <c r="F10" s="854"/>
      <c r="G10" s="855"/>
      <c r="H10" s="856" t="s">
        <v>421</v>
      </c>
      <c r="I10" s="856"/>
      <c r="J10" s="857"/>
      <c r="K10" s="1104" t="s">
        <v>462</v>
      </c>
      <c r="L10" s="1105"/>
      <c r="M10" s="1132"/>
      <c r="N10" s="1104" t="s">
        <v>463</v>
      </c>
      <c r="O10" s="1105"/>
      <c r="P10" s="1132"/>
    </row>
    <row r="11" spans="1:16" ht="12.75">
      <c r="A11" s="841"/>
      <c r="B11" s="858" t="s">
        <v>422</v>
      </c>
      <c r="C11" s="859" t="s">
        <v>464</v>
      </c>
      <c r="D11" s="860"/>
      <c r="E11" s="861" t="s">
        <v>465</v>
      </c>
      <c r="F11" s="861"/>
      <c r="G11" s="862"/>
      <c r="H11" s="863" t="s">
        <v>466</v>
      </c>
      <c r="I11" s="863"/>
      <c r="J11" s="864"/>
      <c r="K11" s="1133" t="s">
        <v>467</v>
      </c>
      <c r="L11" s="1144"/>
      <c r="M11" s="1134"/>
      <c r="N11" s="865" t="s">
        <v>468</v>
      </c>
      <c r="O11" s="866" t="s">
        <v>469</v>
      </c>
      <c r="P11" s="867" t="s">
        <v>470</v>
      </c>
    </row>
    <row r="12" spans="1:16" ht="12.75">
      <c r="A12" s="841"/>
      <c r="B12" s="868"/>
      <c r="C12" s="869"/>
      <c r="D12" s="870"/>
      <c r="E12" s="871" t="s">
        <v>471</v>
      </c>
      <c r="F12" s="872" t="s">
        <v>472</v>
      </c>
      <c r="G12" s="870"/>
      <c r="H12" s="873" t="s">
        <v>471</v>
      </c>
      <c r="I12" s="872" t="s">
        <v>472</v>
      </c>
      <c r="J12" s="870"/>
      <c r="K12" s="873" t="s">
        <v>471</v>
      </c>
      <c r="L12" s="872" t="s">
        <v>472</v>
      </c>
      <c r="M12" s="870"/>
      <c r="N12" s="873" t="s">
        <v>471</v>
      </c>
      <c r="O12" s="874" t="s">
        <v>472</v>
      </c>
      <c r="P12" s="870"/>
    </row>
    <row r="13" spans="1:16" ht="13.5" thickBot="1">
      <c r="A13" s="841"/>
      <c r="B13" s="875"/>
      <c r="C13" s="876"/>
      <c r="D13" s="848"/>
      <c r="E13" s="877" t="s">
        <v>423</v>
      </c>
      <c r="F13" s="878" t="s">
        <v>423</v>
      </c>
      <c r="G13" s="848" t="s">
        <v>28</v>
      </c>
      <c r="H13" s="879" t="s">
        <v>423</v>
      </c>
      <c r="I13" s="878" t="s">
        <v>423</v>
      </c>
      <c r="J13" s="848" t="s">
        <v>28</v>
      </c>
      <c r="K13" s="879" t="s">
        <v>423</v>
      </c>
      <c r="L13" s="878" t="s">
        <v>423</v>
      </c>
      <c r="M13" s="848" t="s">
        <v>28</v>
      </c>
      <c r="N13" s="879" t="s">
        <v>423</v>
      </c>
      <c r="O13" s="878" t="s">
        <v>423</v>
      </c>
      <c r="P13" s="848" t="s">
        <v>28</v>
      </c>
    </row>
    <row r="14" spans="1:16" ht="13.5" thickBot="1">
      <c r="A14" s="841"/>
      <c r="B14" s="875" t="s">
        <v>30</v>
      </c>
      <c r="C14" s="880" t="s">
        <v>473</v>
      </c>
      <c r="D14" s="881"/>
      <c r="E14" s="876">
        <v>1</v>
      </c>
      <c r="F14" s="874">
        <v>2</v>
      </c>
      <c r="G14" s="870">
        <v>3</v>
      </c>
      <c r="H14" s="879">
        <v>4</v>
      </c>
      <c r="I14" s="882">
        <v>5</v>
      </c>
      <c r="J14" s="848">
        <v>6</v>
      </c>
      <c r="K14" s="879">
        <v>7</v>
      </c>
      <c r="L14" s="882">
        <v>8</v>
      </c>
      <c r="M14" s="848">
        <v>9</v>
      </c>
      <c r="N14" s="879">
        <v>10</v>
      </c>
      <c r="O14" s="878">
        <v>11</v>
      </c>
      <c r="P14" s="848">
        <v>12</v>
      </c>
    </row>
    <row r="15" spans="1:16" ht="12.75">
      <c r="A15" s="841"/>
      <c r="B15" s="883" t="s">
        <v>474</v>
      </c>
      <c r="C15" s="884" t="s">
        <v>475</v>
      </c>
      <c r="D15" s="885"/>
      <c r="E15" s="886">
        <v>54012</v>
      </c>
      <c r="F15" s="887">
        <v>0</v>
      </c>
      <c r="G15" s="889">
        <v>54012</v>
      </c>
      <c r="H15" s="1060">
        <v>4619.37</v>
      </c>
      <c r="I15" s="887">
        <v>0</v>
      </c>
      <c r="J15" s="1062">
        <v>4619.37</v>
      </c>
      <c r="K15" s="890">
        <v>0</v>
      </c>
      <c r="L15" s="887">
        <v>0</v>
      </c>
      <c r="M15" s="891">
        <v>0</v>
      </c>
      <c r="N15" s="892">
        <v>49392.63</v>
      </c>
      <c r="O15" s="893">
        <v>0</v>
      </c>
      <c r="P15" s="892">
        <v>49392.63</v>
      </c>
    </row>
    <row r="16" spans="1:16" ht="12.75">
      <c r="A16" s="841"/>
      <c r="B16" s="883" t="s">
        <v>476</v>
      </c>
      <c r="C16" s="894" t="s">
        <v>477</v>
      </c>
      <c r="D16" s="885" t="s">
        <v>478</v>
      </c>
      <c r="E16" s="895">
        <v>53542</v>
      </c>
      <c r="F16" s="896">
        <v>0</v>
      </c>
      <c r="G16" s="897">
        <v>53542</v>
      </c>
      <c r="H16" s="1059">
        <v>4149.37</v>
      </c>
      <c r="I16" s="896">
        <v>0</v>
      </c>
      <c r="J16" s="1061">
        <v>4149.37</v>
      </c>
      <c r="K16" s="898">
        <v>0</v>
      </c>
      <c r="L16" s="896">
        <v>0</v>
      </c>
      <c r="M16" s="897">
        <v>0</v>
      </c>
      <c r="N16" s="892">
        <v>49392.63</v>
      </c>
      <c r="O16" s="899">
        <v>0</v>
      </c>
      <c r="P16" s="900">
        <v>49392.63</v>
      </c>
    </row>
    <row r="17" spans="1:16" ht="12.75">
      <c r="A17" s="841"/>
      <c r="B17" s="901" t="s">
        <v>479</v>
      </c>
      <c r="C17" s="894"/>
      <c r="D17" s="885" t="s">
        <v>480</v>
      </c>
      <c r="E17" s="902"/>
      <c r="F17" s="893"/>
      <c r="G17" s="900"/>
      <c r="H17" s="892"/>
      <c r="I17" s="893"/>
      <c r="J17" s="900"/>
      <c r="K17" s="892"/>
      <c r="L17" s="893"/>
      <c r="M17" s="900"/>
      <c r="N17" s="892"/>
      <c r="O17" s="893"/>
      <c r="P17" s="900"/>
    </row>
    <row r="18" spans="1:16" ht="13.5" thickBot="1">
      <c r="A18" s="841"/>
      <c r="B18" s="903" t="s">
        <v>481</v>
      </c>
      <c r="C18" s="904"/>
      <c r="D18" s="905" t="s">
        <v>482</v>
      </c>
      <c r="E18" s="906">
        <v>470</v>
      </c>
      <c r="F18" s="907">
        <v>0</v>
      </c>
      <c r="G18" s="908">
        <v>470</v>
      </c>
      <c r="H18" s="909">
        <v>470</v>
      </c>
      <c r="I18" s="907">
        <v>0</v>
      </c>
      <c r="J18" s="908">
        <v>470</v>
      </c>
      <c r="K18" s="909">
        <v>0</v>
      </c>
      <c r="L18" s="907">
        <v>0</v>
      </c>
      <c r="M18" s="908">
        <v>0</v>
      </c>
      <c r="N18" s="910">
        <v>0</v>
      </c>
      <c r="O18" s="907">
        <v>0</v>
      </c>
      <c r="P18" s="908">
        <v>0</v>
      </c>
    </row>
    <row r="19" spans="1:16" ht="12.75">
      <c r="A19" s="841"/>
      <c r="B19" s="883" t="s">
        <v>483</v>
      </c>
      <c r="C19" s="884" t="s">
        <v>484</v>
      </c>
      <c r="D19" s="885"/>
      <c r="E19" s="886"/>
      <c r="F19" s="887"/>
      <c r="G19" s="889"/>
      <c r="H19" s="890"/>
      <c r="I19" s="887"/>
      <c r="J19" s="889"/>
      <c r="K19" s="890"/>
      <c r="L19" s="887"/>
      <c r="M19" s="891"/>
      <c r="N19" s="892"/>
      <c r="O19" s="893"/>
      <c r="P19" s="900"/>
    </row>
    <row r="20" spans="1:16" ht="12.75">
      <c r="A20" s="841"/>
      <c r="B20" s="883" t="s">
        <v>485</v>
      </c>
      <c r="C20" s="894" t="s">
        <v>477</v>
      </c>
      <c r="D20" s="885" t="s">
        <v>486</v>
      </c>
      <c r="E20" s="895"/>
      <c r="F20" s="896"/>
      <c r="G20" s="897"/>
      <c r="H20" s="898"/>
      <c r="I20" s="896"/>
      <c r="J20" s="897"/>
      <c r="K20" s="898"/>
      <c r="L20" s="896"/>
      <c r="M20" s="897"/>
      <c r="N20" s="911"/>
      <c r="O20" s="899"/>
      <c r="P20" s="897"/>
    </row>
    <row r="21" spans="1:16" ht="13.5" thickBot="1">
      <c r="A21" s="841"/>
      <c r="B21" s="912" t="s">
        <v>487</v>
      </c>
      <c r="C21" s="894"/>
      <c r="D21" s="905" t="s">
        <v>480</v>
      </c>
      <c r="E21" s="902"/>
      <c r="F21" s="893"/>
      <c r="G21" s="900"/>
      <c r="H21" s="892"/>
      <c r="I21" s="893"/>
      <c r="J21" s="900"/>
      <c r="K21" s="892"/>
      <c r="L21" s="893"/>
      <c r="M21" s="900"/>
      <c r="N21" s="892"/>
      <c r="O21" s="893"/>
      <c r="P21" s="900"/>
    </row>
    <row r="22" spans="1:16" ht="13.5" thickBot="1">
      <c r="A22" s="841"/>
      <c r="B22" s="913" t="s">
        <v>488</v>
      </c>
      <c r="C22" s="914" t="s">
        <v>489</v>
      </c>
      <c r="D22" s="915"/>
      <c r="E22" s="916">
        <v>800</v>
      </c>
      <c r="F22" s="917">
        <v>0</v>
      </c>
      <c r="G22" s="918">
        <v>800</v>
      </c>
      <c r="H22" s="919">
        <v>800</v>
      </c>
      <c r="I22" s="917">
        <v>0</v>
      </c>
      <c r="J22" s="918">
        <v>800</v>
      </c>
      <c r="K22" s="919">
        <v>0</v>
      </c>
      <c r="L22" s="917">
        <v>0</v>
      </c>
      <c r="M22" s="918">
        <v>0</v>
      </c>
      <c r="N22" s="919">
        <v>0</v>
      </c>
      <c r="O22" s="917">
        <v>0</v>
      </c>
      <c r="P22" s="918">
        <v>0</v>
      </c>
    </row>
    <row r="23" spans="1:16" ht="13.5" thickBot="1">
      <c r="A23" s="841"/>
      <c r="B23" s="851" t="s">
        <v>490</v>
      </c>
      <c r="C23" s="914" t="s">
        <v>491</v>
      </c>
      <c r="D23" s="915"/>
      <c r="E23" s="920"/>
      <c r="F23" s="921"/>
      <c r="G23" s="922"/>
      <c r="H23" s="923"/>
      <c r="I23" s="921"/>
      <c r="J23" s="922"/>
      <c r="K23" s="923"/>
      <c r="L23" s="921"/>
      <c r="M23" s="922"/>
      <c r="N23" s="923"/>
      <c r="O23" s="921"/>
      <c r="P23" s="922"/>
    </row>
    <row r="24" spans="1:16" ht="12.75">
      <c r="A24" s="924"/>
      <c r="B24" s="925" t="s">
        <v>492</v>
      </c>
      <c r="C24" s="926" t="s">
        <v>493</v>
      </c>
      <c r="D24" s="927"/>
      <c r="E24" s="928">
        <v>3800</v>
      </c>
      <c r="F24" s="929">
        <v>0</v>
      </c>
      <c r="G24" s="930">
        <v>3800</v>
      </c>
      <c r="H24" s="931">
        <v>3650</v>
      </c>
      <c r="I24" s="929">
        <v>0</v>
      </c>
      <c r="J24" s="930">
        <v>3650</v>
      </c>
      <c r="K24" s="931">
        <v>0</v>
      </c>
      <c r="L24" s="929">
        <v>0</v>
      </c>
      <c r="M24" s="930">
        <v>0</v>
      </c>
      <c r="N24" s="931">
        <v>150</v>
      </c>
      <c r="O24" s="929">
        <v>0</v>
      </c>
      <c r="P24" s="930">
        <v>150</v>
      </c>
    </row>
    <row r="25" spans="1:16" ht="12.75">
      <c r="A25" s="841"/>
      <c r="B25" s="932" t="s">
        <v>494</v>
      </c>
      <c r="C25" s="1137" t="s">
        <v>495</v>
      </c>
      <c r="D25" s="1138"/>
      <c r="E25" s="895">
        <v>3400</v>
      </c>
      <c r="F25" s="896">
        <v>0</v>
      </c>
      <c r="G25" s="933">
        <v>3400</v>
      </c>
      <c r="H25" s="898">
        <v>3325</v>
      </c>
      <c r="I25" s="896">
        <v>0</v>
      </c>
      <c r="J25" s="933">
        <v>3325</v>
      </c>
      <c r="K25" s="898">
        <v>0</v>
      </c>
      <c r="L25" s="896">
        <v>0</v>
      </c>
      <c r="M25" s="933">
        <v>0</v>
      </c>
      <c r="N25" s="898">
        <v>75</v>
      </c>
      <c r="O25" s="896">
        <v>0</v>
      </c>
      <c r="P25" s="933">
        <v>75</v>
      </c>
    </row>
    <row r="26" spans="1:16" ht="13.5" thickBot="1">
      <c r="A26" s="841"/>
      <c r="B26" s="934" t="s">
        <v>496</v>
      </c>
      <c r="C26" s="1139" t="s">
        <v>497</v>
      </c>
      <c r="D26" s="1140"/>
      <c r="E26" s="906">
        <v>400</v>
      </c>
      <c r="F26" s="907">
        <v>0</v>
      </c>
      <c r="G26" s="908">
        <v>400</v>
      </c>
      <c r="H26" s="909">
        <v>325</v>
      </c>
      <c r="I26" s="907">
        <v>0</v>
      </c>
      <c r="J26" s="908">
        <v>325</v>
      </c>
      <c r="K26" s="909">
        <v>0</v>
      </c>
      <c r="L26" s="907">
        <v>0</v>
      </c>
      <c r="M26" s="908">
        <v>0</v>
      </c>
      <c r="N26" s="909">
        <v>75</v>
      </c>
      <c r="O26" s="907">
        <v>0</v>
      </c>
      <c r="P26" s="908">
        <v>75</v>
      </c>
    </row>
    <row r="27" spans="1:16" ht="13.5" thickBot="1">
      <c r="A27" s="841"/>
      <c r="B27" s="934" t="s">
        <v>498</v>
      </c>
      <c r="C27" s="1141" t="s">
        <v>499</v>
      </c>
      <c r="D27" s="1142"/>
      <c r="E27" s="906">
        <v>43</v>
      </c>
      <c r="F27" s="907">
        <v>0</v>
      </c>
      <c r="G27" s="908">
        <v>43</v>
      </c>
      <c r="H27" s="909">
        <v>44.27</v>
      </c>
      <c r="I27" s="907">
        <v>0</v>
      </c>
      <c r="J27" s="908">
        <v>44.27</v>
      </c>
      <c r="K27" s="909">
        <v>1.273</v>
      </c>
      <c r="L27" s="907">
        <v>0</v>
      </c>
      <c r="M27" s="908">
        <v>1.273</v>
      </c>
      <c r="N27" s="909">
        <v>0</v>
      </c>
      <c r="O27" s="907">
        <v>0</v>
      </c>
      <c r="P27" s="908">
        <v>0</v>
      </c>
    </row>
    <row r="28" spans="1:16" ht="13.5" thickBot="1">
      <c r="A28" s="841"/>
      <c r="B28" s="934" t="s">
        <v>500</v>
      </c>
      <c r="C28" s="1141" t="s">
        <v>501</v>
      </c>
      <c r="D28" s="1142"/>
      <c r="E28" s="906">
        <v>58655</v>
      </c>
      <c r="F28" s="907">
        <v>0</v>
      </c>
      <c r="G28" s="908">
        <v>58655</v>
      </c>
      <c r="H28" s="909">
        <v>9113.643000000002</v>
      </c>
      <c r="I28" s="907">
        <v>0</v>
      </c>
      <c r="J28" s="908">
        <v>9113.643000000002</v>
      </c>
      <c r="K28" s="909">
        <v>1.273</v>
      </c>
      <c r="L28" s="907">
        <v>0</v>
      </c>
      <c r="M28" s="908">
        <v>1.273</v>
      </c>
      <c r="N28" s="909">
        <v>49542.63</v>
      </c>
      <c r="O28" s="907">
        <v>0</v>
      </c>
      <c r="P28" s="908">
        <v>49542.63</v>
      </c>
    </row>
    <row r="29" spans="1:16" ht="12.75">
      <c r="A29" s="841"/>
      <c r="B29" s="935"/>
      <c r="C29" s="936"/>
      <c r="D29" s="936"/>
      <c r="E29" s="937"/>
      <c r="F29" s="937"/>
      <c r="G29" s="937"/>
      <c r="H29" s="937"/>
      <c r="I29" s="937"/>
      <c r="J29" s="937"/>
      <c r="K29" s="937"/>
      <c r="L29" s="937"/>
      <c r="M29" s="937"/>
      <c r="N29" s="937"/>
      <c r="O29" s="937"/>
      <c r="P29" s="937"/>
    </row>
    <row r="30" spans="1:16" ht="12.75">
      <c r="A30" s="841"/>
      <c r="B30" s="935"/>
      <c r="C30" s="936"/>
      <c r="D30" s="936"/>
      <c r="E30" s="938"/>
      <c r="F30" s="937"/>
      <c r="G30" s="937"/>
      <c r="H30" s="939"/>
      <c r="I30" s="937"/>
      <c r="J30" s="937"/>
      <c r="K30" s="937"/>
      <c r="L30" s="937"/>
      <c r="M30" s="937"/>
      <c r="N30" s="939"/>
      <c r="O30" s="937"/>
      <c r="P30" s="937"/>
    </row>
    <row r="31" spans="1:16" ht="12.75">
      <c r="A31" s="841"/>
      <c r="B31" s="940" t="s">
        <v>502</v>
      </c>
      <c r="C31" s="841"/>
      <c r="D31" s="869"/>
      <c r="E31" s="937"/>
      <c r="F31" s="937"/>
      <c r="G31" s="937"/>
      <c r="H31" s="939"/>
      <c r="I31" s="937"/>
      <c r="J31" s="937"/>
      <c r="K31" s="937"/>
      <c r="L31" s="937"/>
      <c r="M31" s="937"/>
      <c r="N31" s="841"/>
      <c r="O31" s="841"/>
      <c r="P31" s="841"/>
    </row>
    <row r="32" spans="1:16" ht="12.75">
      <c r="A32" s="841"/>
      <c r="B32" s="941" t="s">
        <v>503</v>
      </c>
      <c r="C32" s="942"/>
      <c r="D32" s="942"/>
      <c r="E32" s="942"/>
      <c r="F32" s="942"/>
      <c r="G32" s="942"/>
      <c r="H32" s="942"/>
      <c r="I32" s="942"/>
      <c r="J32" s="942"/>
      <c r="K32" s="942"/>
      <c r="L32" s="942"/>
      <c r="M32" s="942"/>
      <c r="N32" s="942"/>
      <c r="O32" s="942"/>
      <c r="P32" s="942"/>
    </row>
    <row r="33" spans="1:16" ht="12.75">
      <c r="A33" s="841"/>
      <c r="B33" s="941" t="s">
        <v>504</v>
      </c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2"/>
      <c r="N33" s="942"/>
      <c r="O33" s="942"/>
      <c r="P33" s="942"/>
    </row>
    <row r="34" spans="1:16" ht="12.75">
      <c r="A34" s="841"/>
      <c r="B34" s="941" t="s">
        <v>505</v>
      </c>
      <c r="C34" s="942"/>
      <c r="D34" s="942"/>
      <c r="E34" s="942"/>
      <c r="F34" s="942"/>
      <c r="G34" s="942"/>
      <c r="H34" s="942"/>
      <c r="I34" s="942"/>
      <c r="J34" s="942"/>
      <c r="K34" s="942"/>
      <c r="L34" s="942"/>
      <c r="M34" s="942"/>
      <c r="N34" s="942"/>
      <c r="O34" s="942"/>
      <c r="P34" s="942"/>
    </row>
    <row r="35" spans="1:16" ht="12.75">
      <c r="A35" s="841"/>
      <c r="B35" s="941" t="s">
        <v>506</v>
      </c>
      <c r="C35" s="942"/>
      <c r="D35" s="942"/>
      <c r="E35" s="942"/>
      <c r="F35" s="942"/>
      <c r="G35" s="942"/>
      <c r="H35" s="942"/>
      <c r="I35" s="942"/>
      <c r="J35" s="942"/>
      <c r="K35" s="942"/>
      <c r="L35" s="942"/>
      <c r="M35" s="942" t="s">
        <v>424</v>
      </c>
      <c r="N35" s="942"/>
      <c r="O35" s="942"/>
      <c r="P35" s="942"/>
    </row>
    <row r="36" spans="1:16" ht="12.75">
      <c r="A36" s="840"/>
      <c r="B36" s="844" t="s">
        <v>507</v>
      </c>
      <c r="C36" s="943"/>
      <c r="D36" s="943"/>
      <c r="E36" s="943"/>
      <c r="F36" s="943"/>
      <c r="G36" s="943"/>
      <c r="H36" s="943"/>
      <c r="I36" s="943"/>
      <c r="J36" s="943"/>
      <c r="K36" s="943"/>
      <c r="L36" s="943"/>
      <c r="M36" s="943"/>
      <c r="N36" s="942"/>
      <c r="O36" s="942"/>
      <c r="P36" s="942"/>
    </row>
    <row r="37" spans="1:16" ht="12.75">
      <c r="A37" s="840"/>
      <c r="B37" s="844" t="s">
        <v>508</v>
      </c>
      <c r="C37" s="943"/>
      <c r="D37" s="943"/>
      <c r="E37" s="943"/>
      <c r="F37" s="943"/>
      <c r="G37" s="943"/>
      <c r="H37" s="943"/>
      <c r="I37" s="943"/>
      <c r="J37" s="943"/>
      <c r="K37" s="943"/>
      <c r="L37" s="943"/>
      <c r="M37" s="943"/>
      <c r="N37" s="942"/>
      <c r="O37" s="942"/>
      <c r="P37" s="942"/>
    </row>
    <row r="38" spans="1:16" ht="12.75">
      <c r="A38" s="840"/>
      <c r="B38" s="844" t="s">
        <v>509</v>
      </c>
      <c r="C38" s="943"/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2"/>
      <c r="O38" s="942"/>
      <c r="P38" s="942"/>
    </row>
    <row r="39" spans="1:16" ht="12.75">
      <c r="A39" s="840"/>
      <c r="B39" s="844"/>
      <c r="C39" s="943"/>
      <c r="D39" s="943"/>
      <c r="E39" s="943"/>
      <c r="F39" s="943"/>
      <c r="G39" s="943"/>
      <c r="H39" s="943"/>
      <c r="I39" s="943"/>
      <c r="J39" s="943"/>
      <c r="K39" s="943"/>
      <c r="L39" s="943"/>
      <c r="M39" s="943"/>
      <c r="N39" s="942"/>
      <c r="O39" s="942"/>
      <c r="P39" s="942"/>
    </row>
    <row r="40" spans="1:16" ht="12.75">
      <c r="A40" s="840"/>
      <c r="B40" s="844"/>
      <c r="C40" s="943"/>
      <c r="D40" s="943"/>
      <c r="E40" s="943"/>
      <c r="F40" s="943"/>
      <c r="G40" s="943"/>
      <c r="H40" s="943"/>
      <c r="I40" s="943"/>
      <c r="J40" s="943"/>
      <c r="K40" s="943"/>
      <c r="L40" s="943"/>
      <c r="M40" s="943"/>
      <c r="N40" s="942"/>
      <c r="O40" s="942"/>
      <c r="P40" s="942"/>
    </row>
    <row r="41" spans="1:16" ht="12.75">
      <c r="A41" s="840"/>
      <c r="B41" s="844"/>
      <c r="C41" s="943"/>
      <c r="D41" s="943"/>
      <c r="E41" s="943"/>
      <c r="F41" s="943"/>
      <c r="G41" s="943"/>
      <c r="H41" s="943"/>
      <c r="I41" s="943"/>
      <c r="J41" s="943"/>
      <c r="K41" s="943"/>
      <c r="L41" s="943"/>
      <c r="M41" s="943"/>
      <c r="N41" s="942"/>
      <c r="O41" s="942"/>
      <c r="P41" s="942"/>
    </row>
    <row r="42" spans="1:16" ht="12.75">
      <c r="A42" s="840"/>
      <c r="B42" s="844"/>
      <c r="C42" s="943"/>
      <c r="D42" s="943"/>
      <c r="E42" s="943"/>
      <c r="F42" s="943"/>
      <c r="G42" s="943"/>
      <c r="H42" s="943"/>
      <c r="I42" s="943"/>
      <c r="J42" s="943"/>
      <c r="K42" s="943"/>
      <c r="L42" s="943"/>
      <c r="M42" s="943"/>
      <c r="N42" s="942"/>
      <c r="O42" s="942"/>
      <c r="P42" s="942"/>
    </row>
    <row r="43" spans="1:16" ht="12.75">
      <c r="A43" s="840"/>
      <c r="B43" s="844"/>
      <c r="C43" s="943"/>
      <c r="D43" s="943"/>
      <c r="E43" s="943"/>
      <c r="F43" s="943"/>
      <c r="G43" s="943"/>
      <c r="H43" s="943"/>
      <c r="I43" s="943"/>
      <c r="J43" s="943"/>
      <c r="K43" s="943"/>
      <c r="L43" s="943"/>
      <c r="M43" s="943"/>
      <c r="N43" s="942"/>
      <c r="O43" s="942"/>
      <c r="P43" s="942"/>
    </row>
    <row r="44" spans="1:16" ht="12.75">
      <c r="A44" s="840"/>
      <c r="B44" s="844"/>
      <c r="C44" s="943"/>
      <c r="D44" s="943"/>
      <c r="E44" s="943"/>
      <c r="F44" s="943"/>
      <c r="G44" s="943"/>
      <c r="H44" s="943"/>
      <c r="I44" s="943"/>
      <c r="J44" s="943"/>
      <c r="K44" s="943"/>
      <c r="L44" s="943"/>
      <c r="M44" s="943"/>
      <c r="N44" s="942"/>
      <c r="O44" s="942"/>
      <c r="P44" s="942"/>
    </row>
    <row r="45" spans="1:16" ht="12.75">
      <c r="A45" s="840"/>
      <c r="B45" s="844"/>
      <c r="C45" s="943"/>
      <c r="D45" s="943"/>
      <c r="E45" s="943"/>
      <c r="F45" s="943"/>
      <c r="G45" s="943"/>
      <c r="H45" s="943"/>
      <c r="I45" s="943"/>
      <c r="J45" s="943"/>
      <c r="K45" s="943"/>
      <c r="L45" s="943"/>
      <c r="M45" s="943"/>
      <c r="N45" s="942"/>
      <c r="O45" s="942"/>
      <c r="P45" s="942"/>
    </row>
    <row r="46" spans="1:16" ht="12.75">
      <c r="A46" s="840"/>
      <c r="B46" s="844"/>
      <c r="C46" s="943"/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2"/>
      <c r="O46" s="942"/>
      <c r="P46" s="942"/>
    </row>
    <row r="47" spans="1:16" ht="12.75">
      <c r="A47" s="840"/>
      <c r="B47" s="844"/>
      <c r="C47" s="943"/>
      <c r="D47" s="943"/>
      <c r="E47" s="943"/>
      <c r="F47" s="943"/>
      <c r="G47" s="943"/>
      <c r="H47" s="943"/>
      <c r="I47" s="943"/>
      <c r="J47" s="943"/>
      <c r="K47" s="943"/>
      <c r="L47" s="943"/>
      <c r="M47" s="943"/>
      <c r="N47" s="942"/>
      <c r="O47" s="942"/>
      <c r="P47" s="942"/>
    </row>
    <row r="48" spans="1:16" ht="12.75">
      <c r="A48" s="840"/>
      <c r="B48" s="844"/>
      <c r="C48" s="943"/>
      <c r="D48" s="943"/>
      <c r="E48" s="943"/>
      <c r="F48" s="943"/>
      <c r="G48" s="943"/>
      <c r="H48" s="943"/>
      <c r="I48" s="943"/>
      <c r="J48" s="943"/>
      <c r="K48" s="943"/>
      <c r="L48" s="943"/>
      <c r="M48" s="943"/>
      <c r="N48" s="942"/>
      <c r="O48" s="942"/>
      <c r="P48" s="942"/>
    </row>
    <row r="49" spans="1:16" ht="15.75">
      <c r="A49" s="840"/>
      <c r="B49" s="991" t="s">
        <v>542</v>
      </c>
      <c r="C49" s="991"/>
      <c r="D49" s="991"/>
      <c r="E49" s="991"/>
      <c r="F49" s="991"/>
      <c r="G49" s="991"/>
      <c r="H49" s="991"/>
      <c r="I49" s="991"/>
      <c r="J49" s="991"/>
      <c r="K49" s="991"/>
      <c r="L49" s="991"/>
      <c r="M49" s="991"/>
      <c r="N49" s="991"/>
      <c r="O49" s="1143" t="s">
        <v>363</v>
      </c>
      <c r="P49" s="1143"/>
    </row>
    <row r="50" spans="1:16" ht="12.75">
      <c r="A50" s="840"/>
      <c r="B50" s="841"/>
      <c r="C50" s="841"/>
      <c r="D50" s="841"/>
      <c r="E50" s="841"/>
      <c r="F50" s="841"/>
      <c r="G50" s="841"/>
      <c r="H50" s="841"/>
      <c r="I50" s="841"/>
      <c r="J50" s="841"/>
      <c r="K50" s="841"/>
      <c r="L50" s="841"/>
      <c r="M50" s="843"/>
      <c r="N50" s="840"/>
      <c r="P50" s="978" t="s">
        <v>401</v>
      </c>
    </row>
    <row r="51" spans="1:16" ht="12.75">
      <c r="A51" s="840"/>
      <c r="B51" s="844"/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840"/>
      <c r="N51" s="942"/>
      <c r="O51" s="942"/>
      <c r="P51" s="842"/>
    </row>
    <row r="52" spans="1:16" ht="15.75">
      <c r="A52" s="840"/>
      <c r="B52" s="849" t="s">
        <v>510</v>
      </c>
      <c r="C52" s="850"/>
      <c r="D52" s="850"/>
      <c r="E52" s="850"/>
      <c r="F52" s="850"/>
      <c r="G52" s="850"/>
      <c r="H52" s="850"/>
      <c r="I52" s="850"/>
      <c r="J52" s="850"/>
      <c r="K52" s="850"/>
      <c r="L52" s="850"/>
      <c r="M52" s="850"/>
      <c r="N52" s="841"/>
      <c r="O52" s="841"/>
      <c r="P52" s="841"/>
    </row>
    <row r="53" spans="1:16" ht="13.5" thickBot="1">
      <c r="A53" s="840"/>
      <c r="B53" s="841"/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0"/>
      <c r="N53" s="841"/>
      <c r="O53" s="841"/>
      <c r="P53" s="842" t="s">
        <v>420</v>
      </c>
    </row>
    <row r="54" spans="1:16" ht="12.75">
      <c r="A54" s="840"/>
      <c r="B54" s="851"/>
      <c r="C54" s="852"/>
      <c r="D54" s="853"/>
      <c r="E54" s="856" t="s">
        <v>461</v>
      </c>
      <c r="F54" s="856"/>
      <c r="G54" s="857"/>
      <c r="H54" s="856" t="s">
        <v>421</v>
      </c>
      <c r="I54" s="856"/>
      <c r="J54" s="857"/>
      <c r="K54" s="1104" t="s">
        <v>462</v>
      </c>
      <c r="L54" s="1105"/>
      <c r="M54" s="1132"/>
      <c r="N54" s="1104" t="s">
        <v>463</v>
      </c>
      <c r="O54" s="1105"/>
      <c r="P54" s="1132"/>
    </row>
    <row r="55" spans="1:16" ht="12.75">
      <c r="A55" s="840"/>
      <c r="B55" s="858" t="s">
        <v>422</v>
      </c>
      <c r="C55" s="859" t="s">
        <v>464</v>
      </c>
      <c r="D55" s="860"/>
      <c r="E55" s="861" t="s">
        <v>465</v>
      </c>
      <c r="F55" s="861"/>
      <c r="G55" s="862"/>
      <c r="H55" s="863" t="s">
        <v>466</v>
      </c>
      <c r="I55" s="863"/>
      <c r="J55" s="864"/>
      <c r="K55" s="1133" t="s">
        <v>467</v>
      </c>
      <c r="L55" s="1144"/>
      <c r="M55" s="1134"/>
      <c r="N55" s="865" t="s">
        <v>468</v>
      </c>
      <c r="O55" s="866" t="s">
        <v>469</v>
      </c>
      <c r="P55" s="867" t="s">
        <v>470</v>
      </c>
    </row>
    <row r="56" spans="1:16" ht="12.75">
      <c r="A56" s="840"/>
      <c r="B56" s="868"/>
      <c r="C56" s="869"/>
      <c r="D56" s="870"/>
      <c r="E56" s="873" t="s">
        <v>471</v>
      </c>
      <c r="F56" s="872" t="s">
        <v>472</v>
      </c>
      <c r="G56" s="870"/>
      <c r="H56" s="873" t="s">
        <v>471</v>
      </c>
      <c r="I56" s="872" t="s">
        <v>472</v>
      </c>
      <c r="J56" s="870"/>
      <c r="K56" s="873" t="s">
        <v>471</v>
      </c>
      <c r="L56" s="872" t="s">
        <v>472</v>
      </c>
      <c r="M56" s="870"/>
      <c r="N56" s="873" t="s">
        <v>471</v>
      </c>
      <c r="O56" s="874" t="s">
        <v>472</v>
      </c>
      <c r="P56" s="870"/>
    </row>
    <row r="57" spans="1:16" ht="13.5" thickBot="1">
      <c r="A57" s="840"/>
      <c r="B57" s="875"/>
      <c r="C57" s="876"/>
      <c r="D57" s="848"/>
      <c r="E57" s="879" t="s">
        <v>423</v>
      </c>
      <c r="F57" s="878" t="s">
        <v>423</v>
      </c>
      <c r="G57" s="848" t="s">
        <v>28</v>
      </c>
      <c r="H57" s="879" t="s">
        <v>423</v>
      </c>
      <c r="I57" s="878" t="s">
        <v>423</v>
      </c>
      <c r="J57" s="848" t="s">
        <v>28</v>
      </c>
      <c r="K57" s="879" t="s">
        <v>423</v>
      </c>
      <c r="L57" s="878" t="s">
        <v>423</v>
      </c>
      <c r="M57" s="848" t="s">
        <v>28</v>
      </c>
      <c r="N57" s="879" t="s">
        <v>423</v>
      </c>
      <c r="O57" s="878" t="s">
        <v>423</v>
      </c>
      <c r="P57" s="848" t="s">
        <v>28</v>
      </c>
    </row>
    <row r="58" spans="1:16" ht="13.5" thickBot="1">
      <c r="A58" s="840"/>
      <c r="B58" s="875" t="s">
        <v>30</v>
      </c>
      <c r="C58" s="880" t="s">
        <v>473</v>
      </c>
      <c r="D58" s="881"/>
      <c r="E58" s="879">
        <v>1</v>
      </c>
      <c r="F58" s="882">
        <v>2</v>
      </c>
      <c r="G58" s="848">
        <v>3</v>
      </c>
      <c r="H58" s="879">
        <v>4</v>
      </c>
      <c r="I58" s="882">
        <v>5</v>
      </c>
      <c r="J58" s="848">
        <v>6</v>
      </c>
      <c r="K58" s="879">
        <v>7</v>
      </c>
      <c r="L58" s="878">
        <v>8</v>
      </c>
      <c r="M58" s="848">
        <v>9</v>
      </c>
      <c r="N58" s="879">
        <v>10</v>
      </c>
      <c r="O58" s="878">
        <v>11</v>
      </c>
      <c r="P58" s="848">
        <v>12</v>
      </c>
    </row>
    <row r="59" spans="1:16" ht="12.75">
      <c r="A59" s="840"/>
      <c r="B59" s="901" t="s">
        <v>474</v>
      </c>
      <c r="C59" s="944" t="s">
        <v>511</v>
      </c>
      <c r="D59" s="945"/>
      <c r="E59" s="946">
        <v>3166</v>
      </c>
      <c r="F59" s="947">
        <v>8334</v>
      </c>
      <c r="G59" s="948">
        <v>11500</v>
      </c>
      <c r="H59" s="949">
        <v>3306.63</v>
      </c>
      <c r="I59" s="950">
        <v>8335.85</v>
      </c>
      <c r="J59" s="951">
        <v>11642.48</v>
      </c>
      <c r="K59" s="949">
        <v>157.824</v>
      </c>
      <c r="L59" s="950">
        <v>3.041</v>
      </c>
      <c r="M59" s="952">
        <v>160.855</v>
      </c>
      <c r="N59" s="949">
        <v>17.17899999999985</v>
      </c>
      <c r="O59" s="950">
        <v>1.190999999998894</v>
      </c>
      <c r="P59" s="952">
        <v>18.38</v>
      </c>
    </row>
    <row r="60" spans="1:16" ht="12.75">
      <c r="A60" s="840"/>
      <c r="B60" s="901" t="s">
        <v>483</v>
      </c>
      <c r="C60" s="953" t="s">
        <v>512</v>
      </c>
      <c r="D60" s="954"/>
      <c r="E60" s="955"/>
      <c r="F60" s="956"/>
      <c r="G60" s="957"/>
      <c r="H60" s="958"/>
      <c r="I60" s="959"/>
      <c r="J60" s="960"/>
      <c r="K60" s="958"/>
      <c r="L60" s="959"/>
      <c r="M60" s="960"/>
      <c r="N60" s="958"/>
      <c r="O60" s="959"/>
      <c r="P60" s="960"/>
    </row>
    <row r="61" spans="1:16" ht="12.75">
      <c r="A61" s="840"/>
      <c r="B61" s="912" t="s">
        <v>488</v>
      </c>
      <c r="C61" s="961" t="s">
        <v>513</v>
      </c>
      <c r="D61" s="888"/>
      <c r="E61" s="962"/>
      <c r="F61" s="963"/>
      <c r="G61" s="964"/>
      <c r="H61" s="965"/>
      <c r="I61" s="966"/>
      <c r="J61" s="967"/>
      <c r="K61" s="965"/>
      <c r="L61" s="966"/>
      <c r="M61" s="967"/>
      <c r="N61" s="965"/>
      <c r="O61" s="966"/>
      <c r="P61" s="967"/>
    </row>
    <row r="62" spans="1:16" ht="12.75">
      <c r="A62" s="840"/>
      <c r="B62" s="912" t="s">
        <v>490</v>
      </c>
      <c r="C62" s="968" t="s">
        <v>514</v>
      </c>
      <c r="D62" s="888"/>
      <c r="E62" s="962">
        <v>1480</v>
      </c>
      <c r="F62" s="963">
        <v>320</v>
      </c>
      <c r="G62" s="964">
        <v>1800</v>
      </c>
      <c r="H62" s="965">
        <v>1477.71</v>
      </c>
      <c r="I62" s="966">
        <v>319.197</v>
      </c>
      <c r="J62" s="967">
        <v>1796.9070000000002</v>
      </c>
      <c r="K62" s="965">
        <v>16</v>
      </c>
      <c r="L62" s="966">
        <v>0</v>
      </c>
      <c r="M62" s="967">
        <v>16</v>
      </c>
      <c r="N62" s="965">
        <v>18.29</v>
      </c>
      <c r="O62" s="966">
        <v>0.8029999999999973</v>
      </c>
      <c r="P62" s="967">
        <v>19.092999999999847</v>
      </c>
    </row>
    <row r="63" spans="1:16" ht="12.75">
      <c r="A63" s="840"/>
      <c r="B63" s="912" t="s">
        <v>492</v>
      </c>
      <c r="C63" s="968" t="s">
        <v>515</v>
      </c>
      <c r="D63" s="888"/>
      <c r="E63" s="962"/>
      <c r="F63" s="963"/>
      <c r="G63" s="964"/>
      <c r="H63" s="965"/>
      <c r="I63" s="966"/>
      <c r="J63" s="967"/>
      <c r="K63" s="965"/>
      <c r="L63" s="966"/>
      <c r="M63" s="967"/>
      <c r="N63" s="965"/>
      <c r="O63" s="966"/>
      <c r="P63" s="967"/>
    </row>
    <row r="64" spans="1:16" ht="12.75">
      <c r="A64" s="840"/>
      <c r="B64" s="912" t="s">
        <v>498</v>
      </c>
      <c r="C64" s="968" t="s">
        <v>516</v>
      </c>
      <c r="D64" s="888"/>
      <c r="E64" s="962"/>
      <c r="F64" s="963"/>
      <c r="G64" s="964"/>
      <c r="H64" s="965"/>
      <c r="I64" s="966"/>
      <c r="J64" s="967"/>
      <c r="K64" s="965"/>
      <c r="L64" s="966"/>
      <c r="M64" s="967"/>
      <c r="N64" s="965"/>
      <c r="O64" s="966"/>
      <c r="P64" s="967"/>
    </row>
    <row r="65" spans="1:16" ht="12.75">
      <c r="A65" s="840"/>
      <c r="B65" s="912" t="s">
        <v>500</v>
      </c>
      <c r="C65" s="968" t="s">
        <v>517</v>
      </c>
      <c r="D65" s="888"/>
      <c r="E65" s="962"/>
      <c r="F65" s="963"/>
      <c r="G65" s="964"/>
      <c r="H65" s="965"/>
      <c r="I65" s="966"/>
      <c r="J65" s="967"/>
      <c r="K65" s="965"/>
      <c r="L65" s="966"/>
      <c r="M65" s="967"/>
      <c r="N65" s="965"/>
      <c r="O65" s="966"/>
      <c r="P65" s="967"/>
    </row>
    <row r="66" spans="1:16" ht="12.75">
      <c r="A66" s="840"/>
      <c r="B66" s="912" t="s">
        <v>518</v>
      </c>
      <c r="C66" s="968" t="s">
        <v>499</v>
      </c>
      <c r="D66" s="888"/>
      <c r="E66" s="962">
        <v>50</v>
      </c>
      <c r="F66" s="963">
        <v>0</v>
      </c>
      <c r="G66" s="964">
        <v>50</v>
      </c>
      <c r="H66" s="965">
        <v>50</v>
      </c>
      <c r="I66" s="966">
        <v>0</v>
      </c>
      <c r="J66" s="967">
        <v>50</v>
      </c>
      <c r="K66" s="965">
        <v>0</v>
      </c>
      <c r="L66" s="966">
        <v>0</v>
      </c>
      <c r="M66" s="967">
        <v>0</v>
      </c>
      <c r="N66" s="965">
        <v>0</v>
      </c>
      <c r="O66" s="966">
        <v>0</v>
      </c>
      <c r="P66" s="967">
        <v>0</v>
      </c>
    </row>
    <row r="67" spans="1:16" ht="13.5" thickBot="1">
      <c r="A67" s="840"/>
      <c r="B67" s="903" t="s">
        <v>519</v>
      </c>
      <c r="C67" s="969" t="s">
        <v>427</v>
      </c>
      <c r="D67" s="970"/>
      <c r="E67" s="971">
        <f>SUM(E59:E66)</f>
        <v>4696</v>
      </c>
      <c r="F67" s="972">
        <v>8654</v>
      </c>
      <c r="G67" s="973">
        <v>13350</v>
      </c>
      <c r="H67" s="974">
        <v>4834.34</v>
      </c>
      <c r="I67" s="975">
        <v>8655.047</v>
      </c>
      <c r="J67" s="976">
        <v>13489.392</v>
      </c>
      <c r="K67" s="974">
        <v>173.824</v>
      </c>
      <c r="L67" s="975">
        <v>3.041</v>
      </c>
      <c r="M67" s="976">
        <v>176.855</v>
      </c>
      <c r="N67" s="974">
        <v>35.46899999999936</v>
      </c>
      <c r="O67" s="975">
        <v>1.9939999999987776</v>
      </c>
      <c r="P67" s="976">
        <v>37.47</v>
      </c>
    </row>
    <row r="68" spans="1:16" ht="12.75">
      <c r="A68" s="840"/>
      <c r="B68" s="840"/>
      <c r="C68" s="840"/>
      <c r="D68" s="840"/>
      <c r="E68" s="840"/>
      <c r="F68" s="840"/>
      <c r="G68" s="840"/>
      <c r="H68" s="840"/>
      <c r="I68" s="840"/>
      <c r="J68" s="840"/>
      <c r="K68" s="840"/>
      <c r="L68" s="840"/>
      <c r="M68" s="840"/>
      <c r="N68" s="840"/>
      <c r="O68" s="840"/>
      <c r="P68" s="840"/>
    </row>
    <row r="69" spans="1:16" ht="12.75">
      <c r="A69" s="840"/>
      <c r="B69" s="977" t="s">
        <v>520</v>
      </c>
      <c r="C69" s="841"/>
      <c r="D69" s="841"/>
      <c r="E69" s="841"/>
      <c r="F69" s="841"/>
      <c r="G69" s="841"/>
      <c r="H69" s="841"/>
      <c r="I69" s="841"/>
      <c r="J69" s="841"/>
      <c r="K69" s="841"/>
      <c r="L69" s="841"/>
      <c r="M69" s="841"/>
      <c r="N69" s="840"/>
      <c r="O69" s="840"/>
      <c r="P69" s="840"/>
    </row>
    <row r="70" spans="1:16" ht="12.75">
      <c r="A70" s="840"/>
      <c r="B70" s="942" t="s">
        <v>521</v>
      </c>
      <c r="C70" s="841"/>
      <c r="D70" s="841"/>
      <c r="E70" s="841"/>
      <c r="F70" s="841"/>
      <c r="G70" s="841"/>
      <c r="H70" s="841"/>
      <c r="I70" s="841"/>
      <c r="J70" s="841"/>
      <c r="K70" s="841"/>
      <c r="L70" s="841"/>
      <c r="M70" s="841"/>
      <c r="N70" s="840"/>
      <c r="O70" s="840"/>
      <c r="P70" s="840"/>
    </row>
    <row r="71" spans="1:16" ht="12.75">
      <c r="A71" s="840"/>
      <c r="B71" s="942" t="s">
        <v>522</v>
      </c>
      <c r="C71" s="841"/>
      <c r="D71" s="841"/>
      <c r="E71" s="841"/>
      <c r="F71" s="841"/>
      <c r="G71" s="841"/>
      <c r="H71" s="841"/>
      <c r="I71" s="841"/>
      <c r="J71" s="841"/>
      <c r="K71" s="841"/>
      <c r="L71" s="841"/>
      <c r="M71" s="841"/>
      <c r="N71" s="840"/>
      <c r="O71" s="840"/>
      <c r="P71" s="840"/>
    </row>
    <row r="72" spans="1:16" ht="12.75">
      <c r="A72" s="840"/>
      <c r="B72" s="942" t="s">
        <v>523</v>
      </c>
      <c r="C72" s="840"/>
      <c r="D72" s="840"/>
      <c r="E72" s="840"/>
      <c r="F72" s="840"/>
      <c r="G72" s="840"/>
      <c r="H72" s="840"/>
      <c r="I72" s="840"/>
      <c r="J72" s="840"/>
      <c r="K72" s="840"/>
      <c r="L72" s="840"/>
      <c r="M72" s="840"/>
      <c r="N72" s="840"/>
      <c r="O72" s="840"/>
      <c r="P72" s="840"/>
    </row>
    <row r="73" spans="1:16" ht="12.75">
      <c r="A73" s="840"/>
      <c r="B73" s="844" t="s">
        <v>507</v>
      </c>
      <c r="C73" s="840"/>
      <c r="D73" s="840"/>
      <c r="E73" s="840"/>
      <c r="F73" s="840"/>
      <c r="G73" s="840"/>
      <c r="H73" s="840"/>
      <c r="I73" s="840"/>
      <c r="J73" s="840"/>
      <c r="K73" s="840"/>
      <c r="L73" s="840"/>
      <c r="M73" s="840"/>
      <c r="N73" s="840"/>
      <c r="O73" s="840"/>
      <c r="P73" s="840"/>
    </row>
    <row r="74" spans="1:16" ht="12.75">
      <c r="A74" s="840"/>
      <c r="B74" s="844" t="s">
        <v>524</v>
      </c>
      <c r="C74" s="840"/>
      <c r="D74" s="840"/>
      <c r="E74" s="840"/>
      <c r="F74" s="840"/>
      <c r="G74" s="840"/>
      <c r="H74" s="840"/>
      <c r="I74" s="840"/>
      <c r="J74" s="840"/>
      <c r="K74" s="840"/>
      <c r="L74" s="840"/>
      <c r="M74" s="840"/>
      <c r="N74" s="840"/>
      <c r="O74" s="840"/>
      <c r="P74" s="840"/>
    </row>
    <row r="75" spans="1:16" ht="12.75">
      <c r="A75" s="840"/>
      <c r="B75" s="844" t="s">
        <v>525</v>
      </c>
      <c r="C75" s="840"/>
      <c r="D75" s="840"/>
      <c r="E75" s="840"/>
      <c r="F75" s="840"/>
      <c r="G75" s="840"/>
      <c r="H75" s="840"/>
      <c r="I75" s="840"/>
      <c r="J75" s="840"/>
      <c r="K75" s="840"/>
      <c r="L75" s="840"/>
      <c r="M75" s="840"/>
      <c r="N75" s="840"/>
      <c r="O75" s="840"/>
      <c r="P75" s="840"/>
    </row>
    <row r="76" spans="1:16" ht="12.75">
      <c r="A76" s="840"/>
      <c r="B76" s="844"/>
      <c r="C76" s="840"/>
      <c r="D76" s="840"/>
      <c r="E76" s="840"/>
      <c r="F76" s="840"/>
      <c r="G76" s="840"/>
      <c r="H76" s="840"/>
      <c r="I76" s="840"/>
      <c r="J76" s="840"/>
      <c r="K76" s="840"/>
      <c r="L76" s="840"/>
      <c r="M76" s="840"/>
      <c r="N76" s="840"/>
      <c r="O76" s="840"/>
      <c r="P76" s="840"/>
    </row>
    <row r="77" spans="1:16" ht="12.75">
      <c r="A77" s="840"/>
      <c r="B77" s="844"/>
      <c r="C77" s="840"/>
      <c r="D77" s="840"/>
      <c r="E77" s="840"/>
      <c r="F77" s="840"/>
      <c r="G77" s="840"/>
      <c r="H77" s="840"/>
      <c r="I77" s="840"/>
      <c r="J77" s="840"/>
      <c r="K77" s="840"/>
      <c r="L77" s="840"/>
      <c r="M77" s="840"/>
      <c r="N77" s="840"/>
      <c r="O77" s="840"/>
      <c r="P77" s="840"/>
    </row>
    <row r="78" spans="1:16" ht="15.75">
      <c r="A78" s="840"/>
      <c r="B78" s="1145" t="s">
        <v>526</v>
      </c>
      <c r="C78" s="1145"/>
      <c r="D78" s="1145"/>
      <c r="E78" s="1145"/>
      <c r="F78" s="1145"/>
      <c r="G78" s="1145"/>
      <c r="H78" s="1145"/>
      <c r="I78" s="1145"/>
      <c r="J78" s="1145"/>
      <c r="K78" s="1145"/>
      <c r="L78" s="1145"/>
      <c r="M78" s="1145"/>
      <c r="N78" s="840"/>
      <c r="O78" s="840"/>
      <c r="P78" s="840"/>
    </row>
    <row r="79" spans="1:16" ht="13.5" thickBot="1">
      <c r="A79" s="840"/>
      <c r="B79" s="841"/>
      <c r="C79" s="840"/>
      <c r="D79" s="840"/>
      <c r="E79" s="840"/>
      <c r="F79" s="840"/>
      <c r="G79" s="840"/>
      <c r="H79" s="840"/>
      <c r="I79" s="840"/>
      <c r="J79" s="840"/>
      <c r="K79" s="840"/>
      <c r="L79" s="1057" t="s">
        <v>420</v>
      </c>
      <c r="M79" s="840"/>
      <c r="N79" s="840"/>
      <c r="O79" s="840"/>
      <c r="P79" s="840"/>
    </row>
    <row r="80" spans="1:16" ht="12.75">
      <c r="A80" s="840"/>
      <c r="B80" s="851"/>
      <c r="C80" s="852"/>
      <c r="D80" s="853"/>
      <c r="E80" s="856" t="s">
        <v>12</v>
      </c>
      <c r="F80" s="856"/>
      <c r="G80" s="857"/>
      <c r="H80" s="1104" t="s">
        <v>527</v>
      </c>
      <c r="I80" s="1105"/>
      <c r="J80" s="1132"/>
      <c r="K80" s="1104" t="s">
        <v>528</v>
      </c>
      <c r="L80" s="1132"/>
      <c r="M80" s="979"/>
      <c r="N80" s="840"/>
      <c r="O80" s="840"/>
      <c r="P80" s="840"/>
    </row>
    <row r="81" spans="1:16" ht="12.75">
      <c r="A81" s="840"/>
      <c r="B81" s="858" t="s">
        <v>422</v>
      </c>
      <c r="C81" s="859"/>
      <c r="D81" s="860"/>
      <c r="E81" s="980"/>
      <c r="F81" s="981" t="s">
        <v>529</v>
      </c>
      <c r="G81" s="982"/>
      <c r="H81" s="863"/>
      <c r="I81" s="863"/>
      <c r="J81" s="864"/>
      <c r="K81" s="1133" t="s">
        <v>530</v>
      </c>
      <c r="L81" s="1134"/>
      <c r="M81" s="979"/>
      <c r="N81" s="840"/>
      <c r="O81" s="840"/>
      <c r="P81" s="840"/>
    </row>
    <row r="82" spans="1:16" ht="12.75">
      <c r="A82" s="840"/>
      <c r="B82" s="868"/>
      <c r="C82" s="869"/>
      <c r="D82" s="870"/>
      <c r="E82" s="873" t="s">
        <v>471</v>
      </c>
      <c r="F82" s="874" t="s">
        <v>472</v>
      </c>
      <c r="G82" s="870"/>
      <c r="H82" s="873" t="s">
        <v>471</v>
      </c>
      <c r="I82" s="872" t="s">
        <v>472</v>
      </c>
      <c r="J82" s="870"/>
      <c r="K82" s="1135"/>
      <c r="L82" s="1136"/>
      <c r="M82" s="869"/>
      <c r="N82" s="840"/>
      <c r="O82" s="840"/>
      <c r="P82" s="840"/>
    </row>
    <row r="83" spans="1:16" ht="13.5" thickBot="1">
      <c r="A83" s="840"/>
      <c r="B83" s="875"/>
      <c r="C83" s="876"/>
      <c r="D83" s="848"/>
      <c r="E83" s="879" t="s">
        <v>423</v>
      </c>
      <c r="F83" s="878" t="s">
        <v>423</v>
      </c>
      <c r="G83" s="848" t="s">
        <v>28</v>
      </c>
      <c r="H83" s="879" t="s">
        <v>423</v>
      </c>
      <c r="I83" s="878" t="s">
        <v>423</v>
      </c>
      <c r="J83" s="848" t="s">
        <v>28</v>
      </c>
      <c r="K83" s="1127" t="s">
        <v>28</v>
      </c>
      <c r="L83" s="1128"/>
      <c r="M83" s="869"/>
      <c r="N83" s="840"/>
      <c r="O83" s="840"/>
      <c r="P83" s="840"/>
    </row>
    <row r="84" spans="1:16" ht="13.5" thickBot="1">
      <c r="A84" s="840"/>
      <c r="B84" s="875"/>
      <c r="C84" s="880"/>
      <c r="D84" s="881"/>
      <c r="E84" s="879">
        <v>1</v>
      </c>
      <c r="F84" s="882">
        <v>2</v>
      </c>
      <c r="G84" s="848">
        <v>3</v>
      </c>
      <c r="H84" s="879">
        <v>4</v>
      </c>
      <c r="I84" s="878">
        <v>5</v>
      </c>
      <c r="J84" s="848">
        <v>6</v>
      </c>
      <c r="K84" s="1129">
        <v>7</v>
      </c>
      <c r="L84" s="1130"/>
      <c r="M84" s="869"/>
      <c r="N84" s="840"/>
      <c r="O84" s="840"/>
      <c r="P84" s="840"/>
    </row>
    <row r="85" spans="1:16" ht="12.75">
      <c r="A85" s="840"/>
      <c r="B85" s="901" t="s">
        <v>474</v>
      </c>
      <c r="C85" s="1114" t="s">
        <v>531</v>
      </c>
      <c r="D85" s="1106"/>
      <c r="E85" s="949">
        <v>1.27</v>
      </c>
      <c r="F85" s="950"/>
      <c r="G85" s="952">
        <v>1.273</v>
      </c>
      <c r="H85" s="949">
        <v>50604.64</v>
      </c>
      <c r="I85" s="983"/>
      <c r="J85" s="952">
        <v>50604.64</v>
      </c>
      <c r="K85" s="1107">
        <v>50604.64</v>
      </c>
      <c r="L85" s="1108"/>
      <c r="M85" s="869"/>
      <c r="N85" s="840"/>
      <c r="O85" s="840"/>
      <c r="P85" s="840"/>
    </row>
    <row r="86" spans="1:16" ht="12.75">
      <c r="A86" s="840"/>
      <c r="B86" s="912" t="s">
        <v>483</v>
      </c>
      <c r="C86" s="1109" t="s">
        <v>532</v>
      </c>
      <c r="D86" s="1110"/>
      <c r="E86" s="949">
        <v>167.47</v>
      </c>
      <c r="F86" s="950">
        <v>9.433</v>
      </c>
      <c r="G86" s="952">
        <v>176.9</v>
      </c>
      <c r="H86" s="949">
        <v>18.29</v>
      </c>
      <c r="I86" s="950">
        <v>1.25</v>
      </c>
      <c r="J86" s="952">
        <v>19.54</v>
      </c>
      <c r="K86" s="1111">
        <v>19.58</v>
      </c>
      <c r="L86" s="1112"/>
      <c r="M86" s="869"/>
      <c r="N86" s="840"/>
      <c r="O86" s="840"/>
      <c r="P86" s="840"/>
    </row>
    <row r="87" spans="1:16" ht="13.5" thickBot="1">
      <c r="A87" s="840"/>
      <c r="B87" s="903" t="s">
        <v>488</v>
      </c>
      <c r="C87" s="969" t="s">
        <v>427</v>
      </c>
      <c r="D87" s="970"/>
      <c r="E87" s="984">
        <v>168.74</v>
      </c>
      <c r="F87" s="985">
        <v>9.433</v>
      </c>
      <c r="G87" s="986">
        <v>178.17</v>
      </c>
      <c r="H87" s="984">
        <v>50622.93</v>
      </c>
      <c r="I87" s="985">
        <v>1.25</v>
      </c>
      <c r="J87" s="986">
        <v>50624.18</v>
      </c>
      <c r="K87" s="1131">
        <v>50624.22</v>
      </c>
      <c r="L87" s="1113"/>
      <c r="M87" s="937"/>
      <c r="N87" s="840"/>
      <c r="O87" s="840"/>
      <c r="P87" s="840"/>
    </row>
    <row r="88" spans="1:16" ht="12.75">
      <c r="A88" s="840"/>
      <c r="B88" s="840"/>
      <c r="C88" s="840"/>
      <c r="D88" s="840"/>
      <c r="E88" s="840"/>
      <c r="F88" s="840"/>
      <c r="G88" s="840"/>
      <c r="H88" s="840"/>
      <c r="I88" s="840"/>
      <c r="J88" s="840"/>
      <c r="K88" s="840"/>
      <c r="L88" s="840"/>
      <c r="M88" s="840"/>
      <c r="N88" s="840"/>
      <c r="O88" s="840"/>
      <c r="P88" s="840"/>
    </row>
    <row r="89" spans="1:16" ht="12.75">
      <c r="A89" s="840"/>
      <c r="B89" s="977" t="s">
        <v>533</v>
      </c>
      <c r="C89" s="987"/>
      <c r="D89" s="987"/>
      <c r="E89" s="987"/>
      <c r="F89" s="987"/>
      <c r="G89" s="987"/>
      <c r="H89" s="987"/>
      <c r="I89" s="987"/>
      <c r="J89" s="987"/>
      <c r="K89" s="987"/>
      <c r="L89" s="987"/>
      <c r="M89" s="987"/>
      <c r="N89" s="840"/>
      <c r="O89" s="840"/>
      <c r="P89" s="840"/>
    </row>
    <row r="90" spans="1:16" ht="12.75">
      <c r="A90" s="840"/>
      <c r="B90" s="988" t="s">
        <v>534</v>
      </c>
      <c r="C90" s="942"/>
      <c r="D90" s="989"/>
      <c r="E90" s="990"/>
      <c r="F90" s="990"/>
      <c r="G90" s="990"/>
      <c r="H90" s="990"/>
      <c r="I90" s="990"/>
      <c r="J90" s="942"/>
      <c r="K90" s="990"/>
      <c r="L90" s="990"/>
      <c r="M90" s="990"/>
      <c r="N90" s="840"/>
      <c r="O90" s="840"/>
      <c r="P90" s="840"/>
    </row>
    <row r="91" spans="1:16" ht="12.75">
      <c r="A91" s="840"/>
      <c r="B91" s="988"/>
      <c r="C91" s="942"/>
      <c r="D91" s="989"/>
      <c r="E91" s="990"/>
      <c r="F91" s="990"/>
      <c r="G91" s="990"/>
      <c r="H91" s="990"/>
      <c r="I91" s="990"/>
      <c r="J91" s="942"/>
      <c r="K91" s="990"/>
      <c r="L91" s="990"/>
      <c r="M91" s="990"/>
      <c r="N91" s="840"/>
      <c r="O91" s="840"/>
      <c r="P91" s="840"/>
    </row>
    <row r="92" spans="1:16" ht="12.75">
      <c r="A92" s="840"/>
      <c r="B92" s="988" t="s">
        <v>535</v>
      </c>
      <c r="C92" s="942"/>
      <c r="D92" s="989"/>
      <c r="E92" s="990"/>
      <c r="F92" s="990"/>
      <c r="G92" s="990"/>
      <c r="H92" s="990"/>
      <c r="I92" s="990"/>
      <c r="J92" s="942"/>
      <c r="K92" s="990"/>
      <c r="L92" s="990"/>
      <c r="M92" s="990"/>
      <c r="N92" s="840"/>
      <c r="O92" s="840"/>
      <c r="P92" s="840"/>
    </row>
    <row r="93" spans="1:16" ht="12.75">
      <c r="A93" s="840"/>
      <c r="B93" s="988"/>
      <c r="C93" s="942"/>
      <c r="D93" s="989"/>
      <c r="E93" s="990"/>
      <c r="F93" s="990"/>
      <c r="G93" s="990"/>
      <c r="H93" s="990"/>
      <c r="I93" s="990"/>
      <c r="J93" s="942"/>
      <c r="K93" s="990"/>
      <c r="L93" s="990"/>
      <c r="M93" s="990"/>
      <c r="N93" s="840"/>
      <c r="O93" s="840"/>
      <c r="P93" s="840"/>
    </row>
    <row r="94" spans="1:16" ht="12.75">
      <c r="A94" s="840"/>
      <c r="B94" s="988"/>
      <c r="C94" s="942"/>
      <c r="D94" s="989"/>
      <c r="E94" s="990"/>
      <c r="F94" s="990"/>
      <c r="G94" s="990"/>
      <c r="H94" s="990"/>
      <c r="I94" s="990"/>
      <c r="J94" s="942"/>
      <c r="K94" s="990"/>
      <c r="L94" s="990"/>
      <c r="M94" s="990"/>
      <c r="N94" s="840"/>
      <c r="O94" s="840"/>
      <c r="P94" s="840"/>
    </row>
    <row r="95" spans="1:16" ht="12.75">
      <c r="A95" s="840"/>
      <c r="B95" s="942"/>
      <c r="C95" s="840"/>
      <c r="D95" s="840"/>
      <c r="E95" s="840"/>
      <c r="F95" s="840"/>
      <c r="G95" s="840"/>
      <c r="H95" s="840"/>
      <c r="I95" s="840"/>
      <c r="J95" s="840"/>
      <c r="K95" s="840"/>
      <c r="L95" s="840"/>
      <c r="M95" s="840"/>
      <c r="N95" s="840"/>
      <c r="O95" s="840"/>
      <c r="P95" s="840"/>
    </row>
    <row r="96" spans="1:16" s="16" customFormat="1" ht="12.75">
      <c r="A96" s="841"/>
      <c r="B96" s="841" t="s">
        <v>402</v>
      </c>
      <c r="C96" s="841"/>
      <c r="D96" s="841"/>
      <c r="F96" s="1058"/>
      <c r="G96" s="1058"/>
      <c r="H96" s="1058"/>
      <c r="I96" s="1058"/>
      <c r="J96" s="1126" t="s">
        <v>605</v>
      </c>
      <c r="K96" s="1126"/>
      <c r="L96" s="1126"/>
      <c r="M96" s="1126"/>
      <c r="N96" s="1125" t="s">
        <v>896</v>
      </c>
      <c r="O96" s="1125"/>
      <c r="P96" s="1125"/>
    </row>
    <row r="97" spans="1:16" ht="12.75">
      <c r="A97" s="840"/>
      <c r="B97" s="987"/>
      <c r="C97" s="987"/>
      <c r="D97" s="987"/>
      <c r="E97" s="987"/>
      <c r="F97" s="987"/>
      <c r="G97" s="840"/>
      <c r="H97" s="840"/>
      <c r="I97" s="987"/>
      <c r="J97" s="840"/>
      <c r="K97" s="840"/>
      <c r="L97" s="840"/>
      <c r="M97" s="840"/>
      <c r="N97" s="840"/>
      <c r="O97" s="840"/>
      <c r="P97" s="840"/>
    </row>
  </sheetData>
  <mergeCells count="26">
    <mergeCell ref="K54:M54"/>
    <mergeCell ref="N54:P54"/>
    <mergeCell ref="K55:M55"/>
    <mergeCell ref="B78:M78"/>
    <mergeCell ref="O1:P1"/>
    <mergeCell ref="O49:P49"/>
    <mergeCell ref="K10:M10"/>
    <mergeCell ref="N10:P10"/>
    <mergeCell ref="K11:M11"/>
    <mergeCell ref="C25:D25"/>
    <mergeCell ref="C26:D26"/>
    <mergeCell ref="C27:D27"/>
    <mergeCell ref="C28:D28"/>
    <mergeCell ref="H80:J80"/>
    <mergeCell ref="K80:L80"/>
    <mergeCell ref="K81:L81"/>
    <mergeCell ref="K82:L82"/>
    <mergeCell ref="C85:D85"/>
    <mergeCell ref="K85:L85"/>
    <mergeCell ref="C86:D86"/>
    <mergeCell ref="K86:L86"/>
    <mergeCell ref="N96:P96"/>
    <mergeCell ref="J96:M96"/>
    <mergeCell ref="K83:L83"/>
    <mergeCell ref="K84:L84"/>
    <mergeCell ref="K87:L87"/>
  </mergeCells>
  <printOptions horizontalCentered="1"/>
  <pageMargins left="0.984251968503937" right="0.984251968503937" top="0.984251968503937" bottom="0.7874015748031497" header="0.7086614173228347" footer="0.5118110236220472"/>
  <pageSetup fitToHeight="2" fitToWidth="1" horizontalDpi="600" verticalDpi="600" orientation="landscape" paperSize="9" scale="72" r:id="rId1"/>
  <headerFooter alignWithMargins="0">
    <oddFooter>&amp;C&amp;12&amp;P+52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85" zoomScaleNormal="85" workbookViewId="0" topLeftCell="A1">
      <selection activeCell="G16" sqref="G16"/>
    </sheetView>
  </sheetViews>
  <sheetFormatPr defaultColWidth="9.00390625" defaultRowHeight="12.75"/>
  <cols>
    <col min="1" max="1" width="7.125" style="0" customWidth="1"/>
    <col min="2" max="2" width="42.75390625" style="0" customWidth="1"/>
    <col min="3" max="3" width="21.375" style="0" customWidth="1"/>
    <col min="4" max="4" width="12.125" style="0" customWidth="1"/>
    <col min="5" max="6" width="12.625" style="0" customWidth="1"/>
    <col min="7" max="7" width="15.625" style="0" customWidth="1"/>
    <col min="8" max="8" width="0.6171875" style="0" customWidth="1"/>
  </cols>
  <sheetData>
    <row r="1" spans="1:7" ht="16.5" customHeight="1">
      <c r="A1" s="86" t="s">
        <v>542</v>
      </c>
      <c r="G1" s="363" t="s">
        <v>364</v>
      </c>
    </row>
    <row r="2" ht="12.75">
      <c r="G2" s="35"/>
    </row>
    <row r="3" ht="12.75">
      <c r="G3" s="35"/>
    </row>
    <row r="4" spans="1:8" s="38" customFormat="1" ht="18" customHeight="1">
      <c r="A4" s="20" t="s">
        <v>428</v>
      </c>
      <c r="B4" s="37"/>
      <c r="C4" s="37"/>
      <c r="D4" s="37"/>
      <c r="E4" s="37"/>
      <c r="F4" s="37"/>
      <c r="G4" s="37"/>
      <c r="H4" s="37"/>
    </row>
    <row r="5" spans="1:8" s="38" customFormat="1" ht="18" customHeight="1">
      <c r="A5" s="20" t="s">
        <v>429</v>
      </c>
      <c r="B5" s="39"/>
      <c r="C5" s="37"/>
      <c r="D5" s="37"/>
      <c r="E5" s="37"/>
      <c r="F5" s="37"/>
      <c r="G5" s="37"/>
      <c r="H5" s="37"/>
    </row>
    <row r="6" spans="1:8" s="40" customFormat="1" ht="18" customHeight="1">
      <c r="A6" s="20" t="s">
        <v>430</v>
      </c>
      <c r="B6" s="39"/>
      <c r="C6" s="39"/>
      <c r="D6" s="39"/>
      <c r="E6" s="39"/>
      <c r="F6" s="39"/>
      <c r="G6" s="39"/>
      <c r="H6" s="39"/>
    </row>
    <row r="7" spans="1:8" ht="12.75">
      <c r="A7" s="8" t="s">
        <v>930</v>
      </c>
      <c r="B7" s="7"/>
      <c r="C7" s="7"/>
      <c r="D7" s="7"/>
      <c r="E7" s="7"/>
      <c r="F7" s="7"/>
      <c r="G7" s="7"/>
      <c r="H7" s="36"/>
    </row>
    <row r="8" spans="1:8" ht="12.75">
      <c r="A8" s="8"/>
      <c r="B8" s="7"/>
      <c r="C8" s="7"/>
      <c r="D8" s="7"/>
      <c r="E8" s="7"/>
      <c r="F8" s="7"/>
      <c r="G8" s="7"/>
      <c r="H8" s="36"/>
    </row>
    <row r="9" spans="1:8" ht="13.5" thickBot="1">
      <c r="A9" s="8"/>
      <c r="B9" s="7"/>
      <c r="C9" s="7"/>
      <c r="D9" s="7"/>
      <c r="E9" s="7"/>
      <c r="F9" s="7"/>
      <c r="G9" s="7"/>
      <c r="H9" s="36"/>
    </row>
    <row r="10" spans="1:8" ht="18" customHeight="1">
      <c r="A10" s="41"/>
      <c r="B10" s="42"/>
      <c r="C10" s="42"/>
      <c r="D10" s="43"/>
      <c r="E10" s="44" t="s">
        <v>800</v>
      </c>
      <c r="F10" s="45"/>
      <c r="G10" s="46" t="s">
        <v>421</v>
      </c>
      <c r="H10" s="47"/>
    </row>
    <row r="11" spans="1:8" ht="18" customHeight="1" thickBot="1">
      <c r="A11" s="3"/>
      <c r="B11" s="48"/>
      <c r="C11" s="48"/>
      <c r="D11" s="49"/>
      <c r="E11" s="50" t="s">
        <v>432</v>
      </c>
      <c r="F11" s="51" t="s">
        <v>433</v>
      </c>
      <c r="G11" s="52" t="s">
        <v>897</v>
      </c>
      <c r="H11" s="9"/>
    </row>
    <row r="12" spans="1:8" ht="15" customHeight="1">
      <c r="A12" s="53" t="s">
        <v>434</v>
      </c>
      <c r="B12" s="32"/>
      <c r="C12" s="15"/>
      <c r="D12" s="54"/>
      <c r="E12" s="202">
        <f>49003863-E18-E24-E32</f>
        <v>48414732</v>
      </c>
      <c r="F12" s="203">
        <f>47797748-F18-F24-F32</f>
        <v>47026978</v>
      </c>
      <c r="G12" s="204">
        <f>47573356.02-G18-G24-G32</f>
        <v>46811803.1685</v>
      </c>
      <c r="H12" s="10"/>
    </row>
    <row r="13" spans="1:8" ht="15" customHeight="1">
      <c r="A13" s="53" t="s">
        <v>435</v>
      </c>
      <c r="B13" s="32" t="s">
        <v>436</v>
      </c>
      <c r="C13" s="55"/>
      <c r="D13" s="54"/>
      <c r="E13" s="361">
        <v>0</v>
      </c>
      <c r="F13" s="176">
        <v>6051</v>
      </c>
      <c r="G13" s="205">
        <v>13679.18</v>
      </c>
      <c r="H13" s="10"/>
    </row>
    <row r="14" spans="1:8" ht="15" customHeight="1">
      <c r="A14" s="53"/>
      <c r="B14" s="32"/>
      <c r="C14" s="15"/>
      <c r="D14" s="54"/>
      <c r="E14" s="361"/>
      <c r="F14" s="176"/>
      <c r="G14" s="205"/>
      <c r="H14" s="10"/>
    </row>
    <row r="15" spans="1:9" ht="15" customHeight="1">
      <c r="A15" s="53" t="s">
        <v>437</v>
      </c>
      <c r="B15" s="32"/>
      <c r="C15" s="15"/>
      <c r="D15" s="54"/>
      <c r="E15" s="361">
        <f>2868204-E28-E37-E21</f>
        <v>2753636</v>
      </c>
      <c r="F15" s="176">
        <f>3395963-F21-F28-F37</f>
        <v>3180789</v>
      </c>
      <c r="G15" s="205">
        <f>3943389.43-G21-G28-G37</f>
        <v>3719899.8054000004</v>
      </c>
      <c r="H15" s="10"/>
      <c r="I15" s="110"/>
    </row>
    <row r="16" spans="1:9" ht="15" customHeight="1">
      <c r="A16" s="53" t="s">
        <v>435</v>
      </c>
      <c r="B16" s="32" t="s">
        <v>436</v>
      </c>
      <c r="C16" s="15"/>
      <c r="D16" s="54"/>
      <c r="E16" s="361">
        <v>0</v>
      </c>
      <c r="F16" s="176">
        <v>3507</v>
      </c>
      <c r="G16" s="205">
        <v>22138.84</v>
      </c>
      <c r="H16" s="10"/>
      <c r="I16" s="110"/>
    </row>
    <row r="17" spans="1:8" ht="15" customHeight="1">
      <c r="A17" s="53"/>
      <c r="B17" s="32"/>
      <c r="C17" s="15"/>
      <c r="D17" s="54"/>
      <c r="E17" s="361"/>
      <c r="F17" s="176"/>
      <c r="G17" s="205"/>
      <c r="H17" s="10"/>
    </row>
    <row r="18" spans="1:8" ht="15" customHeight="1">
      <c r="A18" s="53" t="s">
        <v>438</v>
      </c>
      <c r="B18" s="32"/>
      <c r="C18" s="15"/>
      <c r="D18" s="54"/>
      <c r="E18" s="361">
        <v>535150</v>
      </c>
      <c r="F18" s="176">
        <v>696630</v>
      </c>
      <c r="G18" s="205">
        <v>696630</v>
      </c>
      <c r="H18" s="10"/>
    </row>
    <row r="19" spans="1:8" ht="15" customHeight="1">
      <c r="A19" s="53" t="s">
        <v>435</v>
      </c>
      <c r="B19" s="32" t="s">
        <v>436</v>
      </c>
      <c r="C19" s="15"/>
      <c r="D19" s="54"/>
      <c r="E19" s="361">
        <v>0</v>
      </c>
      <c r="F19" s="176">
        <v>0</v>
      </c>
      <c r="G19" s="205">
        <v>0</v>
      </c>
      <c r="H19" s="10"/>
    </row>
    <row r="20" spans="1:8" ht="15" customHeight="1">
      <c r="A20" s="53"/>
      <c r="B20" s="32"/>
      <c r="C20" s="15"/>
      <c r="D20" s="54"/>
      <c r="E20" s="361"/>
      <c r="F20" s="176"/>
      <c r="G20" s="205"/>
      <c r="H20" s="10"/>
    </row>
    <row r="21" spans="1:8" ht="15" customHeight="1">
      <c r="A21" s="53" t="s">
        <v>439</v>
      </c>
      <c r="B21" s="32"/>
      <c r="C21" s="15"/>
      <c r="D21" s="54"/>
      <c r="E21" s="361">
        <v>64504</v>
      </c>
      <c r="F21" s="176">
        <v>75831</v>
      </c>
      <c r="G21" s="205">
        <v>95734.13</v>
      </c>
      <c r="H21" s="10"/>
    </row>
    <row r="22" spans="1:8" ht="15" customHeight="1">
      <c r="A22" s="53" t="s">
        <v>435</v>
      </c>
      <c r="B22" s="32" t="s">
        <v>436</v>
      </c>
      <c r="C22" s="15"/>
      <c r="D22" s="54"/>
      <c r="E22" s="361">
        <v>0</v>
      </c>
      <c r="F22" s="176">
        <v>0</v>
      </c>
      <c r="G22" s="205">
        <v>0</v>
      </c>
      <c r="H22" s="362"/>
    </row>
    <row r="23" spans="1:8" ht="15" customHeight="1">
      <c r="A23" s="53"/>
      <c r="B23" s="32"/>
      <c r="C23" s="15"/>
      <c r="D23" s="54"/>
      <c r="E23" s="361"/>
      <c r="F23" s="176"/>
      <c r="G23" s="205"/>
      <c r="H23" s="10"/>
    </row>
    <row r="24" spans="1:8" ht="15" customHeight="1">
      <c r="A24" s="53" t="s">
        <v>440</v>
      </c>
      <c r="B24" s="32"/>
      <c r="C24" s="15"/>
      <c r="D24" s="54"/>
      <c r="E24" s="361">
        <v>7000</v>
      </c>
      <c r="F24" s="176">
        <v>19000</v>
      </c>
      <c r="G24" s="205">
        <v>17066.384</v>
      </c>
      <c r="H24" s="10"/>
    </row>
    <row r="25" spans="1:8" ht="15" customHeight="1">
      <c r="A25" s="53" t="s">
        <v>435</v>
      </c>
      <c r="B25" s="32" t="s">
        <v>436</v>
      </c>
      <c r="C25" s="15" t="s">
        <v>441</v>
      </c>
      <c r="D25" s="54"/>
      <c r="E25" s="361">
        <v>0</v>
      </c>
      <c r="F25" s="176">
        <v>0</v>
      </c>
      <c r="G25" s="205">
        <v>0</v>
      </c>
      <c r="H25" s="10"/>
    </row>
    <row r="26" spans="1:8" ht="15" customHeight="1">
      <c r="A26" s="53"/>
      <c r="B26" s="32"/>
      <c r="C26" s="15" t="s">
        <v>442</v>
      </c>
      <c r="D26" s="54"/>
      <c r="E26" s="361">
        <v>0</v>
      </c>
      <c r="F26" s="176">
        <v>0</v>
      </c>
      <c r="G26" s="205">
        <v>0</v>
      </c>
      <c r="H26" s="10"/>
    </row>
    <row r="27" spans="1:8" ht="15" customHeight="1">
      <c r="A27" s="53"/>
      <c r="B27" s="32"/>
      <c r="C27" s="15"/>
      <c r="D27" s="54"/>
      <c r="E27" s="361"/>
      <c r="F27" s="176"/>
      <c r="G27" s="205"/>
      <c r="H27" s="10"/>
    </row>
    <row r="28" spans="1:8" ht="15" customHeight="1">
      <c r="A28" s="53" t="s">
        <v>443</v>
      </c>
      <c r="B28" s="32"/>
      <c r="C28" s="15"/>
      <c r="D28" s="54"/>
      <c r="E28" s="361">
        <v>50064</v>
      </c>
      <c r="F28" s="176">
        <v>139039</v>
      </c>
      <c r="G28" s="205">
        <v>127651.4946</v>
      </c>
      <c r="H28" s="10"/>
    </row>
    <row r="29" spans="1:8" ht="15" customHeight="1">
      <c r="A29" s="53" t="s">
        <v>435</v>
      </c>
      <c r="B29" s="32" t="s">
        <v>436</v>
      </c>
      <c r="C29" s="15" t="s">
        <v>441</v>
      </c>
      <c r="D29" s="54"/>
      <c r="E29" s="361">
        <v>0</v>
      </c>
      <c r="F29" s="176">
        <v>0</v>
      </c>
      <c r="G29" s="205">
        <v>0</v>
      </c>
      <c r="H29" s="10"/>
    </row>
    <row r="30" spans="1:8" ht="15" customHeight="1">
      <c r="A30" s="53"/>
      <c r="B30" s="32"/>
      <c r="C30" s="15" t="s">
        <v>442</v>
      </c>
      <c r="D30" s="54"/>
      <c r="E30" s="361">
        <v>0</v>
      </c>
      <c r="F30" s="176">
        <v>0</v>
      </c>
      <c r="G30" s="205">
        <v>0</v>
      </c>
      <c r="H30" s="10"/>
    </row>
    <row r="31" spans="1:8" ht="15" customHeight="1">
      <c r="A31" s="53"/>
      <c r="B31" s="32"/>
      <c r="C31" s="15"/>
      <c r="D31" s="54"/>
      <c r="E31" s="361"/>
      <c r="F31" s="176"/>
      <c r="G31" s="205"/>
      <c r="H31" s="10"/>
    </row>
    <row r="32" spans="1:8" ht="15" customHeight="1">
      <c r="A32" s="53" t="s">
        <v>444</v>
      </c>
      <c r="B32" s="32"/>
      <c r="C32" s="15"/>
      <c r="D32" s="54"/>
      <c r="E32" s="361">
        <v>46981</v>
      </c>
      <c r="F32" s="176">
        <v>55140</v>
      </c>
      <c r="G32" s="205">
        <v>47856.4675</v>
      </c>
      <c r="H32" s="10"/>
    </row>
    <row r="33" spans="1:8" ht="15" customHeight="1">
      <c r="A33" s="53" t="s">
        <v>445</v>
      </c>
      <c r="B33" s="32"/>
      <c r="C33" s="15"/>
      <c r="D33" s="54"/>
      <c r="E33" s="361"/>
      <c r="F33" s="176"/>
      <c r="G33" s="205"/>
      <c r="H33" s="10"/>
    </row>
    <row r="34" spans="1:8" ht="15" customHeight="1">
      <c r="A34" s="53" t="s">
        <v>435</v>
      </c>
      <c r="B34" s="32" t="s">
        <v>436</v>
      </c>
      <c r="C34" s="15" t="s">
        <v>441</v>
      </c>
      <c r="D34" s="54"/>
      <c r="E34" s="361">
        <v>0</v>
      </c>
      <c r="F34" s="176">
        <v>0</v>
      </c>
      <c r="G34" s="205">
        <v>0</v>
      </c>
      <c r="H34" s="10"/>
    </row>
    <row r="35" spans="1:8" ht="15" customHeight="1">
      <c r="A35" s="53"/>
      <c r="B35" s="32"/>
      <c r="C35" s="15" t="s">
        <v>442</v>
      </c>
      <c r="D35" s="54"/>
      <c r="E35" s="361">
        <v>0</v>
      </c>
      <c r="F35" s="176">
        <v>0</v>
      </c>
      <c r="G35" s="205">
        <v>0</v>
      </c>
      <c r="H35" s="10"/>
    </row>
    <row r="36" spans="1:8" ht="15" customHeight="1">
      <c r="A36" s="53"/>
      <c r="B36" s="32"/>
      <c r="C36" s="15"/>
      <c r="D36" s="54"/>
      <c r="E36" s="361"/>
      <c r="F36" s="176"/>
      <c r="G36" s="205"/>
      <c r="H36" s="10"/>
    </row>
    <row r="37" spans="1:8" ht="15" customHeight="1">
      <c r="A37" s="53" t="s">
        <v>446</v>
      </c>
      <c r="B37" s="32"/>
      <c r="C37" s="15"/>
      <c r="D37" s="54"/>
      <c r="E37" s="361">
        <v>0</v>
      </c>
      <c r="F37" s="176">
        <v>304</v>
      </c>
      <c r="G37" s="205">
        <v>104</v>
      </c>
      <c r="H37" s="10"/>
    </row>
    <row r="38" spans="1:8" ht="15" customHeight="1">
      <c r="A38" s="53" t="s">
        <v>447</v>
      </c>
      <c r="B38" s="32"/>
      <c r="C38" s="15"/>
      <c r="D38" s="54"/>
      <c r="E38" s="361"/>
      <c r="F38" s="176"/>
      <c r="G38" s="205"/>
      <c r="H38" s="10"/>
    </row>
    <row r="39" spans="1:8" ht="15" customHeight="1">
      <c r="A39" s="53" t="s">
        <v>435</v>
      </c>
      <c r="B39" s="32" t="s">
        <v>436</v>
      </c>
      <c r="C39" s="15" t="s">
        <v>441</v>
      </c>
      <c r="D39" s="54"/>
      <c r="E39" s="361">
        <v>0</v>
      </c>
      <c r="F39" s="176">
        <v>0</v>
      </c>
      <c r="G39" s="205">
        <v>0</v>
      </c>
      <c r="H39" s="10"/>
    </row>
    <row r="40" spans="1:8" ht="15" customHeight="1">
      <c r="A40" s="53"/>
      <c r="B40" s="32"/>
      <c r="C40" s="15" t="s">
        <v>442</v>
      </c>
      <c r="D40" s="54"/>
      <c r="E40" s="361">
        <v>0</v>
      </c>
      <c r="F40" s="176">
        <v>0</v>
      </c>
      <c r="G40" s="205">
        <v>0</v>
      </c>
      <c r="H40" s="10"/>
    </row>
    <row r="41" spans="1:8" ht="15" customHeight="1">
      <c r="A41" s="53"/>
      <c r="B41" s="32"/>
      <c r="C41" s="15"/>
      <c r="D41" s="54"/>
      <c r="E41" s="361"/>
      <c r="F41" s="176"/>
      <c r="G41" s="205"/>
      <c r="H41" s="10"/>
    </row>
    <row r="42" spans="1:8" ht="15" customHeight="1">
      <c r="A42" s="53" t="s">
        <v>448</v>
      </c>
      <c r="B42" s="32"/>
      <c r="C42" s="15"/>
      <c r="D42" s="54"/>
      <c r="E42" s="361">
        <f>E12+E18+E24+E32</f>
        <v>49003863</v>
      </c>
      <c r="F42" s="176">
        <f>F12+F18+F24+F32</f>
        <v>47797748</v>
      </c>
      <c r="G42" s="205">
        <f>G12+G18+G24+G32</f>
        <v>47573356.02</v>
      </c>
      <c r="H42" s="10"/>
    </row>
    <row r="43" spans="1:8" ht="15" customHeight="1">
      <c r="A43" s="53" t="s">
        <v>435</v>
      </c>
      <c r="B43" s="32" t="s">
        <v>436</v>
      </c>
      <c r="C43" s="15"/>
      <c r="D43" s="54"/>
      <c r="E43" s="361">
        <v>0</v>
      </c>
      <c r="F43" s="176">
        <v>0</v>
      </c>
      <c r="G43" s="205">
        <v>0</v>
      </c>
      <c r="H43" s="10"/>
    </row>
    <row r="44" spans="1:8" ht="15" customHeight="1">
      <c r="A44" s="53"/>
      <c r="B44" s="32"/>
      <c r="C44" s="15"/>
      <c r="D44" s="54"/>
      <c r="E44" s="361"/>
      <c r="F44" s="176"/>
      <c r="G44" s="205"/>
      <c r="H44" s="10"/>
    </row>
    <row r="45" spans="1:8" ht="15" customHeight="1">
      <c r="A45" s="53"/>
      <c r="B45" s="32"/>
      <c r="C45" s="15"/>
      <c r="D45" s="54"/>
      <c r="E45" s="361"/>
      <c r="F45" s="176"/>
      <c r="G45" s="205"/>
      <c r="H45" s="10"/>
    </row>
    <row r="46" spans="1:8" ht="15" customHeight="1">
      <c r="A46" s="53" t="s">
        <v>449</v>
      </c>
      <c r="B46" s="32"/>
      <c r="C46" s="15"/>
      <c r="D46" s="54"/>
      <c r="E46" s="361">
        <f>E15+E21+E28+E37</f>
        <v>2868204</v>
      </c>
      <c r="F46" s="176">
        <f>F15+F21+F28+F37</f>
        <v>3395963</v>
      </c>
      <c r="G46" s="205">
        <f>G15+G21+G28+G37</f>
        <v>3943389.43</v>
      </c>
      <c r="H46" s="10"/>
    </row>
    <row r="47" spans="1:8" ht="15" customHeight="1">
      <c r="A47" s="53" t="s">
        <v>435</v>
      </c>
      <c r="B47" s="32" t="s">
        <v>436</v>
      </c>
      <c r="C47" s="15"/>
      <c r="D47" s="54"/>
      <c r="E47" s="361">
        <v>0</v>
      </c>
      <c r="F47" s="176">
        <v>0</v>
      </c>
      <c r="G47" s="205">
        <v>0</v>
      </c>
      <c r="H47" s="10"/>
    </row>
    <row r="48" spans="1:8" ht="15" customHeight="1">
      <c r="A48" s="53"/>
      <c r="B48" s="32"/>
      <c r="C48" s="15"/>
      <c r="D48" s="54"/>
      <c r="E48" s="99"/>
      <c r="F48" s="100"/>
      <c r="G48" s="12"/>
      <c r="H48" s="10"/>
    </row>
    <row r="49" spans="1:8" ht="15" customHeight="1" thickBot="1">
      <c r="A49" s="3"/>
      <c r="B49" s="48"/>
      <c r="C49" s="48"/>
      <c r="D49" s="49"/>
      <c r="E49" s="101"/>
      <c r="F49" s="102"/>
      <c r="G49" s="206"/>
      <c r="H49" s="11"/>
    </row>
    <row r="50" spans="1:8" ht="12.75">
      <c r="A50" s="15"/>
      <c r="B50" s="210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3"/>
      <c r="H51" s="15"/>
    </row>
    <row r="52" spans="1:8" ht="18" customHeight="1">
      <c r="A52" s="15"/>
      <c r="B52" s="15"/>
      <c r="C52" s="15"/>
      <c r="D52" s="15"/>
      <c r="E52" s="15"/>
      <c r="F52" s="15"/>
      <c r="G52" s="98"/>
      <c r="H52" s="15"/>
    </row>
    <row r="53" spans="1:7" s="58" customFormat="1" ht="12.75">
      <c r="A53" s="60" t="s">
        <v>551</v>
      </c>
      <c r="D53" s="58" t="s">
        <v>550</v>
      </c>
      <c r="G53" s="680" t="s">
        <v>896</v>
      </c>
    </row>
    <row r="54" spans="1:7" s="58" customFormat="1" ht="12.75">
      <c r="A54" s="364"/>
      <c r="B54" s="57"/>
      <c r="C54" s="59"/>
      <c r="D54" s="57"/>
      <c r="F54" s="59"/>
      <c r="G54" s="57"/>
    </row>
    <row r="55" s="58" customFormat="1" ht="12.75">
      <c r="A55" s="60"/>
    </row>
    <row r="56" s="58" customFormat="1" ht="12.75">
      <c r="A56" s="60"/>
    </row>
    <row r="57" spans="1:5" ht="12.75">
      <c r="A57" s="15"/>
      <c r="E57" s="110"/>
    </row>
    <row r="58" ht="12.75">
      <c r="A58" s="15"/>
    </row>
    <row r="59" spans="1:5" ht="12.75">
      <c r="A59" s="15"/>
      <c r="E59" s="110"/>
    </row>
    <row r="60" ht="12.75">
      <c r="A60" s="15"/>
    </row>
    <row r="61" ht="12.75">
      <c r="A61" s="15"/>
    </row>
  </sheetData>
  <printOptions horizontalCentered="1"/>
  <pageMargins left="0.984251968503937" right="0.5905511811023623" top="0.984251968503937" bottom="0.7874015748031497" header="0.7086614173228347" footer="0.5118110236220472"/>
  <pageSetup fitToHeight="1" fitToWidth="1" horizontalDpi="600" verticalDpi="600" orientation="portrait" paperSize="9" scale="69" r:id="rId1"/>
  <headerFooter alignWithMargins="0">
    <oddFooter>&amp;C&amp;12&amp;P+54&amp;10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="85" zoomScaleNormal="85" workbookViewId="0" topLeftCell="C1">
      <selection activeCell="C2" sqref="A2:IV2"/>
    </sheetView>
  </sheetViews>
  <sheetFormatPr defaultColWidth="9.00390625" defaultRowHeight="12.75"/>
  <cols>
    <col min="4" max="4" width="12.125" style="0" customWidth="1"/>
    <col min="5" max="5" width="14.125" style="0" customWidth="1"/>
    <col min="6" max="6" width="11.875" style="0" customWidth="1"/>
    <col min="7" max="7" width="13.875" style="0" customWidth="1"/>
    <col min="8" max="8" width="15.75390625" style="0" customWidth="1"/>
    <col min="9" max="9" width="13.00390625" style="0" customWidth="1"/>
    <col min="10" max="10" width="31.25390625" style="0" customWidth="1"/>
  </cols>
  <sheetData>
    <row r="1" ht="18" customHeight="1"/>
    <row r="2" spans="1:10" s="16" customFormat="1" ht="18" customHeight="1">
      <c r="A2" s="16" t="s">
        <v>542</v>
      </c>
      <c r="J2" s="1026" t="s">
        <v>921</v>
      </c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63"/>
    </row>
    <row r="4" spans="1:10" s="86" customFormat="1" ht="15.75">
      <c r="A4" s="1147" t="s">
        <v>541</v>
      </c>
      <c r="B4" s="1147"/>
      <c r="C4" s="1147"/>
      <c r="D4" s="1147"/>
      <c r="E4" s="1147"/>
      <c r="F4" s="1147"/>
      <c r="G4" s="1147"/>
      <c r="H4" s="1147"/>
      <c r="I4" s="1147"/>
      <c r="J4" s="1147"/>
    </row>
    <row r="5" spans="1:12" ht="13.5" thickBot="1">
      <c r="A5" s="1146" t="s">
        <v>431</v>
      </c>
      <c r="B5" s="1146"/>
      <c r="C5" s="1146"/>
      <c r="D5" s="1146"/>
      <c r="E5" s="1146"/>
      <c r="F5" s="1146"/>
      <c r="G5" s="1146"/>
      <c r="H5" s="1146"/>
      <c r="I5" s="1146"/>
      <c r="J5" s="1146"/>
      <c r="L5" s="997"/>
    </row>
    <row r="6" spans="1:10" ht="12.75">
      <c r="A6" s="66" t="s">
        <v>537</v>
      </c>
      <c r="B6" s="67"/>
      <c r="C6" s="67"/>
      <c r="D6" s="24"/>
      <c r="E6" s="68" t="s">
        <v>800</v>
      </c>
      <c r="F6" s="69"/>
      <c r="G6" s="70" t="s">
        <v>421</v>
      </c>
      <c r="H6" s="70" t="s">
        <v>538</v>
      </c>
      <c r="I6" s="71"/>
      <c r="J6" s="72"/>
    </row>
    <row r="7" spans="1:10" ht="13.5" thickBot="1">
      <c r="A7" s="53"/>
      <c r="B7" s="32"/>
      <c r="C7" s="32"/>
      <c r="D7" s="33"/>
      <c r="E7" s="27" t="s">
        <v>432</v>
      </c>
      <c r="F7" s="27" t="s">
        <v>433</v>
      </c>
      <c r="G7" s="27" t="s">
        <v>801</v>
      </c>
      <c r="H7" s="27" t="s">
        <v>539</v>
      </c>
      <c r="I7" s="78" t="s">
        <v>540</v>
      </c>
      <c r="J7" s="25"/>
    </row>
    <row r="8" spans="1:10" ht="12.75">
      <c r="A8" s="177" t="s">
        <v>614</v>
      </c>
      <c r="B8" s="31"/>
      <c r="C8" s="31"/>
      <c r="D8" s="207"/>
      <c r="E8" s="178"/>
      <c r="F8" s="104"/>
      <c r="G8" s="104"/>
      <c r="H8" s="70"/>
      <c r="I8" s="84"/>
      <c r="J8" s="23"/>
    </row>
    <row r="9" spans="1:10" ht="12.75">
      <c r="A9" s="998"/>
      <c r="B9" s="15"/>
      <c r="C9" s="15"/>
      <c r="D9" s="54"/>
      <c r="E9" s="179"/>
      <c r="F9" s="103"/>
      <c r="G9" s="103"/>
      <c r="H9" s="27"/>
      <c r="I9" s="180"/>
      <c r="J9" s="26"/>
    </row>
    <row r="10" spans="1:10" ht="12.75">
      <c r="A10" s="998" t="s">
        <v>153</v>
      </c>
      <c r="B10" s="15"/>
      <c r="C10" s="15"/>
      <c r="D10" s="54"/>
      <c r="E10" s="179">
        <v>0</v>
      </c>
      <c r="F10" s="103">
        <v>6051</v>
      </c>
      <c r="G10" s="103">
        <v>6050.77</v>
      </c>
      <c r="H10" s="27"/>
      <c r="I10" s="180" t="s">
        <v>154</v>
      </c>
      <c r="J10" s="26"/>
    </row>
    <row r="11" spans="1:10" ht="12.75">
      <c r="A11" s="998"/>
      <c r="B11" s="15"/>
      <c r="C11" s="15"/>
      <c r="D11" s="54"/>
      <c r="E11" s="179"/>
      <c r="F11" s="103"/>
      <c r="G11" s="103"/>
      <c r="H11" s="27"/>
      <c r="I11" s="180"/>
      <c r="J11" s="26"/>
    </row>
    <row r="12" spans="1:10" ht="12.75">
      <c r="A12" s="998" t="s">
        <v>155</v>
      </c>
      <c r="B12" s="15"/>
      <c r="C12" s="15"/>
      <c r="D12" s="54"/>
      <c r="E12" s="179">
        <v>0</v>
      </c>
      <c r="F12" s="103">
        <v>0</v>
      </c>
      <c r="G12" s="103">
        <v>4110.74</v>
      </c>
      <c r="H12" s="27"/>
      <c r="I12" s="180" t="s">
        <v>156</v>
      </c>
      <c r="J12" s="26"/>
    </row>
    <row r="13" spans="1:10" ht="12.75">
      <c r="A13" s="998"/>
      <c r="B13" s="15"/>
      <c r="C13" s="15"/>
      <c r="D13" s="54"/>
      <c r="E13" s="179"/>
      <c r="F13" s="103"/>
      <c r="G13" s="103"/>
      <c r="H13" s="27"/>
      <c r="I13" s="180"/>
      <c r="J13" s="26"/>
    </row>
    <row r="14" spans="1:10" ht="12.75">
      <c r="A14" s="998" t="s">
        <v>155</v>
      </c>
      <c r="B14" s="15"/>
      <c r="C14" s="15"/>
      <c r="D14" s="54"/>
      <c r="E14" s="179">
        <v>0</v>
      </c>
      <c r="F14" s="103">
        <v>0</v>
      </c>
      <c r="G14" s="103">
        <v>2379.53</v>
      </c>
      <c r="H14" s="27"/>
      <c r="I14" s="180" t="s">
        <v>157</v>
      </c>
      <c r="J14" s="26"/>
    </row>
    <row r="15" spans="1:10" ht="12.75">
      <c r="A15" s="998"/>
      <c r="B15" s="15"/>
      <c r="C15" s="15"/>
      <c r="D15" s="54"/>
      <c r="E15" s="179"/>
      <c r="F15" s="103"/>
      <c r="G15" s="103"/>
      <c r="H15" s="27"/>
      <c r="I15" s="180"/>
      <c r="J15" s="26"/>
    </row>
    <row r="16" spans="1:10" ht="12.75">
      <c r="A16" s="998" t="s">
        <v>158</v>
      </c>
      <c r="B16" s="15"/>
      <c r="C16" s="15"/>
      <c r="D16" s="54"/>
      <c r="E16" s="179">
        <v>0</v>
      </c>
      <c r="F16" s="103">
        <v>0</v>
      </c>
      <c r="G16" s="103">
        <v>1138.14</v>
      </c>
      <c r="H16" s="27"/>
      <c r="I16" s="180" t="s">
        <v>159</v>
      </c>
      <c r="J16" s="26"/>
    </row>
    <row r="17" spans="1:10" ht="12.75">
      <c r="A17" s="998"/>
      <c r="B17" s="15"/>
      <c r="C17" s="15"/>
      <c r="D17" s="54"/>
      <c r="E17" s="179"/>
      <c r="F17" s="103"/>
      <c r="G17" s="103"/>
      <c r="H17" s="27"/>
      <c r="I17" s="180"/>
      <c r="J17" s="26"/>
    </row>
    <row r="18" spans="1:10" ht="12.75">
      <c r="A18" s="998"/>
      <c r="B18" s="15"/>
      <c r="C18" s="15"/>
      <c r="D18" s="54"/>
      <c r="E18" s="179"/>
      <c r="F18" s="103"/>
      <c r="G18" s="103"/>
      <c r="H18" s="27"/>
      <c r="I18" s="180"/>
      <c r="J18" s="26"/>
    </row>
    <row r="19" spans="1:10" ht="12.75">
      <c r="A19" s="998"/>
      <c r="B19" s="15"/>
      <c r="C19" s="15"/>
      <c r="D19" s="54"/>
      <c r="E19" s="179"/>
      <c r="F19" s="103"/>
      <c r="G19" s="103"/>
      <c r="H19" s="27"/>
      <c r="I19" s="180"/>
      <c r="J19" s="26"/>
    </row>
    <row r="20" spans="1:10" ht="12.75">
      <c r="A20" s="998"/>
      <c r="B20" s="15"/>
      <c r="C20" s="15"/>
      <c r="D20" s="54"/>
      <c r="E20" s="179"/>
      <c r="F20" s="103"/>
      <c r="G20" s="103"/>
      <c r="H20" s="27"/>
      <c r="I20" s="180"/>
      <c r="J20" s="26"/>
    </row>
    <row r="21" spans="1:10" ht="12.75">
      <c r="A21" s="998"/>
      <c r="B21" s="15"/>
      <c r="C21" s="15"/>
      <c r="D21" s="54"/>
      <c r="E21" s="179"/>
      <c r="F21" s="103"/>
      <c r="G21" s="103"/>
      <c r="H21" s="27"/>
      <c r="I21" s="180"/>
      <c r="J21" s="26"/>
    </row>
    <row r="22" spans="1:10" ht="12.75">
      <c r="A22" s="53"/>
      <c r="B22" s="32"/>
      <c r="C22" s="32"/>
      <c r="D22" s="32"/>
      <c r="E22" s="179"/>
      <c r="F22" s="103"/>
      <c r="G22" s="103"/>
      <c r="H22" s="34"/>
      <c r="I22" s="180"/>
      <c r="J22" s="33"/>
    </row>
    <row r="23" spans="1:10" ht="12.75">
      <c r="A23" s="53"/>
      <c r="B23" s="32"/>
      <c r="C23" s="32"/>
      <c r="D23" s="32"/>
      <c r="E23" s="179"/>
      <c r="F23" s="103"/>
      <c r="G23" s="103"/>
      <c r="H23" s="34"/>
      <c r="I23" s="180"/>
      <c r="J23" s="33"/>
    </row>
    <row r="24" spans="1:10" ht="12.75">
      <c r="A24" s="183"/>
      <c r="B24" s="184"/>
      <c r="C24" s="184"/>
      <c r="D24" s="184"/>
      <c r="E24" s="185"/>
      <c r="F24" s="186"/>
      <c r="G24" s="186"/>
      <c r="H24" s="187"/>
      <c r="I24" s="188"/>
      <c r="J24" s="189"/>
    </row>
    <row r="25" spans="1:10" s="86" customFormat="1" ht="18.75" customHeight="1" thickBot="1">
      <c r="A25" s="999" t="s">
        <v>427</v>
      </c>
      <c r="B25" s="413"/>
      <c r="C25" s="413"/>
      <c r="D25" s="413"/>
      <c r="E25" s="1000">
        <f>SUM(E8:E23)</f>
        <v>0</v>
      </c>
      <c r="F25" s="1001">
        <f>SUM(F8:F24)</f>
        <v>6051</v>
      </c>
      <c r="G25" s="1001">
        <f>SUM(G8:G24)</f>
        <v>13679.18</v>
      </c>
      <c r="H25" s="1002"/>
      <c r="I25" s="1003"/>
      <c r="J25" s="1004"/>
    </row>
    <row r="26" spans="1:10" ht="12.75">
      <c r="A26" s="92"/>
      <c r="B26" s="92"/>
      <c r="C26" s="92"/>
      <c r="D26" s="92"/>
      <c r="E26" s="191"/>
      <c r="F26" s="191"/>
      <c r="G26" s="191"/>
      <c r="H26" s="92"/>
      <c r="I26" s="180"/>
      <c r="J26" s="32"/>
    </row>
    <row r="27" spans="1:10" ht="12.75">
      <c r="A27" s="92"/>
      <c r="B27" s="92"/>
      <c r="C27" s="92"/>
      <c r="D27" s="92"/>
      <c r="E27" s="191"/>
      <c r="F27" s="191"/>
      <c r="G27" s="191"/>
      <c r="H27" s="92"/>
      <c r="I27" s="180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s="16" customFormat="1" ht="12.75">
      <c r="A29" s="32" t="s">
        <v>160</v>
      </c>
      <c r="G29" s="18" t="s">
        <v>891</v>
      </c>
      <c r="I29" s="32"/>
      <c r="J29" s="190" t="s">
        <v>896</v>
      </c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32"/>
      <c r="J30" s="16"/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32"/>
      <c r="J31" s="16"/>
    </row>
  </sheetData>
  <mergeCells count="2">
    <mergeCell ref="A5:J5"/>
    <mergeCell ref="A4:J4"/>
  </mergeCells>
  <printOptions horizontalCentered="1"/>
  <pageMargins left="0.7874015748031497" right="0.7874015748031497" top="0.984251968503937" bottom="0.7874015748031497" header="0.7086614173228347" footer="0.5118110236220472"/>
  <pageSetup fitToHeight="1" fitToWidth="1" horizontalDpi="600" verticalDpi="600" orientation="landscape" paperSize="9" scale="94" r:id="rId1"/>
  <headerFooter alignWithMargins="0">
    <oddFooter>&amp;C&amp;P+55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Landsingerova</cp:lastModifiedBy>
  <cp:lastPrinted>2006-02-20T10:07:47Z</cp:lastPrinted>
  <dcterms:created xsi:type="dcterms:W3CDTF">2005-01-27T13:09:07Z</dcterms:created>
  <dcterms:modified xsi:type="dcterms:W3CDTF">2007-08-20T09:04:26Z</dcterms:modified>
  <cp:category/>
  <cp:version/>
  <cp:contentType/>
  <cp:contentStatus/>
</cp:coreProperties>
</file>