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1" firstSheet="1" activeTab="11"/>
  </bookViews>
  <sheets>
    <sheet name="úvod" sheetId="1" r:id="rId1"/>
    <sheet name="tab" sheetId="2" r:id="rId2"/>
    <sheet name="tab.1-BilanceSR-druh" sheetId="3" r:id="rId3"/>
    <sheet name="tab.2-ukazatele" sheetId="4" r:id="rId4"/>
    <sheet name="tab3 mzdy" sheetId="5" r:id="rId5"/>
    <sheet name="tab4 v+v" sheetId="6" r:id="rId6"/>
    <sheet name="tab.5-výdaje kraje" sheetId="7" r:id="rId7"/>
    <sheet name="tab.6-transfery" sheetId="8" r:id="rId8"/>
    <sheet name="tab.7¨OPF" sheetId="9" r:id="rId9"/>
    <sheet name="tab.8-výd.EU,FM" sheetId="10" r:id="rId10"/>
    <sheet name="př.1 tab.9 SF celkem" sheetId="11" r:id="rId11"/>
    <sheet name="tab.10-př. z EU,FM" sheetId="12" r:id="rId12"/>
  </sheets>
  <externalReferences>
    <externalReference r:id="rId15"/>
    <externalReference r:id="rId16"/>
    <externalReference r:id="rId17"/>
  </externalReferences>
  <definedNames>
    <definedName name="AccessDatabase">"C:\Dokumenty\Borisek\Excel\1998\ROZPIS1998\1LEDEN1998\akce98-1.mdb"</definedName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_xlnm.Print_Titles" localSheetId="2">'tab.1-BilanceSR-druh'!$1:$8</definedName>
    <definedName name="_xlnm.Print_Titles" localSheetId="8">'tab.7¨OPF'!$3:$10</definedName>
    <definedName name="_xlnm.Print_Titles" localSheetId="4">'tab3 mzdy'!$A:$A</definedName>
    <definedName name="NKU">'[1]301-KPR'!#REF!</definedName>
    <definedName name="_xlnm.Print_Area" localSheetId="11">'tab.10-př. z EU,FM'!$A$1:$I$78</definedName>
    <definedName name="_xlnm.Print_Area" localSheetId="2">'tab.1-BilanceSR-druh'!$A$1:$K$261</definedName>
    <definedName name="_xlnm.Print_Area" localSheetId="6">'tab.5-výdaje kraje'!$A:$H</definedName>
    <definedName name="_xlnm.Print_Area" localSheetId="9">'tab.8-výd.EU,FM'!$A$1:$O$99</definedName>
    <definedName name="_xlnm.Print_Area" localSheetId="4">'tab3 mzdy'!$A$1:$AJ$71</definedName>
    <definedName name="RRTV">'[1]301-KPR'!#REF!</definedName>
    <definedName name="SSHR">'[1]301-KPR'!#REF!</definedName>
    <definedName name="SUJB">'[1]301-KPR'!#REF!</definedName>
    <definedName name="TABULKA_1">#N/A</definedName>
    <definedName name="TABULKA_2">#N/A</definedName>
    <definedName name="UOHS">'[1]301-KPR'!#REF!</definedName>
    <definedName name="UPV">'[1]301-KPR'!#REF!</definedName>
    <definedName name="US">'[1]301-KPR'!#REF!</definedName>
    <definedName name="USIS">'[1]301-KPR'!#REF!</definedName>
    <definedName name="VSTUPY_1">#N/A</definedName>
    <definedName name="VSTUPY_2">#N/A</definedName>
  </definedNames>
  <calcPr fullCalcOnLoad="1" fullPrecision="0"/>
</workbook>
</file>

<file path=xl/sharedStrings.xml><?xml version="1.0" encoding="utf-8"?>
<sst xmlns="http://schemas.openxmlformats.org/spreadsheetml/2006/main" count="1714" uniqueCount="845">
  <si>
    <t>řádek 1 a 2 : státní organizace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</si>
  <si>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</si>
  <si>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</si>
  <si>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>řádek 5: zákon č. 341/2005 Sb., o veřejných výzkumných institucích</t>
  </si>
  <si>
    <t xml:space="preserve">řádek 8: náklady na zabezpečení veřejné soutěže apod., podle § 3 odst.3 zákona č. 130/2002 Sb. </t>
  </si>
  <si>
    <t>Vysvětlivky k tabulce C:</t>
  </si>
  <si>
    <t>Jednotlivé kategorie zahraničních programů budou uvedeny jak je člení zákon o státním rozpočtu, lze přidat podřádky, např. 1.3., 1.4.</t>
  </si>
  <si>
    <t>Na řádcích "ze státního rozpočtu" bude uvedeno spolufinancování jednotlivých kategorií zahraničních programů zahrnuté v institucionálních výdajích.</t>
  </si>
  <si>
    <t>Na řádcích "kryté příjmy ze zahraničních programů" bude uvedena výše předfinancování  (i v tabulkách D. a E.)</t>
  </si>
  <si>
    <t>Vysvětlivky k tabulce E :</t>
  </si>
  <si>
    <t xml:space="preserve">V případě, že má kapitola více kategorií zahraničních programů, bude řádek 3 rozdělen podle nich. </t>
  </si>
  <si>
    <t>řádek 2.1. - bude uvedeno spolufinancování ze státního rozpočtu k zahraničním programům uvedeným na řádku 3.</t>
  </si>
  <si>
    <t xml:space="preserve">Údaje v přehledech  musí odpovídat příslušným údajům v účetních a finančních výkazech a budou doloženy podrobným komentářem </t>
  </si>
  <si>
    <r>
      <t xml:space="preserve">      v</t>
    </r>
    <r>
      <rPr>
        <sz val="9"/>
        <rFont val="Arial CE"/>
        <family val="0"/>
      </rPr>
      <t>ýdaje na zahraniční programy celkem (EHP Norsko)</t>
    </r>
  </si>
  <si>
    <t>Vypracovala: Ing. Bočanová, tel. 974 849 815</t>
  </si>
  <si>
    <t>program</t>
  </si>
  <si>
    <t xml:space="preserve">průměrný přepočtený počet zaměstnanců </t>
  </si>
  <si>
    <t xml:space="preserve">Platy zaměstnanců a ostatní platby za provedenou práci v tis. Kč </t>
  </si>
  <si>
    <t>spolufinancování ČR ze SR</t>
  </si>
  <si>
    <t>kryto příjmy z rozpočtu EU/FM</t>
  </si>
  <si>
    <t xml:space="preserve">platy a ostatní platby za provedenou práci </t>
  </si>
  <si>
    <t>prostředky na platy</t>
  </si>
  <si>
    <t>ostatní platby za provedenou práci</t>
  </si>
  <si>
    <t>5=3+4</t>
  </si>
  <si>
    <t>8=6+7</t>
  </si>
  <si>
    <t>11=9+10</t>
  </si>
  <si>
    <t>12=6+9</t>
  </si>
  <si>
    <t>13=7+10</t>
  </si>
  <si>
    <t>14=8+13</t>
  </si>
  <si>
    <t>Organizační složky státu celkem</t>
  </si>
  <si>
    <t>Státní správa celkem</t>
  </si>
  <si>
    <t xml:space="preserve">Ústřední orgán státní správy   </t>
  </si>
  <si>
    <t>Jednotlivé organizační složky státu - státní správa</t>
  </si>
  <si>
    <t>- jednotlivá organizační složka</t>
  </si>
  <si>
    <t>Jednotlivé organizační složky správy ve složkách obrany, bezpečnosti, celní a právní ochrany</t>
  </si>
  <si>
    <t>- jednotlivá organizační složka celkem</t>
  </si>
  <si>
    <t>Ostatní organizační složky státu</t>
  </si>
  <si>
    <t>Organizační složky státu a příspěvkové organizace celkem</t>
  </si>
  <si>
    <t>Schválený rozpočet na rok 2011</t>
  </si>
  <si>
    <t>Rozpočet 2011 po změnách podle § 23 odstavec 1 písm. a)</t>
  </si>
  <si>
    <t>Změny rozpočtu 2011 podle § 23 odstavec 1 písm. b)</t>
  </si>
  <si>
    <t>Změny rozpočtu 2011 podle § 23 odstavec 1 písm. c)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</si>
  <si>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</si>
  <si>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</si>
  <si>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</si>
  <si>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</si>
  <si>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Účelové neinvestiční transfery krajům celkem</t>
  </si>
  <si>
    <t>Účelové investiční transfery krajům celkem</t>
  </si>
  <si>
    <t xml:space="preserve">Účelové neinvestiční půjčené prostředky (návratné finanční výpomoci) </t>
  </si>
  <si>
    <t xml:space="preserve">Účelové investiční půjčené prostředky (návratné finanční výpomoci) </t>
  </si>
  <si>
    <t>Účelové neinvestiční transfery obcím celkem</t>
  </si>
  <si>
    <t>Účelové investiční transfery obcím celkem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</si>
  <si>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</si>
  <si>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</si>
  <si>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</si>
  <si>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</si>
  <si>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</si>
  <si>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</si>
  <si>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</si>
  <si>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</si>
  <si>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</si>
  <si>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</si>
  <si>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</si>
  <si>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</si>
  <si>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</si>
  <si>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</si>
  <si>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</si>
  <si>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</si>
  <si>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</si>
  <si>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</si>
  <si>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</si>
  <si>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 xml:space="preserve">Přehled o ostatních dávkách, dávkách nemocenského pojištění v roce 2011                                      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</si>
  <si>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</si>
  <si>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</si>
  <si>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</si>
  <si>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</si>
  <si>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</si>
  <si>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</si>
  <si>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</si>
  <si>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</si>
  <si>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</si>
  <si>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</si>
  <si>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</si>
  <si>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</si>
  <si>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</si>
  <si>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</si>
  <si>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</si>
  <si>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</si>
  <si>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 a vojáků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</si>
  <si>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</si>
  <si>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</si>
  <si>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</si>
  <si>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</si>
  <si>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Složky ministerstva vnitra</t>
  </si>
  <si>
    <t xml:space="preserve">       jednotlivé OSS - státní správa</t>
  </si>
  <si>
    <t xml:space="preserve">      OSS - státní správa celkem</t>
  </si>
  <si>
    <t xml:space="preserve">        Policie ČR celkem</t>
  </si>
  <si>
    <t xml:space="preserve">        Hasičský záchranný sbor ČR celkem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</si>
  <si>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</si>
  <si>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</si>
  <si>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</si>
  <si>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</si>
  <si>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</si>
  <si>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>OPŘO</t>
  </si>
  <si>
    <t>Regionální školství územních celků</t>
  </si>
  <si>
    <t xml:space="preserve">   platy pedagogických pracovníků</t>
  </si>
  <si>
    <t xml:space="preserve">   platy nepedagogických pracovníků</t>
  </si>
  <si>
    <t>Regionální školství MŠMT</t>
  </si>
  <si>
    <t>Ústředně řízené</t>
  </si>
  <si>
    <t xml:space="preserve"> OSS a PO  c e l k e m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</si>
  <si>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</si>
  <si>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</si>
  <si>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20xx.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</si>
  <si>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</si>
  <si>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</si>
  <si>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</si>
  <si>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</si>
  <si>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</si>
  <si>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</si>
  <si>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</si>
  <si>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</si>
  <si>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</si>
  <si>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</si>
  <si>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</si>
  <si>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 a vojáků"  se uvedou prostředky na platy rozpočtované na položce 5012.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</si>
  <si>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</si>
  <si>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</si>
  <si>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</si>
  <si>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</si>
  <si>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r>
      <t>Skutečnost za rok 2011</t>
    </r>
    <r>
      <rPr>
        <b/>
        <vertAlign val="superscript"/>
        <sz val="10"/>
        <rFont val="Arial CE"/>
        <family val="0"/>
      </rPr>
      <t xml:space="preserve"> </t>
    </r>
  </si>
  <si>
    <t>Kontroloval: Ing. Hudera, tel. 974 849 802</t>
  </si>
  <si>
    <t>Vypracovala: Soňa Vondráčková, tel. 974 849 731</t>
  </si>
  <si>
    <t xml:space="preserve">        NÁVRH  ZÁVĚREČNÉHO  ÚČTU</t>
  </si>
  <si>
    <t xml:space="preserve"> KAPITOLY  314 - MINISTERSTVO  VNITRA </t>
  </si>
  <si>
    <t xml:space="preserve">          TABULKOVÁ   ČÁST</t>
  </si>
  <si>
    <t xml:space="preserve">Přehled o vývoji čerpání rozpočtu Ministerstva vnitra   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</si>
  <si>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</si>
  <si>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</si>
  <si>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</si>
  <si>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</si>
  <si>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</si>
  <si>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</si>
  <si>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</si>
  <si>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</si>
  <si>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</si>
  <si>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</si>
  <si>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10</t>
  </si>
  <si>
    <t>Tabulka č. 12</t>
  </si>
  <si>
    <t>Tabulka č. 13</t>
  </si>
  <si>
    <t>Tabulka č. 14</t>
  </si>
  <si>
    <t>x</t>
  </si>
  <si>
    <t>Číselné sestavy:</t>
  </si>
  <si>
    <t>Sestava č. 1</t>
  </si>
  <si>
    <t>Sestava č. 2</t>
  </si>
  <si>
    <t>Rozpočtové příjmy správců kapitol a jimi zřízených organizačních složek státu podle položek druhového třídění (Fin 2-04 U)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</si>
  <si>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</si>
  <si>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</si>
  <si>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</si>
  <si>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</si>
  <si>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Doplňující tabulky:</t>
  </si>
  <si>
    <t>Tabulka č. 15</t>
  </si>
  <si>
    <t>Tabulka č. 17</t>
  </si>
  <si>
    <t>Tabulka č. 11</t>
  </si>
  <si>
    <t>Tabulka č. 18</t>
  </si>
  <si>
    <t>Tabulka č. 19</t>
  </si>
  <si>
    <t>Tabulka č. 16</t>
  </si>
  <si>
    <t>Přehled výdajů programového financování v jednotlivých programech</t>
  </si>
  <si>
    <t>Přehled výdajů programového financování v jednotlivých výdajových blocích</t>
  </si>
  <si>
    <t>Příjmy do rozpočtu kapitoly z rozpočtu Evropské unie na financování společných programů Evropské unie  a České republiky a z finančních mechanismů</t>
  </si>
  <si>
    <t>Rozpočtové výdaje správců kapitol a jimi zřízených organizačních složek státu podle položek  druhého třídění  a  paragrafů odvětvového třídění a rozpočtové položky financování (Fin 2-04 U)</t>
  </si>
  <si>
    <t xml:space="preserve">Přehled výdajů státního rozpočtu na podporu výzkumu, vývoje a inovací    </t>
  </si>
  <si>
    <t xml:space="preserve">       ZA  ROK  2011</t>
  </si>
  <si>
    <t>Vypracovala: Landsingerová, tel. 974 849 237</t>
  </si>
  <si>
    <t xml:space="preserve">Vypracovala: Landsingerová, tel. 974 849 237         Kontroloval: Ing. Hudera, tel. 974 849 802         Datum: 17. února 2012                     </t>
  </si>
  <si>
    <t xml:space="preserve">         List č. 1</t>
  </si>
  <si>
    <t>Přehled výdajů organizačních složek státu, příspěvků a dotací příspěvkovým a podobným organizacím, transferů a půjčených prostředků (návratných finančních výpomocí) krajům a obcím, podnikatelským a jiným subjektům z rozpočtu kapitoly</t>
  </si>
  <si>
    <t>Přehled účelových transferů a půjčených prostředků (návratných finančních výpomocí) krajům a obcím a jiným subjektům z rozpočtu kapitoly</t>
  </si>
  <si>
    <t xml:space="preserve">Výdaje účelově určené na programové financování </t>
  </si>
  <si>
    <t>Výdaje kapitoly na financování společných programů/projektů České republiky, Evropské unie a finančních mechanismů</t>
  </si>
  <si>
    <t>Tabulka č. 9</t>
  </si>
  <si>
    <t>Výdaje na platy a ostatní platby za provedenou práci v rámci společných programů/projektů České republiky, Evropské unie a finančních mechanismů</t>
  </si>
  <si>
    <t xml:space="preserve">Přehled o důchodech v roce 2011                                            </t>
  </si>
  <si>
    <t>Přehled čerpání výdajů v roce 2011 dle jednotlivých čtvrtletí</t>
  </si>
  <si>
    <t xml:space="preserve">Výdaje HZS celkem a detail dle jednotlivých HZS krajů v roce 2011 </t>
  </si>
  <si>
    <t xml:space="preserve">Výdaje Policie ČR celkem a detail dle jednotlivých krajských ředitelství P ČR v roce 2011 </t>
  </si>
  <si>
    <t xml:space="preserve">Výdaje za oblast archivnictví v roce 2011 </t>
  </si>
  <si>
    <t>Kapitálové výdaje celkem</t>
  </si>
  <si>
    <t>Běžné výdaje účel. určené na financování 
programů</t>
  </si>
  <si>
    <t>Výdaje účel. určené na financování 
programů celkem</t>
  </si>
  <si>
    <t>rozpočet</t>
  </si>
  <si>
    <t>Skutečné
plnění</t>
  </si>
  <si>
    <t>Po 
změnách</t>
  </si>
  <si>
    <t>Rozvoj a obnova materiálně-technické základny organizací služeb resortu MV</t>
  </si>
  <si>
    <t>Programy spolufinancované z rozpočtu EU - IOP a OP LZZ</t>
  </si>
  <si>
    <t>OP lidské zdroje a zaměstnanost</t>
  </si>
  <si>
    <t>z rozpočtu EU/FM</t>
  </si>
  <si>
    <t>z rozpočtu ČR (národní prostředky)</t>
  </si>
  <si>
    <t>způsobilé</t>
  </si>
  <si>
    <t>nezpůsobilé</t>
  </si>
  <si>
    <t>OP životní prostředí</t>
  </si>
  <si>
    <t>OP přeshraniční spolupráce Svobodný stát Sasko-Česká republika</t>
  </si>
  <si>
    <t>OP přeshraniční spolupráce Česká republika-Svobodný stát Bavorsko</t>
  </si>
  <si>
    <t>OP přeshraniční spolupráce Slovenská republika-Česká republika</t>
  </si>
  <si>
    <t>Finanční mechanismus EHP/Norsko</t>
  </si>
  <si>
    <t>Fond pro vnější hranice</t>
  </si>
  <si>
    <t>E - Government</t>
  </si>
  <si>
    <t>OP přeshraniční spolupráce Česká republika-Polská republika</t>
  </si>
  <si>
    <t>Prümská úmluva</t>
  </si>
  <si>
    <t>Vypracoval : Štěpánek, tel. 974 849 205</t>
  </si>
  <si>
    <t>Kontroloval: Ing. Lefler, tel. 974 849 231</t>
  </si>
  <si>
    <t xml:space="preserve">Rozvoj a obnova materiálně-technické základny hasičkého záhranného sboru </t>
  </si>
  <si>
    <t>Organizační schéma kapitoly 314 -Ministerstvo vnitra se stavem k 31. 12. 2011</t>
  </si>
  <si>
    <t xml:space="preserve">Výdaje za oblast policejního školství a Muzea P ČR v roce 2011 </t>
  </si>
  <si>
    <t>Období:</t>
  </si>
  <si>
    <t>skutečné plnění bez převodů do nároků z nespotřebovaných výdajů</t>
  </si>
  <si>
    <t>údaje v tisících Kč</t>
  </si>
  <si>
    <t>Evidenční 
číslo</t>
  </si>
  <si>
    <t>Název  programu</t>
  </si>
  <si>
    <t>%
plnění</t>
  </si>
  <si>
    <t>Rozvoj a obnova materiálně-technické základny školství, vzdělávání a tělovýchovy</t>
  </si>
  <si>
    <t>Rozvoj a obnova materiálně-technické základny státních archivů</t>
  </si>
  <si>
    <t>***,**</t>
  </si>
  <si>
    <t>Podpora prevence kriminality</t>
  </si>
  <si>
    <t>Rozvoj a obnova materiálně-technické základny Policie ČR</t>
  </si>
  <si>
    <t>Reprodukce majetku HZS ČR</t>
  </si>
  <si>
    <t>Periodická obnova základní požární techniky jednotek zařazených do plošného pokrytí</t>
  </si>
  <si>
    <t xml:space="preserve">Výstavba informačních a komunikačních systémů a sítí MV </t>
  </si>
  <si>
    <t>Celkem za všechny programy</t>
  </si>
  <si>
    <t>Rozpočet</t>
  </si>
  <si>
    <t>schválený</t>
  </si>
  <si>
    <t>Skutečnost</t>
  </si>
  <si>
    <t>Přehled o výdajích na financování programů v roce 2011 dle jednotlivých programů</t>
  </si>
  <si>
    <t>Výdaje státního rozpočtu na financování akcí reprodukce majetku v roce 2011</t>
  </si>
  <si>
    <t>Kapitola: 314 - Ministerstvo vnitra</t>
  </si>
  <si>
    <t xml:space="preserve">transferů a půjčených prostředků (návratných finančních výpomocí) krajům a obcím, podnikatelským  </t>
  </si>
  <si>
    <t xml:space="preserve">a jiným subjektům z rozpočtu kapitoly </t>
  </si>
  <si>
    <t xml:space="preserve"> (v tis.Kč)</t>
  </si>
  <si>
    <t>Rozpočet 2011</t>
  </si>
  <si>
    <t>po změnách</t>
  </si>
  <si>
    <t xml:space="preserve"> k 31. 12. 2011</t>
  </si>
  <si>
    <t>Běžné výdaje organizačních složek státu celkem</t>
  </si>
  <si>
    <t xml:space="preserve"> z toho: </t>
  </si>
  <si>
    <t>na škody způsobené živelními katastrofami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</si>
  <si>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</si>
  <si>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</si>
  <si>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</si>
  <si>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transfery</t>
  </si>
  <si>
    <t xml:space="preserve"> a neziskovým institucím celkem</t>
  </si>
  <si>
    <t>a neziskovým institucím celkem</t>
  </si>
  <si>
    <t>Transfery a půjčené prostředky (návratné finanční výpomoci) regionálním radám regionů soudržnosti celkem</t>
  </si>
  <si>
    <t>neinvestiční</t>
  </si>
  <si>
    <t>investiční</t>
  </si>
  <si>
    <t>Běžné výdaje kapitoly celkem</t>
  </si>
  <si>
    <t>Kapitálové výdaje kapitoly celkem</t>
  </si>
  <si>
    <t xml:space="preserve">  Tabulka č. 6</t>
  </si>
  <si>
    <t xml:space="preserve">Přehled  účelových transferů a půjčených prostředků (návratných finančních výpomocí) </t>
  </si>
  <si>
    <t>krajům, obcím a jiným subjektům z rozpočtu kapitoly</t>
  </si>
  <si>
    <t xml:space="preserve"> k 31. 12.2011</t>
  </si>
  <si>
    <t>krajům celkem</t>
  </si>
  <si>
    <t>obcím celkem</t>
  </si>
  <si>
    <t xml:space="preserve">Účelové transfery a půjčené prostředky (návratné finanční výpomoci) </t>
  </si>
  <si>
    <t>regionálním radám regionů soudržnosti celkem</t>
  </si>
  <si>
    <t>Přehled  výdajů organizačních složek státu a příspěvků a dotací příspěvkovým a podobným organizacím,</t>
  </si>
  <si>
    <t>Neinvestiční transfery a půjčené prostředky (návratné finanční výpomoci) krajům a obcím celkem</t>
  </si>
  <si>
    <t>půjčené prostředky (návratné finanční výpomoci)</t>
  </si>
  <si>
    <t>Investiční transfery a půjčené prostředky krajům a obcím celkem</t>
  </si>
  <si>
    <t>Neinvestiční transfery a půjčené prostředky (návratné finanční výpomoci) podnikatelským subjektům</t>
  </si>
  <si>
    <t xml:space="preserve">Investiční transfery a půjčené prostředky (návratné finanční výpomoci) podnikatelským subjektům </t>
  </si>
  <si>
    <t xml:space="preserve">v tis.Kč </t>
  </si>
  <si>
    <t>Druh ukazatele</t>
  </si>
  <si>
    <t>Název ukazatele</t>
  </si>
  <si>
    <t>Skutečnost 2011</t>
  </si>
  <si>
    <t xml:space="preserve">
% plnění
</t>
  </si>
  <si>
    <t>1</t>
  </si>
  <si>
    <t>2</t>
  </si>
  <si>
    <t>3</t>
  </si>
  <si>
    <t>4=3:2</t>
  </si>
  <si>
    <t>Specifické ukazatele - příjmy</t>
  </si>
  <si>
    <t>Daňové příjmy 5)</t>
  </si>
  <si>
    <t>7110</t>
  </si>
  <si>
    <t>Příjmy z pojistného na sociální zabezpečení a příspěvku na státní politiku zaměstnanosti</t>
  </si>
  <si>
    <t>7120</t>
  </si>
  <si>
    <t>v tom: pojistné na důchodové pojištění</t>
  </si>
  <si>
    <t>7121</t>
  </si>
  <si>
    <t>7122</t>
  </si>
  <si>
    <t>Nedaňové příjmy, kapitálové příjmy a přijaté transfery celkem</t>
  </si>
  <si>
    <t>7130</t>
  </si>
  <si>
    <t>7132</t>
  </si>
  <si>
    <t>7135</t>
  </si>
  <si>
    <t>7136</t>
  </si>
  <si>
    <t>Specifické ukazatele - výdaje</t>
  </si>
  <si>
    <t>Výdaje Policie ČR</t>
  </si>
  <si>
    <t>7201</t>
  </si>
  <si>
    <t>Výdaje Hasičského záchranného sboru ČR</t>
  </si>
  <si>
    <t>7202</t>
  </si>
  <si>
    <t>Výdaje na zabezpečení plnění úkolů Ministerstva vnitra</t>
  </si>
  <si>
    <t>7203</t>
  </si>
  <si>
    <t>Výdaje na zabezpečení činností ostatních organizačních složek státu v působnosti Ministerstva vnitra</t>
  </si>
  <si>
    <t>7204</t>
  </si>
  <si>
    <t>Výdaje na programy spolufinancované z rozpočtu EU - IOP a OP LZZ celkem</t>
  </si>
  <si>
    <t>7205</t>
  </si>
  <si>
    <t>Výdaje na sportovní reprezentaci</t>
  </si>
  <si>
    <t>7206</t>
  </si>
  <si>
    <t>Dávky důchodového pojištění</t>
  </si>
  <si>
    <t>7207</t>
  </si>
  <si>
    <t>Ostatní sociální dávky</t>
  </si>
  <si>
    <t>7208</t>
  </si>
  <si>
    <t>Průřezové ukazatele</t>
  </si>
  <si>
    <t>Platy zaměstnanců a ostatní platby za provedenou práci</t>
  </si>
  <si>
    <t>7310</t>
  </si>
  <si>
    <t>Povinné pojistné placené zaměstnavatelem 1)</t>
  </si>
  <si>
    <t>7320</t>
  </si>
  <si>
    <t>Převod fondu kulturních a sociálních potřeb</t>
  </si>
  <si>
    <t>7330</t>
  </si>
  <si>
    <t>Platy zaměstnanců ozbrojených sborů a složek ve služebním poměru</t>
  </si>
  <si>
    <t>7342</t>
  </si>
  <si>
    <t>Platy zaměstnanců v pracovním poměru</t>
  </si>
  <si>
    <t>7349</t>
  </si>
  <si>
    <t>Výdaje na výzkum, vývoj a inovace celkem včetně programů spolufinancovaných z prostředků zahraničních programů</t>
  </si>
  <si>
    <t>7350</t>
  </si>
  <si>
    <t>v tom: ze státního rozpočtu celkem</t>
  </si>
  <si>
    <t>7351</t>
  </si>
  <si>
    <t xml:space="preserve">           v tom: institucionální podpora celkem 3)</t>
  </si>
  <si>
    <t>7352</t>
  </si>
  <si>
    <t xml:space="preserve">                   účelová podpora celkem 3)</t>
  </si>
  <si>
    <t>7353</t>
  </si>
  <si>
    <t xml:space="preserve">          podíl prostředků zahraničních programů 2)</t>
  </si>
  <si>
    <t>7354</t>
  </si>
  <si>
    <t>7371</t>
  </si>
  <si>
    <t>Účelová podpora na specifický vysokoškolský výzkum 4)</t>
  </si>
  <si>
    <t>7372</t>
  </si>
  <si>
    <t>Institucionální podpora výzkumných organizací podle zhodnocení jimi dosažených výsledků4)</t>
  </si>
  <si>
    <t>7373</t>
  </si>
  <si>
    <t>Institucionální podpora na mezinárodní spolupráci ČR ve výzkumu a vývoji4)</t>
  </si>
  <si>
    <t>7374</t>
  </si>
  <si>
    <t>Zahraniční rozvojová spolupráce</t>
  </si>
  <si>
    <t>7391</t>
  </si>
  <si>
    <t>Program sociální prevence a prevence kriminality</t>
  </si>
  <si>
    <t>7392</t>
  </si>
  <si>
    <t>Podpora projektů integrace příslušníků romské komunity</t>
  </si>
  <si>
    <t>7394</t>
  </si>
  <si>
    <t>Zajištění přípravy na krizové situace podle zákona č. 240/2000 Sb.</t>
  </si>
  <si>
    <t>7395</t>
  </si>
  <si>
    <t>Výdaje spolufinancované z rozpočtu Evropské unie bez společné zemědělské politiky celkem</t>
  </si>
  <si>
    <t>7430</t>
  </si>
  <si>
    <t>v tom: ze státního rozpočtu</t>
  </si>
  <si>
    <t>7431</t>
  </si>
  <si>
    <t xml:space="preserve">          podíl rozpočtu Evropské unie</t>
  </si>
  <si>
    <t>7432</t>
  </si>
  <si>
    <t>Výdaje na společné projekty, které jsou zčásti financovány z prostředků finančních mechanismů celkem</t>
  </si>
  <si>
    <t>7450</t>
  </si>
  <si>
    <t>7451</t>
  </si>
  <si>
    <t xml:space="preserve">          podíl prostředků finančních mechanismů</t>
  </si>
  <si>
    <t>7452</t>
  </si>
  <si>
    <t>Výdaje vedené v informačním systému programového financování EDS/SMVS celkem</t>
  </si>
  <si>
    <t>7510</t>
  </si>
  <si>
    <t>KAPITOLA: 314 - Ministerstvo vnitra</t>
  </si>
  <si>
    <t>Období: leden až prosinec 2011</t>
  </si>
  <si>
    <t>VÝDAJE KAPITOLY NA FINANCOVÁNÍ SPOLEČNÝCH PROGRAMŮ/PROJEKTŮ ČESKÉ REPUBLIKY, EVROPSKÉ UNIE A FINANČNÍCH MECHANISMŮ</t>
  </si>
  <si>
    <t>Výdaje kapitoly na financování společných programů EU a ČR ze státního rozpočtu v roce 2011</t>
  </si>
  <si>
    <t>(bez Společné zemědělské politiky)</t>
  </si>
  <si>
    <t>tis. Kč</t>
  </si>
  <si>
    <t>Implementace evropského azylového kurikula</t>
  </si>
  <si>
    <t>OP LZZ</t>
  </si>
  <si>
    <t>IOP</t>
  </si>
  <si>
    <t>Přeshraniční spolupráce Cíl 3, projekt „Bavorsko-české digitální prameny“</t>
  </si>
  <si>
    <t>Carpathex</t>
  </si>
  <si>
    <t>Firefight</t>
  </si>
  <si>
    <t>OP Salon</t>
  </si>
  <si>
    <t>OP Den policie</t>
  </si>
  <si>
    <t>OP Bezpečný region</t>
  </si>
  <si>
    <t>Projekt mobility</t>
  </si>
  <si>
    <t>IOP - IOS Policie</t>
  </si>
  <si>
    <t>Vzdělávání pro konkurenceschopnost</t>
  </si>
  <si>
    <t xml:space="preserve">Příspěvkové organizace celkem </t>
  </si>
  <si>
    <t xml:space="preserve">z celku: administrativní personální kapacity </t>
  </si>
  <si>
    <t>admistrativní kapacity motivace přepočtené na celé úvazky/ostatní odbory</t>
  </si>
  <si>
    <t>ostatní personální kapacity</t>
  </si>
  <si>
    <t>systemizo- vaná místa</t>
  </si>
  <si>
    <t>jednorázové navýšení</t>
  </si>
  <si>
    <t>průměrný měsíční    plat v Kč</t>
  </si>
  <si>
    <t xml:space="preserve">Program </t>
  </si>
  <si>
    <t>Státní rozpočet</t>
  </si>
  <si>
    <t>Skutečnost k 31.12.2011</t>
  </si>
  <si>
    <t>% plnění</t>
  </si>
  <si>
    <t xml:space="preserve">spolufinan-cování ČR ze SR </t>
  </si>
  <si>
    <t>kryto příjmem z rozpočtu EU</t>
  </si>
  <si>
    <t>celkem</t>
  </si>
  <si>
    <t>slovy</t>
  </si>
  <si>
    <t>13=10:4</t>
  </si>
  <si>
    <t>14=11:5</t>
  </si>
  <si>
    <t>15=12:6</t>
  </si>
  <si>
    <t>programové období 2004-2006</t>
  </si>
  <si>
    <t>OP</t>
  </si>
  <si>
    <t>OP/FS celkem</t>
  </si>
  <si>
    <t>Ostatní (vypsat)</t>
  </si>
  <si>
    <t xml:space="preserve">C e l k e m   </t>
  </si>
  <si>
    <t>programové období 2007-2013</t>
  </si>
  <si>
    <t>Integrovaný operační program</t>
  </si>
  <si>
    <t>OP Lidské zdroje a zaměstnanost</t>
  </si>
  <si>
    <t>OP Vzdělávání a konkurenceschopnost</t>
  </si>
  <si>
    <t>OP Životní prostředí</t>
  </si>
  <si>
    <t>OP přeshraniční spolupráce</t>
  </si>
  <si>
    <t>Solidarita a řízení migračních toků</t>
  </si>
  <si>
    <t>Ostatní komunitární programy</t>
  </si>
  <si>
    <t>Komunitární programy celkem</t>
  </si>
  <si>
    <t>Evropská migrační síť</t>
  </si>
  <si>
    <t>programové období 2014-20yy</t>
  </si>
  <si>
    <t>Komunitární program (vypsat)</t>
  </si>
  <si>
    <t xml:space="preserve">Ú h r n e m </t>
  </si>
  <si>
    <t>Nástroj</t>
  </si>
  <si>
    <t>Nároky z nespotřebovaných výdajů</t>
  </si>
  <si>
    <t>k 31.12.2011</t>
  </si>
  <si>
    <t>z let 2008 až 2011</t>
  </si>
  <si>
    <t>kód</t>
  </si>
  <si>
    <t>programové období 2014-20xx</t>
  </si>
  <si>
    <t>Výdaje kapitoly na financování společných projektů ČR a donorských zemí v rámci finančních mechanismů v roce 2011</t>
  </si>
  <si>
    <t>Finanční mechanismus</t>
  </si>
  <si>
    <t>kryto příjmem z rozpočtu donorských zemí FM</t>
  </si>
  <si>
    <t>EHP/Norsko</t>
  </si>
  <si>
    <t>Česko-Švýcarsko</t>
  </si>
  <si>
    <t>Datum: 17. února 2012</t>
  </si>
  <si>
    <t>Vypracoval: Ing. Šlár, tel. 974 849665</t>
  </si>
  <si>
    <t>Vypracovala: Ing.Kociánová, tel. 974 849 209</t>
  </si>
  <si>
    <t>Kontrolovala: Ing. Konířová, tel. 974 849 393</t>
  </si>
  <si>
    <t xml:space="preserve"> tis. Kč</t>
  </si>
  <si>
    <t>Název programu (nástroj slovy)</t>
  </si>
  <si>
    <t xml:space="preserve">z toho </t>
  </si>
  <si>
    <t>mimorozpočtové zdroje</t>
  </si>
  <si>
    <t>příjem prostředků podle § 25 odst. 1 písm. c) zákona č. 218/2000 Sb., ve znění pozdějších předpisů</t>
  </si>
  <si>
    <t>6=(3-5):2</t>
  </si>
  <si>
    <t xml:space="preserve">    Ú h r n e m</t>
  </si>
  <si>
    <t>z toho:</t>
  </si>
  <si>
    <t>Operační programy/FS progr.obd.2004-2006</t>
  </si>
  <si>
    <t>Operační programy progr.obd. 2007-2013</t>
  </si>
  <si>
    <t>programy progr.obd. 2014-20yy</t>
  </si>
  <si>
    <t>Transition Facility celkem</t>
  </si>
  <si>
    <t>Ostatní celkem</t>
  </si>
  <si>
    <t>Příjmy do rozpočtu kapitoly z rozpočtu EU na Společnou zemědělskou politiku</t>
  </si>
  <si>
    <t>název (nástroj slovy)</t>
  </si>
  <si>
    <t>Skutečnost k 31.12.20xx</t>
  </si>
  <si>
    <t>přímé platby</t>
  </si>
  <si>
    <t>Horizontální plán rozvoje venkova</t>
  </si>
  <si>
    <t xml:space="preserve">Celkem </t>
  </si>
  <si>
    <t>Program rozvoje venkova</t>
  </si>
  <si>
    <t>Společná organizace trhu</t>
  </si>
  <si>
    <t xml:space="preserve">   Ú h r n em </t>
  </si>
  <si>
    <t>Příjmy do rozpočtu kapitoly z finančních mechanismů</t>
  </si>
  <si>
    <t>Finanční mechnismy (název)</t>
  </si>
  <si>
    <t>Program švýcarsko-české spolupráce</t>
  </si>
  <si>
    <t>Ú h r n e m</t>
  </si>
  <si>
    <t>Příjmy do rozpočtu kapitoly z rozpočtu EU na financování společných programů EU a ČR  v roce 2011 (bez Společné zemědělské politiky)</t>
  </si>
  <si>
    <t>Období: 2011</t>
  </si>
  <si>
    <t>Sestavila: Ing. Ledvinková, tel. 974 849 805</t>
  </si>
  <si>
    <t>Kontrolovala: Ing.Konířová, tel. 974 849 393</t>
  </si>
  <si>
    <t>Účelová podpora na programy aplikovaného výzkumu, vývoje a inovací4)</t>
  </si>
  <si>
    <t>v tom: příjmy z rozpočtu Evropské unie bez    společné zemědělské politiky celkem</t>
  </si>
  <si>
    <t>pojistné na nemocenské pojištění a příspěvek na státní politiku zaměstnanosti</t>
  </si>
  <si>
    <t>ostatní nedaňové příjmy, kapitálové příjmy a přijaté transfery celkem</t>
  </si>
  <si>
    <t>příjmy z prostředků finančních mechanismů</t>
  </si>
  <si>
    <t>%</t>
  </si>
  <si>
    <t>Index</t>
  </si>
  <si>
    <t>třída</t>
  </si>
  <si>
    <t>seskupení</t>
  </si>
  <si>
    <t>podsesk.</t>
  </si>
  <si>
    <t>položka</t>
  </si>
  <si>
    <t>U K A Z A T E L</t>
  </si>
  <si>
    <t>Schválený</t>
  </si>
  <si>
    <t>plnění</t>
  </si>
  <si>
    <t>položek</t>
  </si>
  <si>
    <t xml:space="preserve"> rozpočet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</si>
  <si>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</si>
  <si>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</si>
  <si>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</si>
  <si>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</si>
  <si>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</si>
  <si>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</si>
  <si>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</si>
  <si>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</si>
  <si>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</si>
  <si>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</si>
  <si>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</si>
  <si>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</si>
  <si>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</si>
  <si>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</si>
  <si>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daně ze zboží a služeb v tuzemsku </t>
  </si>
  <si>
    <t xml:space="preserve">     v tom: Daň z přidané hodnoty  </t>
  </si>
  <si>
    <t>122 a 123</t>
  </si>
  <si>
    <t xml:space="preserve"> Zvláštní daně a poplatky ze zboží a služeb v tuzemsku </t>
  </si>
  <si>
    <t>12-P1219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</si>
  <si>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</si>
  <si>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</si>
  <si>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</si>
  <si>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</si>
  <si>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</si>
  <si>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</si>
  <si>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</si>
  <si>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</si>
  <si>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</si>
  <si>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</si>
  <si>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              Podíl na vybraných clech</t>
  </si>
  <si>
    <t>14 -1409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</si>
  <si>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</si>
  <si>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</si>
  <si>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</si>
  <si>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</si>
  <si>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tom:  Daň dědická, darovací a z převodu nemovitostí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</si>
  <si>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</si>
  <si>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</si>
  <si>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</si>
  <si>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</si>
  <si>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>kap313:</t>
  </si>
  <si>
    <t>Fin ř.7121;</t>
  </si>
  <si>
    <t>kap307,312,314,336;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</si>
  <si>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</si>
  <si>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</si>
  <si>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</si>
  <si>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</si>
  <si>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>Povinné pojistné</t>
  </si>
  <si>
    <t>170 **)</t>
  </si>
  <si>
    <t>1119,1129,1219,1409,1529</t>
  </si>
  <si>
    <t xml:space="preserve"> Ostatní daňové příjmy</t>
  </si>
  <si>
    <t>1 - 16</t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</si>
  <si>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</si>
  <si>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</si>
  <si>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</si>
  <si>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</si>
  <si>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</si>
  <si>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>Výnosy z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</si>
  <si>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</si>
  <si>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</si>
  <si>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</si>
  <si>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</si>
  <si>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</si>
  <si>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</si>
  <si>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</si>
  <si>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</si>
  <si>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</si>
  <si>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</si>
  <si>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</si>
  <si>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</si>
  <si>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</si>
  <si>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</si>
  <si>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</si>
  <si>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</si>
  <si>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</si>
  <si>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</si>
  <si>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</si>
  <si>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t xml:space="preserve"> Příjmy z prodeje dlouhodobého majetku 
  a ostatní kapitálové příjmy  </t>
  </si>
  <si>
    <t xml:space="preserve"> Příjmy z prodeje dlouhodobého finančního majetku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</si>
  <si>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</si>
  <si>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</si>
  <si>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</si>
  <si>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</si>
  <si>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</si>
  <si>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</si>
  <si>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</si>
  <si>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</si>
  <si>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</si>
  <si>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</si>
  <si>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</si>
  <si>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</si>
  <si>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</si>
  <si>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</si>
  <si>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</si>
  <si>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</si>
  <si>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</si>
  <si>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</si>
  <si>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</si>
  <si>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</si>
  <si>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</si>
  <si>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</si>
  <si>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</si>
  <si>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</si>
  <si>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</si>
  <si>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</si>
  <si>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</si>
  <si>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</si>
  <si>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</si>
  <si>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</si>
  <si>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</si>
  <si>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</si>
  <si>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</si>
  <si>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</si>
  <si>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List č. 2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</si>
  <si>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</si>
  <si>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</si>
  <si>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</si>
  <si>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</si>
  <si>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</si>
  <si>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</si>
  <si>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</si>
  <si>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</si>
  <si>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</si>
  <si>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</si>
  <si>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</si>
  <si>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</si>
  <si>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</si>
  <si>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</si>
  <si>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</si>
  <si>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</si>
  <si>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</si>
  <si>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</si>
  <si>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</si>
  <si>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</si>
  <si>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</si>
  <si>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</si>
  <si>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</si>
  <si>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</si>
  <si>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</si>
  <si>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t xml:space="preserve">   z toho: Neinvestiční transfery státním fondům</t>
  </si>
  <si>
    <t xml:space="preserve">                Neinvestiční transfery prostředků 
                do státních finančních aktiv  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</si>
  <si>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</si>
  <si>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</si>
  <si>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</si>
  <si>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</si>
  <si>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</si>
  <si>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</si>
  <si>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</si>
  <si>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</si>
  <si>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</si>
  <si>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</si>
  <si>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</si>
  <si>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</si>
  <si>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</si>
  <si>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</si>
  <si>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</si>
  <si>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</si>
  <si>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</si>
  <si>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důchodu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</si>
  <si>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</si>
  <si>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</si>
  <si>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</si>
  <si>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</si>
  <si>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</si>
  <si>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</si>
  <si>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</si>
  <si>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</si>
  <si>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</si>
  <si>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</si>
  <si>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</si>
  <si>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</si>
  <si>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</si>
  <si>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</si>
  <si>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</si>
  <si>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</si>
  <si>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</si>
  <si>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</si>
  <si>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t xml:space="preserve">    z toho: Investiční transfery státním finančním aktivům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</si>
  <si>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</si>
  <si>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</si>
  <si>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</si>
  <si>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</si>
  <si>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</si>
  <si>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</si>
  <si>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>Investiční transfery příspěvkovým a podobným organizacím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</si>
  <si>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</si>
  <si>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</si>
  <si>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</si>
  <si>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</si>
  <si>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</si>
  <si>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</si>
  <si>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</si>
  <si>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</si>
  <si>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</si>
  <si>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</si>
  <si>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</si>
  <si>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</si>
  <si>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</si>
  <si>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</si>
  <si>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</si>
  <si>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</si>
  <si>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</si>
  <si>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</si>
  <si>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</si>
  <si>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</si>
  <si>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</si>
  <si>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</si>
  <si>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>Uhrazené splátky krátkodobých vydaných dluhopisů</t>
  </si>
  <si>
    <t xml:space="preserve">Krátkodobé přijaté půjčené prostředky </t>
  </si>
  <si>
    <t>Uhrazené splátky krátkodobých přijatých půjčených prostředky</t>
  </si>
  <si>
    <t xml:space="preserve"> Změna stavu krátkodobých prostředků
 na bankovních účtech</t>
  </si>
  <si>
    <t>Aktivní krátkodobé operace řízení likvidity - příjmy</t>
  </si>
  <si>
    <t xml:space="preserve">Aktivní krátkodobé operace řízení likvidity - výdaje </t>
  </si>
  <si>
    <t xml:space="preserve"> Krátkodobé financování   </t>
  </si>
  <si>
    <t xml:space="preserve"> Dlouhodobé vydané dluhopisy</t>
  </si>
  <si>
    <t>Uhrazené splátky dlouhodobých vydaných dluhopisů</t>
  </si>
  <si>
    <t>Aktivní dlouhodobé operace řízení likvidity - výdaje</t>
  </si>
  <si>
    <t xml:space="preserve"> Dlouhodobé financování   </t>
  </si>
  <si>
    <t xml:space="preserve"> Financování z tuzemska celkem</t>
  </si>
  <si>
    <t>Aktivní krátkodobé operace řízení likvidity - výdaje</t>
  </si>
  <si>
    <t>Dlouhodobé vydané dluhopisy</t>
  </si>
  <si>
    <t xml:space="preserve"> Dlouhodobé přijaté půjčené prostředky    </t>
  </si>
  <si>
    <t>Uhrazené splátky dlouhodobých přijatých půjčených prostředků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</si>
  <si>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</si>
  <si>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</si>
  <si>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</si>
  <si>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</si>
  <si>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</si>
  <si>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</si>
  <si>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Vysvětlivky:</t>
  </si>
  <si>
    <t>*) Příjmy z pojistného na SZ a příspěvek na politiku zaměstnanosti se vykazují v podrobnějším členění položek</t>
  </si>
  <si>
    <t xml:space="preserve">    na PSP 161 a 162 rozp. skladby</t>
  </si>
  <si>
    <t>POD  - pododdíl</t>
  </si>
  <si>
    <t>P      - položka</t>
  </si>
  <si>
    <t xml:space="preserve">                         v PSP 170 Ostatní daňové příjmy</t>
  </si>
  <si>
    <t>PSP  - podseskupení položek</t>
  </si>
  <si>
    <t>SP    - seskupení položek</t>
  </si>
  <si>
    <t>***) týká se kap. Operace státních finančních aktiv (od původců radioaktivních odpadů - příjem jaderného účtu)</t>
  </si>
  <si>
    <t>T      - třída</t>
  </si>
  <si>
    <t xml:space="preserve"> 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</si>
  <si>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</si>
  <si>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</si>
  <si>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</si>
  <si>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</si>
  <si>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</si>
  <si>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</si>
  <si>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</si>
  <si>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r>
      <t xml:space="preserve">       v tom: Platy zaměstnanců v pracovním
                  poměru </t>
    </r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</si>
  <si>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</si>
  <si>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</si>
  <si>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</si>
  <si>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</si>
  <si>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</si>
  <si>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t>Tabulka č. 13/1</t>
  </si>
  <si>
    <t>Tabulka č. 13/2</t>
  </si>
  <si>
    <t>Tabulka č. 13/3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</si>
  <si>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</si>
  <si>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</si>
  <si>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</si>
  <si>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</si>
  <si>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</si>
  <si>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</si>
  <si>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</si>
  <si>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</si>
  <si>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</si>
  <si>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</si>
  <si>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</si>
  <si>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</si>
  <si>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</si>
  <si>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</si>
  <si>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</si>
  <si>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</si>
  <si>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</si>
  <si>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</si>
  <si>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</si>
  <si>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</si>
  <si>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t>Výdaje na platy a ostatní platby za provedenou práci v rámci společných programů České republiky a Evropské unie/finančních  mechanismů čerpané v roce 2011</t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</si>
  <si>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</si>
  <si>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 xml:space="preserve">    Tabulka č. 4 strana 1</t>
  </si>
  <si>
    <t>Přehled výdajů státního rozpočtu na podporu výzkumu a vývoje</t>
  </si>
  <si>
    <t xml:space="preserve"> A. Přehled účelových výdajů na podporu výzkumu a vývoje v roce 2011  </t>
  </si>
  <si>
    <t>v tis. Kč</t>
  </si>
  <si>
    <t xml:space="preserve"> z toho čerpáno</t>
  </si>
  <si>
    <t xml:space="preserve">z toho nároky </t>
  </si>
  <si>
    <t>řádek</t>
  </si>
  <si>
    <t>Organizace</t>
  </si>
  <si>
    <t>po změnách 2011</t>
  </si>
  <si>
    <t xml:space="preserve"> k 31.12.2011</t>
  </si>
  <si>
    <t>z rezervního fondu</t>
  </si>
  <si>
    <t>z předchozích let</t>
  </si>
  <si>
    <t>běžné</t>
  </si>
  <si>
    <t>kapitálové</t>
  </si>
  <si>
    <t>výdaje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</si>
  <si>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</si>
  <si>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</si>
  <si>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</si>
  <si>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</si>
  <si>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</si>
  <si>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</si>
  <si>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</si>
  <si>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</si>
  <si>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</si>
  <si>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</si>
  <si>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k 1.1.2012</t>
  </si>
  <si>
    <t>Kontrolovala: Ing. Mikulová, tel. 974 849 327</t>
  </si>
  <si>
    <t>OS a PO v působnosti ÚSC:celkem</t>
  </si>
  <si>
    <t>2.1.</t>
  </si>
  <si>
    <t xml:space="preserve"> OS</t>
  </si>
  <si>
    <t>2.2.</t>
  </si>
  <si>
    <t>3.</t>
  </si>
  <si>
    <t xml:space="preserve">Vysoké školy:           celkem          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</si>
  <si>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</si>
  <si>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</si>
  <si>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</si>
  <si>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</si>
  <si>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</si>
  <si>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</si>
  <si>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</si>
  <si>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</si>
  <si>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</si>
  <si>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</si>
  <si>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</si>
  <si>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</si>
  <si>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</si>
  <si>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</si>
  <si>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</si>
  <si>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</si>
  <si>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</si>
  <si>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</si>
  <si>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zákon č.341/2005 Sb., o veřejných výzkumných institucích</t>
  </si>
  <si>
    <t xml:space="preserve">řádek 6: náklady na zabezpečení veřejné soutěže apod., podle § 3 odst.2 zákona č. 130/2002 Sb. </t>
  </si>
  <si>
    <t>řádek 5.2.: podle podseskupení položek platné rozpočtové skladby</t>
  </si>
  <si>
    <t xml:space="preserve">    Tabulka č. 4 strana 2</t>
  </si>
  <si>
    <t xml:space="preserve"> B. Přehled institucionálních výdajů na výzkum a vývoj v roce 2011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</si>
  <si>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</si>
  <si>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</si>
  <si>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</si>
  <si>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</si>
  <si>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</si>
  <si>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</si>
  <si>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</si>
  <si>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</si>
  <si>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</si>
  <si>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Institucionální výdaje celkem</t>
  </si>
  <si>
    <t xml:space="preserve">    Tabulka č. 4 strana 3</t>
  </si>
  <si>
    <t xml:space="preserve">     C. Přehled výdajů na výzkum a vývoj na programy spolufinancované z prostředků ze zahraničních programů v roce 2011                  </t>
  </si>
  <si>
    <t>výdaje na zahraniční programy celkem</t>
  </si>
  <si>
    <t>1.a.</t>
  </si>
  <si>
    <t>v tom: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</si>
  <si>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</si>
  <si>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</si>
  <si>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</si>
  <si>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</si>
  <si>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</si>
  <si>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</si>
  <si>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</si>
  <si>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t>1.2.a.</t>
  </si>
  <si>
    <t>1.2.b.</t>
  </si>
  <si>
    <t xml:space="preserve">     D. Přehled výdajů na výzkum a vývoj celkem, včetně programů spolufinancovaných z prostředků zahraničních programů, v roce 2011                </t>
  </si>
  <si>
    <t>výdaje na výzkum a vývoje celkem včetně zahraničních programů</t>
  </si>
  <si>
    <t>státní rozpočet (A.7.+ B.9.)</t>
  </si>
  <si>
    <t xml:space="preserve">kryté příjmy ze zahraničních programů      ( = C.1.b.) </t>
  </si>
  <si>
    <t xml:space="preserve">E. Přehled prostředků na výzkum a vývoj převedených do rezervního fondu a stav vzniklých nároků    </t>
  </si>
  <si>
    <t>Stav RF</t>
  </si>
  <si>
    <t>Nároky</t>
  </si>
  <si>
    <t xml:space="preserve">Nároky </t>
  </si>
  <si>
    <t>k 1.1.2011</t>
  </si>
  <si>
    <t xml:space="preserve">Účelové prostředky </t>
  </si>
  <si>
    <t>Institucionální prostředky</t>
  </si>
  <si>
    <t xml:space="preserve">    z toho spolufinancování</t>
  </si>
  <si>
    <t xml:space="preserve">kryté příjmy ze zahraničních programů </t>
  </si>
  <si>
    <t>1.+2.+3.</t>
  </si>
  <si>
    <t>Celkem</t>
  </si>
  <si>
    <t>Vysvětlivky k tabulce B :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</si>
</sst>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\o\n\th\ d\,\ \y\y\y\y"/>
    <numFmt numFmtId="166" formatCode="#,##0.00;\-#,##0.00;#,##0.00;@"/>
    <numFmt numFmtId="167" formatCode="#,##0.00&quot; &quot;;\-#,##0.00&quot; &quot;;&quot; &quot;;&quot; &quot;\ "/>
    <numFmt numFmtId="168" formatCode="#,##0\ "/>
    <numFmt numFmtId="169" formatCode="_-* #,##0\ _K_č_-;\-* #,##0\ _K_č_-;_-* &quot;-&quot;??\ _K_č_-;_-@_-"/>
    <numFmt numFmtId="170" formatCode="_-* #,##0.0\ _K_č_-;\-* #,##0.0\ _K_č_-;_-* &quot;-&quot;??\ _K_č_-;_-@_-"/>
    <numFmt numFmtId="171" formatCode="0.0"/>
    <numFmt numFmtId="172" formatCode="#,##0.00&quot; &quot;"/>
    <numFmt numFmtId="173" formatCode="#,##0.00&quot; &quot;;\-#,##0.00&quot; &quot;;&quot; 0,00&quot;;&quot; 0,00&quot;\ "/>
    <numFmt numFmtId="174" formatCode="\k\ dd/mm/yyyy"/>
    <numFmt numFmtId="175" formatCode="0.00;[Red]0.00"/>
    <numFmt numFmtId="176" formatCode="#,##0.00,;\-#,##0.00,;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\ ###\ ###"/>
    <numFmt numFmtId="181" formatCode="#,##0;[Red]\-#,##0;&quot;  &quot;"/>
    <numFmt numFmtId="182" formatCode="0.000"/>
    <numFmt numFmtId="183" formatCode="#\ ###\ ##0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\ &quot;Kčs&quot;;\-#,##0\ &quot;Kčs&quot;"/>
    <numFmt numFmtId="193" formatCode="#,##0\ &quot;Kčs&quot;;[Red]\-#,##0\ &quot;Kčs&quot;"/>
    <numFmt numFmtId="194" formatCode="#,##0.00\ &quot;Kčs&quot;;\-#,##0.00\ &quot;Kčs&quot;"/>
    <numFmt numFmtId="195" formatCode="#,##0.00\ &quot;Kčs&quot;;[Red]\-#,##0.00\ &quot;Kčs&quot;"/>
    <numFmt numFmtId="196" formatCode="_-* #,##0\ &quot;Kčs&quot;_-;\-* #,##0\ &quot;Kčs&quot;_-;_-* &quot;-&quot;\ &quot;Kčs&quot;_-;_-@_-"/>
    <numFmt numFmtId="197" formatCode="_-* #,##0\ _K_č_s_-;\-* #,##0\ _K_č_s_-;_-* &quot;-&quot;\ _K_č_s_-;_-@_-"/>
    <numFmt numFmtId="198" formatCode="_-* #,##0.00\ &quot;Kčs&quot;_-;\-* #,##0.00\ &quot;Kčs&quot;_-;_-* &quot;-&quot;??\ &quot;Kčs&quot;_-;_-@_-"/>
    <numFmt numFmtId="199" formatCode="_-* #,##0.00\ _K_č_s_-;\-* #,##0.00\ _K_č_s_-;_-* &quot;-&quot;??\ _K_č_s_-;_-@_-"/>
    <numFmt numFmtId="200" formatCode="#,##0.0;[Red]\-#,##0.0;&quot;  &quot;"/>
    <numFmt numFmtId="201" formatCode="0.000000"/>
    <numFmt numFmtId="202" formatCode="0.00000"/>
    <numFmt numFmtId="203" formatCode="0.0000"/>
    <numFmt numFmtId="204" formatCode="0.000000000"/>
    <numFmt numFmtId="205" formatCode="0.00000000"/>
    <numFmt numFmtId="206" formatCode="0.0000000"/>
    <numFmt numFmtId="207" formatCode="0.00_ ;\-0.00\ "/>
    <numFmt numFmtId="208" formatCode="#,##0_ ;[Red]\-#,##0\ "/>
    <numFmt numFmtId="209" formatCode="0_ ;[Red]\-0\ "/>
    <numFmt numFmtId="210" formatCode="#,##0;[Red]\-#,##0;\ &quot; &quot;"/>
    <numFmt numFmtId="211" formatCode="#,##0.0;[Red]\-#,##0.0;\ &quot; &quot;"/>
    <numFmt numFmtId="212" formatCode="#,##0.00;[Red]\-#,##0.00;\ &quot; &quot;"/>
    <numFmt numFmtId="213" formatCode="#,##0;[Red]\-#,##0;&quot; &quot;"/>
    <numFmt numFmtId="214" formatCode="#,##0;\-#,##0;&quot; &quot;"/>
    <numFmt numFmtId="215" formatCode="#,##0;[Red]#,##0"/>
    <numFmt numFmtId="216" formatCode="0.0%"/>
    <numFmt numFmtId="217" formatCode="#,##0;[Red]&quot;NELZE !&quot;"/>
    <numFmt numFmtId="218" formatCode="0_)"/>
    <numFmt numFmtId="219" formatCode="#,##0.000"/>
    <numFmt numFmtId="220" formatCode="[$-405]d\.\ mmmm\ yyyy"/>
    <numFmt numFmtId="221" formatCode="000\ 00"/>
    <numFmt numFmtId="222" formatCode="0.E+00"/>
    <numFmt numFmtId="223" formatCode="General_)"/>
    <numFmt numFmtId="224" formatCode="#,##0.0000"/>
  </numFmts>
  <fonts count="100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2"/>
      <name val="Arial CE"/>
      <family val="2"/>
    </font>
    <font>
      <sz val="10"/>
      <color indexed="10"/>
      <name val="Arial CE"/>
      <family val="2"/>
    </font>
    <font>
      <sz val="10"/>
      <color indexed="19"/>
      <name val="Arial CE"/>
      <family val="0"/>
    </font>
    <font>
      <sz val="12"/>
      <color indexed="19"/>
      <name val="Arial CE"/>
      <family val="0"/>
    </font>
    <font>
      <sz val="10"/>
      <name val="Arial Unicode MS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Times New Roman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6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0"/>
    </font>
    <font>
      <sz val="8"/>
      <name val="Times New Roman"/>
      <family val="1"/>
    </font>
    <font>
      <u val="single"/>
      <sz val="9"/>
      <name val="Arial CE"/>
      <family val="2"/>
    </font>
    <font>
      <b/>
      <sz val="16"/>
      <name val="Arial CE"/>
      <family val="2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sz val="14"/>
      <name val="Arial CE"/>
      <family val="0"/>
    </font>
    <font>
      <b/>
      <sz val="18"/>
      <name val="Arial"/>
      <family val="2"/>
    </font>
    <font>
      <sz val="18"/>
      <name val="Arial"/>
      <family val="2"/>
    </font>
    <font>
      <sz val="10"/>
      <name val="Times New Roman CE"/>
      <family val="0"/>
    </font>
    <font>
      <sz val="8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hair"/>
    </border>
    <border>
      <left style="thin"/>
      <right style="medium"/>
      <top style="double"/>
      <bottom style="double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1" applyNumberFormat="0" applyAlignment="0" applyProtection="0"/>
    <xf numFmtId="0" fontId="14" fillId="0" borderId="2" applyNumberFormat="0" applyFill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5" fillId="0" borderId="0">
      <alignment/>
      <protection locked="0"/>
    </xf>
    <xf numFmtId="0" fontId="63" fillId="0" borderId="0" applyNumberFormat="0" applyFill="0" applyBorder="0" applyAlignment="0" applyProtection="0"/>
    <xf numFmtId="0" fontId="15" fillId="0" borderId="0">
      <alignment/>
      <protection locked="0"/>
    </xf>
    <xf numFmtId="0" fontId="25" fillId="1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5" fillId="0" borderId="0" applyNumberFormat="0" applyFill="0" applyBorder="0" applyAlignment="0" applyProtection="0"/>
    <xf numFmtId="0" fontId="18" fillId="19" borderId="6" applyNumberFormat="0" applyAlignment="0" applyProtection="0"/>
    <xf numFmtId="0" fontId="17" fillId="3" borderId="0" applyNumberFormat="0" applyBorder="0" applyAlignment="0" applyProtection="0"/>
    <xf numFmtId="0" fontId="67" fillId="20" borderId="1" applyNumberFormat="0" applyAlignment="0" applyProtection="0"/>
    <xf numFmtId="0" fontId="18" fillId="21" borderId="6" applyNumberFormat="0" applyAlignment="0" applyProtection="0"/>
    <xf numFmtId="0" fontId="6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4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23" borderId="10" applyNumberFormat="0" applyFont="0" applyAlignment="0" applyProtection="0"/>
    <xf numFmtId="0" fontId="29" fillId="17" borderId="11" applyNumberFormat="0" applyAlignment="0" applyProtection="0"/>
    <xf numFmtId="0" fontId="15" fillId="0" borderId="0">
      <alignment/>
      <protection locked="0"/>
    </xf>
    <xf numFmtId="0" fontId="7" fillId="24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2" applyNumberFormat="0" applyFill="0" applyAlignment="0" applyProtection="0"/>
    <xf numFmtId="4" fontId="69" fillId="22" borderId="13" applyNumberFormat="0" applyProtection="0">
      <alignment vertical="center"/>
    </xf>
    <xf numFmtId="4" fontId="70" fillId="22" borderId="13" applyNumberFormat="0" applyProtection="0">
      <alignment vertical="center"/>
    </xf>
    <xf numFmtId="4" fontId="69" fillId="22" borderId="13" applyNumberFormat="0" applyProtection="0">
      <alignment horizontal="left" vertical="center" indent="1"/>
    </xf>
    <xf numFmtId="0" fontId="69" fillId="22" borderId="13" applyNumberFormat="0" applyProtection="0">
      <alignment horizontal="left" vertical="top" indent="1"/>
    </xf>
    <xf numFmtId="4" fontId="44" fillId="3" borderId="13" applyNumberFormat="0" applyProtection="0">
      <alignment horizontal="right" vertical="center"/>
    </xf>
    <xf numFmtId="4" fontId="44" fillId="9" borderId="13" applyNumberFormat="0" applyProtection="0">
      <alignment horizontal="right" vertical="center"/>
    </xf>
    <xf numFmtId="4" fontId="44" fillId="25" borderId="13" applyNumberFormat="0" applyProtection="0">
      <alignment horizontal="right" vertical="center"/>
    </xf>
    <xf numFmtId="4" fontId="44" fillId="11" borderId="13" applyNumberFormat="0" applyProtection="0">
      <alignment horizontal="right" vertical="center"/>
    </xf>
    <xf numFmtId="4" fontId="44" fillId="15" borderId="13" applyNumberFormat="0" applyProtection="0">
      <alignment horizontal="right" vertical="center"/>
    </xf>
    <xf numFmtId="4" fontId="44" fillId="26" borderId="13" applyNumberFormat="0" applyProtection="0">
      <alignment horizontal="right" vertical="center"/>
    </xf>
    <xf numFmtId="4" fontId="44" fillId="27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10" borderId="13" applyNumberFormat="0" applyProtection="0">
      <alignment horizontal="right" vertical="center"/>
    </xf>
    <xf numFmtId="4" fontId="69" fillId="29" borderId="14" applyNumberFormat="0" applyProtection="0">
      <alignment horizontal="left" vertical="center" indent="1"/>
    </xf>
    <xf numFmtId="0" fontId="11" fillId="0" borderId="0">
      <alignment/>
      <protection/>
    </xf>
    <xf numFmtId="0" fontId="10" fillId="0" borderId="0">
      <alignment horizontal="left"/>
      <protection/>
    </xf>
    <xf numFmtId="4" fontId="44" fillId="30" borderId="0" applyNumberFormat="0" applyProtection="0">
      <alignment horizontal="left" vertical="center" indent="1"/>
    </xf>
    <xf numFmtId="4" fontId="40" fillId="31" borderId="0" applyNumberFormat="0" applyProtection="0">
      <alignment horizontal="left" vertical="center" indent="1"/>
    </xf>
    <xf numFmtId="4" fontId="44" fillId="32" borderId="13" applyNumberFormat="0" applyProtection="0">
      <alignment horizontal="right" vertical="center"/>
    </xf>
    <xf numFmtId="4" fontId="44" fillId="30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0" fontId="7" fillId="31" borderId="13" applyNumberFormat="0" applyProtection="0">
      <alignment horizontal="left" vertical="center" indent="1"/>
    </xf>
    <xf numFmtId="0" fontId="7" fillId="31" borderId="13" applyNumberFormat="0" applyProtection="0">
      <alignment horizontal="left" vertical="top" indent="1"/>
    </xf>
    <xf numFmtId="0" fontId="7" fillId="32" borderId="13" applyNumberFormat="0" applyProtection="0">
      <alignment horizontal="left" vertical="center" indent="1"/>
    </xf>
    <xf numFmtId="0" fontId="7" fillId="32" borderId="13" applyNumberFormat="0" applyProtection="0">
      <alignment horizontal="left" vertical="top" indent="1"/>
    </xf>
    <xf numFmtId="0" fontId="7" fillId="8" borderId="13" applyNumberFormat="0" applyProtection="0">
      <alignment horizontal="left" vertical="center" indent="1"/>
    </xf>
    <xf numFmtId="0" fontId="7" fillId="8" borderId="13" applyNumberFormat="0" applyProtection="0">
      <alignment horizontal="left" vertical="top" indent="1"/>
    </xf>
    <xf numFmtId="0" fontId="7" fillId="30" borderId="13" applyNumberFormat="0" applyProtection="0">
      <alignment horizontal="left" vertical="center" indent="1"/>
    </xf>
    <xf numFmtId="0" fontId="7" fillId="30" borderId="13" applyNumberFormat="0" applyProtection="0">
      <alignment horizontal="left" vertical="top" indent="1"/>
    </xf>
    <xf numFmtId="4" fontId="10" fillId="14" borderId="15" applyNumberFormat="0" applyProtection="0">
      <alignment horizontal="left" vertical="center" indent="1"/>
    </xf>
    <xf numFmtId="0" fontId="7" fillId="33" borderId="16" applyNumberFormat="0">
      <alignment/>
      <protection locked="0"/>
    </xf>
    <xf numFmtId="0" fontId="11" fillId="31" borderId="17" applyBorder="0">
      <alignment/>
      <protection/>
    </xf>
    <xf numFmtId="4" fontId="44" fillId="24" borderId="13" applyNumberFormat="0" applyProtection="0">
      <alignment vertical="center"/>
    </xf>
    <xf numFmtId="4" fontId="71" fillId="24" borderId="13" applyNumberFormat="0" applyProtection="0">
      <alignment vertical="center"/>
    </xf>
    <xf numFmtId="4" fontId="44" fillId="24" borderId="13" applyNumberFormat="0" applyProtection="0">
      <alignment horizontal="left" vertical="center" indent="1"/>
    </xf>
    <xf numFmtId="0" fontId="44" fillId="24" borderId="13" applyNumberFormat="0" applyProtection="0">
      <alignment horizontal="left" vertical="top" indent="1"/>
    </xf>
    <xf numFmtId="4" fontId="10" fillId="0" borderId="15" applyNumberFormat="0" applyProtection="0">
      <alignment horizontal="right" vertical="center"/>
    </xf>
    <xf numFmtId="4" fontId="71" fillId="30" borderId="13" applyNumberFormat="0" applyProtection="0">
      <alignment horizontal="right" vertical="center"/>
    </xf>
    <xf numFmtId="4" fontId="10" fillId="14" borderId="15" applyNumberFormat="0" applyProtection="0">
      <alignment horizontal="left" vertical="center" indent="1"/>
    </xf>
    <xf numFmtId="0" fontId="44" fillId="32" borderId="13" applyNumberFormat="0" applyProtection="0">
      <alignment horizontal="left" vertical="top" indent="1"/>
    </xf>
    <xf numFmtId="4" fontId="72" fillId="34" borderId="0" applyNumberFormat="0" applyProtection="0">
      <alignment horizontal="left" vertical="center" indent="1"/>
    </xf>
    <xf numFmtId="4" fontId="58" fillId="30" borderId="13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18">
      <alignment/>
      <protection locked="0"/>
    </xf>
    <xf numFmtId="0" fontId="27" fillId="7" borderId="1" applyNumberFormat="0" applyAlignment="0" applyProtection="0"/>
    <xf numFmtId="0" fontId="28" fillId="35" borderId="1" applyNumberFormat="0" applyAlignment="0" applyProtection="0"/>
    <xf numFmtId="0" fontId="29" fillId="35" borderId="11" applyNumberFormat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</cellStyleXfs>
  <cellXfs count="15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39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79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69" applyFont="1" applyFill="1">
      <alignment/>
      <protection/>
    </xf>
    <xf numFmtId="0" fontId="0" fillId="0" borderId="0" xfId="74" applyFont="1">
      <alignment/>
      <protection/>
    </xf>
    <xf numFmtId="0" fontId="7" fillId="0" borderId="0" xfId="0" applyFont="1" applyFill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0" xfId="79" applyAlignment="1">
      <alignment horizontal="center"/>
      <protection/>
    </xf>
    <xf numFmtId="0" fontId="31" fillId="0" borderId="0" xfId="79" applyFont="1" applyAlignment="1">
      <alignment horizontal="left"/>
      <protection/>
    </xf>
    <xf numFmtId="0" fontId="0" fillId="0" borderId="0" xfId="79" applyAlignment="1">
      <alignment horizontal="right"/>
      <protection/>
    </xf>
    <xf numFmtId="0" fontId="32" fillId="0" borderId="0" xfId="79" applyFont="1">
      <alignment/>
      <protection/>
    </xf>
    <xf numFmtId="0" fontId="32" fillId="0" borderId="0" xfId="79" applyFont="1" applyAlignment="1">
      <alignment horizontal="center"/>
      <protection/>
    </xf>
    <xf numFmtId="0" fontId="0" fillId="0" borderId="0" xfId="79" applyBorder="1" applyAlignment="1">
      <alignment horizontal="right"/>
      <protection/>
    </xf>
    <xf numFmtId="0" fontId="0" fillId="0" borderId="22" xfId="79" applyBorder="1">
      <alignment/>
      <protection/>
    </xf>
    <xf numFmtId="3" fontId="31" fillId="0" borderId="43" xfId="79" applyNumberFormat="1" applyFont="1" applyBorder="1">
      <alignment/>
      <protection/>
    </xf>
    <xf numFmtId="10" fontId="31" fillId="0" borderId="43" xfId="79" applyNumberFormat="1" applyFont="1" applyBorder="1">
      <alignment/>
      <protection/>
    </xf>
    <xf numFmtId="10" fontId="31" fillId="0" borderId="44" xfId="79" applyNumberFormat="1" applyFont="1" applyBorder="1">
      <alignment/>
      <protection/>
    </xf>
    <xf numFmtId="0" fontId="31" fillId="0" borderId="0" xfId="79" applyFont="1">
      <alignment/>
      <protection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52" xfId="0" applyFont="1" applyBorder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53" xfId="0" applyFont="1" applyBorder="1" applyAlignment="1">
      <alignment/>
    </xf>
    <xf numFmtId="0" fontId="31" fillId="0" borderId="54" xfId="0" applyFont="1" applyBorder="1" applyAlignment="1">
      <alignment/>
    </xf>
    <xf numFmtId="0" fontId="31" fillId="0" borderId="55" xfId="0" applyFont="1" applyBorder="1" applyAlignment="1">
      <alignment horizontal="centerContinuous"/>
    </xf>
    <xf numFmtId="0" fontId="31" fillId="0" borderId="27" xfId="0" applyFont="1" applyBorder="1" applyAlignment="1">
      <alignment horizontal="centerContinuous"/>
    </xf>
    <xf numFmtId="0" fontId="31" fillId="0" borderId="53" xfId="0" applyFont="1" applyBorder="1" applyAlignment="1">
      <alignment horizontal="centerContinuous"/>
    </xf>
    <xf numFmtId="0" fontId="31" fillId="0" borderId="54" xfId="0" applyFont="1" applyBorder="1" applyAlignment="1">
      <alignment horizontal="centerContinuous"/>
    </xf>
    <xf numFmtId="0" fontId="31" fillId="0" borderId="0" xfId="0" applyFont="1" applyAlignment="1">
      <alignment/>
    </xf>
    <xf numFmtId="0" fontId="31" fillId="0" borderId="46" xfId="0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48" xfId="0" applyFont="1" applyBorder="1" applyAlignment="1">
      <alignment/>
    </xf>
    <xf numFmtId="0" fontId="31" fillId="0" borderId="56" xfId="0" applyFont="1" applyBorder="1" applyAlignment="1">
      <alignment horizontal="centerContinuous"/>
    </xf>
    <xf numFmtId="0" fontId="31" fillId="0" borderId="57" xfId="0" applyFont="1" applyBorder="1" applyAlignment="1">
      <alignment horizontal="centerContinuous"/>
    </xf>
    <xf numFmtId="0" fontId="31" fillId="0" borderId="47" xfId="0" applyFont="1" applyBorder="1" applyAlignment="1">
      <alignment horizontal="centerContinuous"/>
    </xf>
    <xf numFmtId="0" fontId="31" fillId="0" borderId="48" xfId="0" applyFont="1" applyBorder="1" applyAlignment="1">
      <alignment horizontal="centerContinuous"/>
    </xf>
    <xf numFmtId="0" fontId="37" fillId="0" borderId="0" xfId="0" applyFont="1" applyFill="1" applyAlignment="1">
      <alignment/>
    </xf>
    <xf numFmtId="0" fontId="0" fillId="0" borderId="4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7" fillId="0" borderId="0" xfId="76" applyFill="1">
      <alignment/>
      <protection/>
    </xf>
    <xf numFmtId="49" fontId="39" fillId="0" borderId="0" xfId="76" applyNumberFormat="1" applyFont="1" applyFill="1" applyAlignment="1">
      <alignment wrapText="1"/>
      <protection/>
    </xf>
    <xf numFmtId="0" fontId="7" fillId="0" borderId="0" xfId="76" applyFill="1" applyAlignment="1">
      <alignment horizontal="right"/>
      <protection/>
    </xf>
    <xf numFmtId="0" fontId="41" fillId="0" borderId="0" xfId="76" applyFont="1" applyFill="1">
      <alignment/>
      <protection/>
    </xf>
    <xf numFmtId="0" fontId="43" fillId="0" borderId="0" xfId="76" applyFont="1" applyFill="1" applyAlignment="1">
      <alignment horizontal="center"/>
      <protection/>
    </xf>
    <xf numFmtId="0" fontId="7" fillId="0" borderId="0" xfId="76" applyFont="1" applyFill="1">
      <alignment/>
      <protection/>
    </xf>
    <xf numFmtId="0" fontId="45" fillId="0" borderId="0" xfId="76" applyFont="1" applyFill="1">
      <alignment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64" xfId="0" applyFont="1" applyFill="1" applyBorder="1" applyAlignment="1">
      <alignment/>
    </xf>
    <xf numFmtId="49" fontId="7" fillId="0" borderId="65" xfId="0" applyNumberFormat="1" applyFont="1" applyFill="1" applyBorder="1" applyAlignment="1">
      <alignment horizontal="left" indent="1"/>
    </xf>
    <xf numFmtId="3" fontId="7" fillId="0" borderId="20" xfId="0" applyNumberFormat="1" applyFont="1" applyFill="1" applyBorder="1" applyAlignment="1">
      <alignment horizontal="right" indent="1"/>
    </xf>
    <xf numFmtId="3" fontId="7" fillId="0" borderId="66" xfId="0" applyNumberFormat="1" applyFont="1" applyFill="1" applyBorder="1" applyAlignment="1">
      <alignment horizontal="right" indent="1"/>
    </xf>
    <xf numFmtId="3" fontId="7" fillId="0" borderId="65" xfId="0" applyNumberFormat="1" applyFont="1" applyFill="1" applyBorder="1" applyAlignment="1">
      <alignment horizontal="right" indent="1"/>
    </xf>
    <xf numFmtId="164" fontId="7" fillId="0" borderId="67" xfId="0" applyNumberFormat="1" applyFont="1" applyFill="1" applyBorder="1" applyAlignment="1">
      <alignment horizontal="center"/>
    </xf>
    <xf numFmtId="164" fontId="7" fillId="0" borderId="66" xfId="0" applyNumberFormat="1" applyFont="1" applyFill="1" applyBorder="1" applyAlignment="1">
      <alignment horizontal="center"/>
    </xf>
    <xf numFmtId="164" fontId="7" fillId="0" borderId="65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49" fontId="7" fillId="0" borderId="69" xfId="0" applyNumberFormat="1" applyFont="1" applyFill="1" applyBorder="1" applyAlignment="1">
      <alignment horizontal="left" indent="1"/>
    </xf>
    <xf numFmtId="3" fontId="7" fillId="0" borderId="70" xfId="0" applyNumberFormat="1" applyFont="1" applyFill="1" applyBorder="1" applyAlignment="1">
      <alignment horizontal="right" indent="1"/>
    </xf>
    <xf numFmtId="3" fontId="7" fillId="0" borderId="71" xfId="0" applyNumberFormat="1" applyFont="1" applyFill="1" applyBorder="1" applyAlignment="1">
      <alignment horizontal="right" indent="1"/>
    </xf>
    <xf numFmtId="3" fontId="7" fillId="0" borderId="69" xfId="0" applyNumberFormat="1" applyFont="1" applyFill="1" applyBorder="1" applyAlignment="1">
      <alignment horizontal="right" indent="1"/>
    </xf>
    <xf numFmtId="0" fontId="50" fillId="0" borderId="35" xfId="0" applyFont="1" applyFill="1" applyBorder="1" applyAlignment="1">
      <alignment/>
    </xf>
    <xf numFmtId="49" fontId="50" fillId="0" borderId="72" xfId="0" applyNumberFormat="1" applyFont="1" applyFill="1" applyBorder="1" applyAlignment="1">
      <alignment horizontal="left" indent="1"/>
    </xf>
    <xf numFmtId="3" fontId="50" fillId="0" borderId="73" xfId="0" applyNumberFormat="1" applyFont="1" applyFill="1" applyBorder="1" applyAlignment="1">
      <alignment horizontal="right" indent="1"/>
    </xf>
    <xf numFmtId="3" fontId="50" fillId="0" borderId="28" xfId="0" applyNumberFormat="1" applyFont="1" applyFill="1" applyBorder="1" applyAlignment="1">
      <alignment horizontal="right" indent="1"/>
    </xf>
    <xf numFmtId="3" fontId="50" fillId="0" borderId="72" xfId="0" applyNumberFormat="1" applyFont="1" applyFill="1" applyBorder="1" applyAlignment="1">
      <alignment horizontal="right" indent="1"/>
    </xf>
    <xf numFmtId="164" fontId="50" fillId="0" borderId="74" xfId="0" applyNumberFormat="1" applyFont="1" applyFill="1" applyBorder="1" applyAlignment="1">
      <alignment horizontal="center"/>
    </xf>
    <xf numFmtId="164" fontId="50" fillId="0" borderId="28" xfId="0" applyNumberFormat="1" applyFont="1" applyFill="1" applyBorder="1" applyAlignment="1">
      <alignment horizontal="center"/>
    </xf>
    <xf numFmtId="164" fontId="50" fillId="0" borderId="72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38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left" indent="1"/>
    </xf>
    <xf numFmtId="3" fontId="50" fillId="0" borderId="22" xfId="0" applyNumberFormat="1" applyFont="1" applyFill="1" applyBorder="1" applyAlignment="1">
      <alignment horizontal="right" indent="1"/>
    </xf>
    <xf numFmtId="3" fontId="50" fillId="0" borderId="16" xfId="0" applyNumberFormat="1" applyFont="1" applyFill="1" applyBorder="1" applyAlignment="1">
      <alignment horizontal="right" indent="1"/>
    </xf>
    <xf numFmtId="3" fontId="50" fillId="0" borderId="24" xfId="0" applyNumberFormat="1" applyFont="1" applyFill="1" applyBorder="1" applyAlignment="1">
      <alignment horizontal="right" indent="1"/>
    </xf>
    <xf numFmtId="164" fontId="50" fillId="0" borderId="75" xfId="0" applyNumberFormat="1" applyFont="1" applyFill="1" applyBorder="1" applyAlignment="1">
      <alignment horizontal="center"/>
    </xf>
    <xf numFmtId="164" fontId="50" fillId="0" borderId="16" xfId="0" applyNumberFormat="1" applyFont="1" applyFill="1" applyBorder="1" applyAlignment="1">
      <alignment horizontal="center"/>
    </xf>
    <xf numFmtId="164" fontId="50" fillId="0" borderId="24" xfId="0" applyNumberFormat="1" applyFont="1" applyFill="1" applyBorder="1" applyAlignment="1">
      <alignment horizontal="center"/>
    </xf>
    <xf numFmtId="0" fontId="48" fillId="0" borderId="36" xfId="0" applyFont="1" applyFill="1" applyBorder="1" applyAlignment="1">
      <alignment/>
    </xf>
    <xf numFmtId="0" fontId="48" fillId="0" borderId="76" xfId="0" applyFont="1" applyFill="1" applyBorder="1" applyAlignment="1">
      <alignment horizontal="left" indent="1"/>
    </xf>
    <xf numFmtId="3" fontId="48" fillId="0" borderId="77" xfId="0" applyNumberFormat="1" applyFont="1" applyFill="1" applyBorder="1" applyAlignment="1">
      <alignment horizontal="right" indent="1"/>
    </xf>
    <xf numFmtId="3" fontId="48" fillId="0" borderId="31" xfId="0" applyNumberFormat="1" applyFont="1" applyFill="1" applyBorder="1" applyAlignment="1">
      <alignment horizontal="right" indent="1"/>
    </xf>
    <xf numFmtId="3" fontId="48" fillId="0" borderId="78" xfId="0" applyNumberFormat="1" applyFont="1" applyFill="1" applyBorder="1" applyAlignment="1">
      <alignment horizontal="right" indent="1"/>
    </xf>
    <xf numFmtId="3" fontId="48" fillId="0" borderId="29" xfId="0" applyNumberFormat="1" applyFont="1" applyFill="1" applyBorder="1" applyAlignment="1">
      <alignment horizontal="right" indent="1"/>
    </xf>
    <xf numFmtId="3" fontId="48" fillId="0" borderId="76" xfId="0" applyNumberFormat="1" applyFont="1" applyFill="1" applyBorder="1" applyAlignment="1">
      <alignment horizontal="right" indent="1"/>
    </xf>
    <xf numFmtId="164" fontId="48" fillId="0" borderId="79" xfId="0" applyNumberFormat="1" applyFont="1" applyFill="1" applyBorder="1" applyAlignment="1">
      <alignment horizontal="center"/>
    </xf>
    <xf numFmtId="164" fontId="48" fillId="0" borderId="31" xfId="0" applyNumberFormat="1" applyFont="1" applyFill="1" applyBorder="1" applyAlignment="1">
      <alignment horizontal="center"/>
    </xf>
    <xf numFmtId="164" fontId="48" fillId="0" borderId="58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50" fillId="0" borderId="37" xfId="0" applyFont="1" applyFill="1" applyBorder="1" applyAlignment="1">
      <alignment/>
    </xf>
    <xf numFmtId="49" fontId="7" fillId="0" borderId="63" xfId="0" applyNumberFormat="1" applyFont="1" applyFill="1" applyBorder="1" applyAlignment="1">
      <alignment horizontal="left" indent="1"/>
    </xf>
    <xf numFmtId="3" fontId="50" fillId="0" borderId="59" xfId="0" applyNumberFormat="1" applyFont="1" applyFill="1" applyBorder="1" applyAlignment="1">
      <alignment horizontal="right" indent="1"/>
    </xf>
    <xf numFmtId="3" fontId="50" fillId="0" borderId="32" xfId="0" applyNumberFormat="1" applyFont="1" applyFill="1" applyBorder="1" applyAlignment="1">
      <alignment horizontal="right" indent="1"/>
    </xf>
    <xf numFmtId="3" fontId="50" fillId="0" borderId="63" xfId="0" applyNumberFormat="1" applyFont="1" applyFill="1" applyBorder="1" applyAlignment="1">
      <alignment horizontal="right" indent="1"/>
    </xf>
    <xf numFmtId="164" fontId="50" fillId="0" borderId="80" xfId="0" applyNumberFormat="1" applyFont="1" applyFill="1" applyBorder="1" applyAlignment="1">
      <alignment horizontal="center"/>
    </xf>
    <xf numFmtId="164" fontId="50" fillId="0" borderId="32" xfId="0" applyNumberFormat="1" applyFont="1" applyFill="1" applyBorder="1" applyAlignment="1">
      <alignment horizontal="center"/>
    </xf>
    <xf numFmtId="164" fontId="50" fillId="0" borderId="63" xfId="0" applyNumberFormat="1" applyFont="1" applyFill="1" applyBorder="1" applyAlignment="1">
      <alignment horizontal="center"/>
    </xf>
    <xf numFmtId="0" fontId="50" fillId="0" borderId="81" xfId="0" applyFont="1" applyFill="1" applyBorder="1" applyAlignment="1">
      <alignment/>
    </xf>
    <xf numFmtId="49" fontId="50" fillId="0" borderId="82" xfId="0" applyNumberFormat="1" applyFont="1" applyFill="1" applyBorder="1" applyAlignment="1">
      <alignment horizontal="left" indent="1"/>
    </xf>
    <xf numFmtId="3" fontId="50" fillId="0" borderId="83" xfId="0" applyNumberFormat="1" applyFont="1" applyFill="1" applyBorder="1" applyAlignment="1">
      <alignment horizontal="right" indent="1"/>
    </xf>
    <xf numFmtId="3" fontId="50" fillId="0" borderId="84" xfId="0" applyNumberFormat="1" applyFont="1" applyFill="1" applyBorder="1" applyAlignment="1">
      <alignment horizontal="right" indent="1"/>
    </xf>
    <xf numFmtId="3" fontId="50" fillId="0" borderId="82" xfId="0" applyNumberFormat="1" applyFont="1" applyFill="1" applyBorder="1" applyAlignment="1">
      <alignment horizontal="right" indent="1"/>
    </xf>
    <xf numFmtId="164" fontId="50" fillId="0" borderId="85" xfId="0" applyNumberFormat="1" applyFont="1" applyFill="1" applyBorder="1" applyAlignment="1">
      <alignment horizontal="center"/>
    </xf>
    <xf numFmtId="164" fontId="50" fillId="0" borderId="84" xfId="0" applyNumberFormat="1" applyFont="1" applyFill="1" applyBorder="1" applyAlignment="1">
      <alignment horizontal="center"/>
    </xf>
    <xf numFmtId="164" fontId="50" fillId="0" borderId="82" xfId="0" applyNumberFormat="1" applyFont="1" applyFill="1" applyBorder="1" applyAlignment="1">
      <alignment horizontal="center"/>
    </xf>
    <xf numFmtId="0" fontId="50" fillId="0" borderId="36" xfId="0" applyFont="1" applyFill="1" applyBorder="1" applyAlignment="1">
      <alignment/>
    </xf>
    <xf numFmtId="3" fontId="50" fillId="0" borderId="77" xfId="0" applyNumberFormat="1" applyFont="1" applyFill="1" applyBorder="1" applyAlignment="1">
      <alignment horizontal="right" indent="1"/>
    </xf>
    <xf numFmtId="3" fontId="50" fillId="0" borderId="31" xfId="0" applyNumberFormat="1" applyFont="1" applyFill="1" applyBorder="1" applyAlignment="1">
      <alignment horizontal="right" indent="1"/>
    </xf>
    <xf numFmtId="3" fontId="50" fillId="0" borderId="58" xfId="0" applyNumberFormat="1" applyFont="1" applyFill="1" applyBorder="1" applyAlignment="1">
      <alignment horizontal="right" indent="1"/>
    </xf>
    <xf numFmtId="164" fontId="50" fillId="0" borderId="79" xfId="0" applyNumberFormat="1" applyFont="1" applyFill="1" applyBorder="1" applyAlignment="1">
      <alignment horizontal="center"/>
    </xf>
    <xf numFmtId="164" fontId="50" fillId="0" borderId="31" xfId="0" applyNumberFormat="1" applyFont="1" applyFill="1" applyBorder="1" applyAlignment="1">
      <alignment horizontal="center"/>
    </xf>
    <xf numFmtId="164" fontId="50" fillId="0" borderId="58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 indent="1"/>
    </xf>
    <xf numFmtId="3" fontId="7" fillId="0" borderId="39" xfId="0" applyNumberFormat="1" applyFont="1" applyFill="1" applyBorder="1" applyAlignment="1">
      <alignment horizontal="right" indent="1"/>
    </xf>
    <xf numFmtId="3" fontId="7" fillId="0" borderId="61" xfId="0" applyNumberFormat="1" applyFont="1" applyFill="1" applyBorder="1" applyAlignment="1">
      <alignment horizontal="right" indent="1"/>
    </xf>
    <xf numFmtId="164" fontId="7" fillId="0" borderId="62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64" fontId="7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right" indent="1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3" fontId="7" fillId="0" borderId="86" xfId="0" applyNumberFormat="1" applyFont="1" applyFill="1" applyBorder="1" applyAlignment="1">
      <alignment horizontal="right" indent="1"/>
    </xf>
    <xf numFmtId="3" fontId="50" fillId="0" borderId="74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164" fontId="50" fillId="0" borderId="0" xfId="0" applyNumberFormat="1" applyFont="1" applyFill="1" applyBorder="1" applyAlignment="1">
      <alignment horizontal="center"/>
    </xf>
    <xf numFmtId="3" fontId="50" fillId="0" borderId="75" xfId="0" applyNumberFormat="1" applyFont="1" applyFill="1" applyBorder="1" applyAlignment="1">
      <alignment horizontal="right" indent="1"/>
    </xf>
    <xf numFmtId="3" fontId="48" fillId="0" borderId="79" xfId="0" applyNumberFormat="1" applyFont="1" applyFill="1" applyBorder="1" applyAlignment="1">
      <alignment horizontal="right" indent="1"/>
    </xf>
    <xf numFmtId="3" fontId="48" fillId="0" borderId="58" xfId="0" applyNumberFormat="1" applyFont="1" applyFill="1" applyBorder="1" applyAlignment="1">
      <alignment horizontal="right" indent="1"/>
    </xf>
    <xf numFmtId="3" fontId="48" fillId="0" borderId="0" xfId="0" applyNumberFormat="1" applyFont="1" applyFill="1" applyBorder="1" applyAlignment="1">
      <alignment horizontal="right" indent="1"/>
    </xf>
    <xf numFmtId="164" fontId="48" fillId="0" borderId="0" xfId="0" applyNumberFormat="1" applyFont="1" applyFill="1" applyBorder="1" applyAlignment="1">
      <alignment horizontal="center"/>
    </xf>
    <xf numFmtId="3" fontId="50" fillId="0" borderId="80" xfId="0" applyNumberFormat="1" applyFont="1" applyFill="1" applyBorder="1" applyAlignment="1">
      <alignment horizontal="right" indent="1"/>
    </xf>
    <xf numFmtId="3" fontId="50" fillId="0" borderId="85" xfId="0" applyNumberFormat="1" applyFont="1" applyFill="1" applyBorder="1" applyAlignment="1">
      <alignment horizontal="right" indent="1"/>
    </xf>
    <xf numFmtId="3" fontId="50" fillId="0" borderId="79" xfId="0" applyNumberFormat="1" applyFont="1" applyFill="1" applyBorder="1" applyAlignment="1">
      <alignment horizontal="right" indent="1"/>
    </xf>
    <xf numFmtId="3" fontId="7" fillId="0" borderId="62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75" xfId="0" applyFont="1" applyFill="1" applyBorder="1" applyAlignment="1">
      <alignment horizontal="center" vertical="center" wrapText="1"/>
    </xf>
    <xf numFmtId="0" fontId="45" fillId="0" borderId="77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8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72" xfId="0" applyFont="1" applyFill="1" applyBorder="1" applyAlignment="1">
      <alignment horizontal="center" vertical="center" wrapText="1"/>
    </xf>
    <xf numFmtId="3" fontId="52" fillId="0" borderId="55" xfId="0" applyNumberFormat="1" applyFont="1" applyFill="1" applyBorder="1" applyAlignment="1">
      <alignment horizontal="right" indent="1"/>
    </xf>
    <xf numFmtId="49" fontId="52" fillId="0" borderId="88" xfId="0" applyNumberFormat="1" applyFont="1" applyFill="1" applyBorder="1" applyAlignment="1">
      <alignment horizontal="left" indent="1"/>
    </xf>
    <xf numFmtId="4" fontId="52" fillId="0" borderId="55" xfId="0" applyNumberFormat="1" applyFont="1" applyFill="1" applyBorder="1" applyAlignment="1">
      <alignment horizontal="right"/>
    </xf>
    <xf numFmtId="4" fontId="52" fillId="0" borderId="27" xfId="0" applyNumberFormat="1" applyFont="1" applyFill="1" applyBorder="1" applyAlignment="1">
      <alignment horizontal="right"/>
    </xf>
    <xf numFmtId="4" fontId="52" fillId="0" borderId="89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3" fontId="52" fillId="0" borderId="22" xfId="0" applyNumberFormat="1" applyFont="1" applyFill="1" applyBorder="1" applyAlignment="1">
      <alignment horizontal="right" indent="1"/>
    </xf>
    <xf numFmtId="49" fontId="52" fillId="0" borderId="90" xfId="0" applyNumberFormat="1" applyFont="1" applyFill="1" applyBorder="1" applyAlignment="1">
      <alignment horizontal="left" indent="1"/>
    </xf>
    <xf numFmtId="4" fontId="52" fillId="0" borderId="22" xfId="0" applyNumberFormat="1" applyFont="1" applyFill="1" applyBorder="1" applyAlignment="1">
      <alignment horizontal="right"/>
    </xf>
    <xf numFmtId="4" fontId="52" fillId="0" borderId="16" xfId="0" applyNumberFormat="1" applyFont="1" applyFill="1" applyBorder="1" applyAlignment="1">
      <alignment horizontal="right"/>
    </xf>
    <xf numFmtId="4" fontId="52" fillId="0" borderId="24" xfId="0" applyNumberFormat="1" applyFont="1" applyFill="1" applyBorder="1" applyAlignment="1">
      <alignment horizontal="right"/>
    </xf>
    <xf numFmtId="4" fontId="52" fillId="0" borderId="75" xfId="0" applyNumberFormat="1" applyFont="1" applyFill="1" applyBorder="1" applyAlignment="1">
      <alignment horizontal="center"/>
    </xf>
    <xf numFmtId="4" fontId="52" fillId="0" borderId="16" xfId="0" applyNumberFormat="1" applyFont="1" applyFill="1" applyBorder="1" applyAlignment="1">
      <alignment horizontal="center"/>
    </xf>
    <xf numFmtId="3" fontId="52" fillId="0" borderId="77" xfId="0" applyNumberFormat="1" applyFont="1" applyFill="1" applyBorder="1" applyAlignment="1">
      <alignment horizontal="right" indent="1"/>
    </xf>
    <xf numFmtId="49" fontId="52" fillId="0" borderId="91" xfId="0" applyNumberFormat="1" applyFont="1" applyFill="1" applyBorder="1" applyAlignment="1">
      <alignment horizontal="left" indent="1"/>
    </xf>
    <xf numFmtId="4" fontId="52" fillId="0" borderId="77" xfId="0" applyNumberFormat="1" applyFont="1" applyFill="1" applyBorder="1" applyAlignment="1">
      <alignment horizontal="right"/>
    </xf>
    <xf numFmtId="4" fontId="52" fillId="0" borderId="31" xfId="0" applyNumberFormat="1" applyFont="1" applyFill="1" applyBorder="1" applyAlignment="1">
      <alignment horizontal="right"/>
    </xf>
    <xf numFmtId="4" fontId="52" fillId="0" borderId="58" xfId="0" applyNumberFormat="1" applyFont="1" applyFill="1" applyBorder="1" applyAlignment="1">
      <alignment horizontal="right"/>
    </xf>
    <xf numFmtId="4" fontId="52" fillId="0" borderId="80" xfId="0" applyNumberFormat="1" applyFont="1" applyFill="1" applyBorder="1" applyAlignment="1">
      <alignment horizontal="center"/>
    </xf>
    <xf numFmtId="4" fontId="52" fillId="0" borderId="32" xfId="0" applyNumberFormat="1" applyFont="1" applyFill="1" applyBorder="1" applyAlignment="1">
      <alignment horizontal="center"/>
    </xf>
    <xf numFmtId="3" fontId="53" fillId="0" borderId="22" xfId="0" applyNumberFormat="1" applyFont="1" applyFill="1" applyBorder="1" applyAlignment="1">
      <alignment horizontal="right" indent="1"/>
    </xf>
    <xf numFmtId="49" fontId="53" fillId="0" borderId="90" xfId="0" applyNumberFormat="1" applyFont="1" applyFill="1" applyBorder="1" applyAlignment="1">
      <alignment horizontal="left" indent="1"/>
    </xf>
    <xf numFmtId="4" fontId="53" fillId="0" borderId="22" xfId="0" applyNumberFormat="1" applyFont="1" applyFill="1" applyBorder="1" applyAlignment="1">
      <alignment horizontal="right"/>
    </xf>
    <xf numFmtId="4" fontId="53" fillId="0" borderId="16" xfId="0" applyNumberFormat="1" applyFont="1" applyFill="1" applyBorder="1" applyAlignment="1">
      <alignment horizontal="right"/>
    </xf>
    <xf numFmtId="4" fontId="53" fillId="0" borderId="24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4" fontId="52" fillId="0" borderId="92" xfId="0" applyNumberFormat="1" applyFont="1" applyFill="1" applyBorder="1" applyAlignment="1">
      <alignment horizontal="center"/>
    </xf>
    <xf numFmtId="4" fontId="52" fillId="0" borderId="27" xfId="0" applyNumberFormat="1" applyFont="1" applyFill="1" applyBorder="1" applyAlignment="1">
      <alignment horizontal="center"/>
    </xf>
    <xf numFmtId="4" fontId="52" fillId="0" borderId="89" xfId="0" applyNumberFormat="1" applyFont="1" applyFill="1" applyBorder="1" applyAlignment="1">
      <alignment horizontal="center"/>
    </xf>
    <xf numFmtId="4" fontId="53" fillId="0" borderId="80" xfId="0" applyNumberFormat="1" applyFont="1" applyFill="1" applyBorder="1" applyAlignment="1">
      <alignment horizontal="center"/>
    </xf>
    <xf numFmtId="4" fontId="53" fillId="0" borderId="32" xfId="0" applyNumberFormat="1" applyFont="1" applyFill="1" applyBorder="1" applyAlignment="1">
      <alignment horizontal="center"/>
    </xf>
    <xf numFmtId="0" fontId="45" fillId="0" borderId="93" xfId="0" applyFont="1" applyFill="1" applyBorder="1" applyAlignment="1">
      <alignment horizontal="center" vertical="center" wrapText="1"/>
    </xf>
    <xf numFmtId="0" fontId="45" fillId="0" borderId="94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 indent="1"/>
    </xf>
    <xf numFmtId="4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95" xfId="0" applyFont="1" applyFill="1" applyBorder="1" applyAlignment="1">
      <alignment horizontal="center" vertical="center"/>
    </xf>
    <xf numFmtId="3" fontId="52" fillId="0" borderId="34" xfId="0" applyNumberFormat="1" applyFont="1" applyFill="1" applyBorder="1" applyAlignment="1">
      <alignment horizontal="right" indent="1"/>
    </xf>
    <xf numFmtId="49" fontId="52" fillId="0" borderId="89" xfId="0" applyNumberFormat="1" applyFont="1" applyFill="1" applyBorder="1" applyAlignment="1">
      <alignment horizontal="left" indent="1"/>
    </xf>
    <xf numFmtId="4" fontId="52" fillId="0" borderId="92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 indent="1"/>
    </xf>
    <xf numFmtId="164" fontId="52" fillId="0" borderId="0" xfId="0" applyNumberFormat="1" applyFont="1" applyFill="1" applyBorder="1" applyAlignment="1">
      <alignment horizontal="center"/>
    </xf>
    <xf numFmtId="3" fontId="52" fillId="0" borderId="38" xfId="0" applyNumberFormat="1" applyFont="1" applyFill="1" applyBorder="1" applyAlignment="1">
      <alignment horizontal="right" indent="1"/>
    </xf>
    <xf numFmtId="49" fontId="52" fillId="0" borderId="24" xfId="0" applyNumberFormat="1" applyFont="1" applyFill="1" applyBorder="1" applyAlignment="1">
      <alignment horizontal="left" indent="1"/>
    </xf>
    <xf numFmtId="4" fontId="52" fillId="0" borderId="75" xfId="0" applyNumberFormat="1" applyFont="1" applyFill="1" applyBorder="1" applyAlignment="1">
      <alignment horizontal="right"/>
    </xf>
    <xf numFmtId="3" fontId="52" fillId="0" borderId="68" xfId="0" applyNumberFormat="1" applyFont="1" applyFill="1" applyBorder="1" applyAlignment="1">
      <alignment horizontal="right" indent="1"/>
    </xf>
    <xf numFmtId="49" fontId="52" fillId="0" borderId="58" xfId="0" applyNumberFormat="1" applyFont="1" applyFill="1" applyBorder="1" applyAlignment="1">
      <alignment horizontal="left" indent="1"/>
    </xf>
    <xf numFmtId="4" fontId="52" fillId="0" borderId="79" xfId="0" applyNumberFormat="1" applyFont="1" applyFill="1" applyBorder="1" applyAlignment="1">
      <alignment horizontal="right"/>
    </xf>
    <xf numFmtId="3" fontId="54" fillId="0" borderId="35" xfId="0" applyNumberFormat="1" applyFont="1" applyFill="1" applyBorder="1" applyAlignment="1">
      <alignment horizontal="right" indent="1"/>
    </xf>
    <xf numFmtId="49" fontId="54" fillId="0" borderId="82" xfId="0" applyNumberFormat="1" applyFont="1" applyFill="1" applyBorder="1" applyAlignment="1">
      <alignment horizontal="left" indent="1"/>
    </xf>
    <xf numFmtId="4" fontId="54" fillId="0" borderId="83" xfId="0" applyNumberFormat="1" applyFont="1" applyFill="1" applyBorder="1" applyAlignment="1">
      <alignment horizontal="right"/>
    </xf>
    <xf numFmtId="4" fontId="54" fillId="0" borderId="84" xfId="0" applyNumberFormat="1" applyFont="1" applyFill="1" applyBorder="1" applyAlignment="1">
      <alignment horizontal="right"/>
    </xf>
    <xf numFmtId="4" fontId="54" fillId="0" borderId="82" xfId="0" applyNumberFormat="1" applyFont="1" applyFill="1" applyBorder="1" applyAlignment="1">
      <alignment horizontal="right"/>
    </xf>
    <xf numFmtId="4" fontId="54" fillId="0" borderId="85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 indent="1"/>
    </xf>
    <xf numFmtId="164" fontId="53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left" indent="1"/>
    </xf>
    <xf numFmtId="0" fontId="54" fillId="0" borderId="35" xfId="0" applyFont="1" applyFill="1" applyBorder="1" applyAlignment="1">
      <alignment/>
    </xf>
    <xf numFmtId="49" fontId="53" fillId="0" borderId="0" xfId="0" applyNumberFormat="1" applyFont="1" applyFill="1" applyBorder="1" applyAlignment="1">
      <alignment horizontal="left" indent="1"/>
    </xf>
    <xf numFmtId="3" fontId="52" fillId="0" borderId="37" xfId="0" applyNumberFormat="1" applyFont="1" applyFill="1" applyBorder="1" applyAlignment="1">
      <alignment horizontal="right" indent="1"/>
    </xf>
    <xf numFmtId="49" fontId="52" fillId="0" borderId="63" xfId="0" applyNumberFormat="1" applyFont="1" applyFill="1" applyBorder="1" applyAlignment="1">
      <alignment horizontal="left" indent="1"/>
    </xf>
    <xf numFmtId="4" fontId="52" fillId="0" borderId="59" xfId="0" applyNumberFormat="1" applyFont="1" applyFill="1" applyBorder="1" applyAlignment="1">
      <alignment horizontal="right"/>
    </xf>
    <xf numFmtId="4" fontId="52" fillId="0" borderId="32" xfId="0" applyNumberFormat="1" applyFont="1" applyFill="1" applyBorder="1" applyAlignment="1">
      <alignment horizontal="right"/>
    </xf>
    <xf numFmtId="4" fontId="52" fillId="0" borderId="63" xfId="0" applyNumberFormat="1" applyFont="1" applyFill="1" applyBorder="1" applyAlignment="1">
      <alignment horizontal="right"/>
    </xf>
    <xf numFmtId="4" fontId="52" fillId="0" borderId="8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5" fillId="0" borderId="36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52" fillId="0" borderId="96" xfId="0" applyFont="1" applyFill="1" applyBorder="1" applyAlignment="1">
      <alignment/>
    </xf>
    <xf numFmtId="49" fontId="52" fillId="0" borderId="97" xfId="0" applyNumberFormat="1" applyFont="1" applyFill="1" applyBorder="1" applyAlignment="1">
      <alignment horizontal="left" indent="1"/>
    </xf>
    <xf numFmtId="4" fontId="52" fillId="0" borderId="98" xfId="0" applyNumberFormat="1" applyFont="1" applyFill="1" applyBorder="1" applyAlignment="1">
      <alignment horizontal="right" indent="1"/>
    </xf>
    <xf numFmtId="4" fontId="52" fillId="0" borderId="99" xfId="0" applyNumberFormat="1" applyFont="1" applyFill="1" applyBorder="1" applyAlignment="1">
      <alignment horizontal="right" indent="1"/>
    </xf>
    <xf numFmtId="4" fontId="52" fillId="0" borderId="97" xfId="0" applyNumberFormat="1" applyFont="1" applyFill="1" applyBorder="1" applyAlignment="1">
      <alignment horizontal="right" indent="1"/>
    </xf>
    <xf numFmtId="4" fontId="52" fillId="0" borderId="98" xfId="0" applyNumberFormat="1" applyFont="1" applyFill="1" applyBorder="1" applyAlignment="1">
      <alignment horizontal="center"/>
    </xf>
    <xf numFmtId="4" fontId="52" fillId="0" borderId="99" xfId="0" applyNumberFormat="1" applyFont="1" applyFill="1" applyBorder="1" applyAlignment="1">
      <alignment horizontal="center"/>
    </xf>
    <xf numFmtId="0" fontId="52" fillId="0" borderId="100" xfId="0" applyFont="1" applyFill="1" applyBorder="1" applyAlignment="1">
      <alignment/>
    </xf>
    <xf numFmtId="49" fontId="52" fillId="0" borderId="101" xfId="0" applyNumberFormat="1" applyFont="1" applyFill="1" applyBorder="1" applyAlignment="1">
      <alignment horizontal="left" indent="1"/>
    </xf>
    <xf numFmtId="4" fontId="52" fillId="0" borderId="102" xfId="0" applyNumberFormat="1" applyFont="1" applyFill="1" applyBorder="1" applyAlignment="1">
      <alignment horizontal="right" indent="1"/>
    </xf>
    <xf numFmtId="4" fontId="52" fillId="0" borderId="103" xfId="0" applyNumberFormat="1" applyFont="1" applyFill="1" applyBorder="1" applyAlignment="1">
      <alignment horizontal="right" indent="1"/>
    </xf>
    <xf numFmtId="4" fontId="52" fillId="0" borderId="101" xfId="0" applyNumberFormat="1" applyFont="1" applyFill="1" applyBorder="1" applyAlignment="1">
      <alignment horizontal="right" indent="1"/>
    </xf>
    <xf numFmtId="4" fontId="52" fillId="0" borderId="102" xfId="0" applyNumberFormat="1" applyFont="1" applyFill="1" applyBorder="1" applyAlignment="1">
      <alignment horizontal="center"/>
    </xf>
    <xf numFmtId="4" fontId="52" fillId="0" borderId="103" xfId="0" applyNumberFormat="1" applyFont="1" applyFill="1" applyBorder="1" applyAlignment="1">
      <alignment horizontal="center"/>
    </xf>
    <xf numFmtId="0" fontId="53" fillId="0" borderId="100" xfId="0" applyFont="1" applyFill="1" applyBorder="1" applyAlignment="1">
      <alignment/>
    </xf>
    <xf numFmtId="49" fontId="53" fillId="0" borderId="101" xfId="0" applyNumberFormat="1" applyFont="1" applyFill="1" applyBorder="1" applyAlignment="1">
      <alignment horizontal="left" indent="1"/>
    </xf>
    <xf numFmtId="4" fontId="53" fillId="0" borderId="102" xfId="0" applyNumberFormat="1" applyFont="1" applyFill="1" applyBorder="1" applyAlignment="1">
      <alignment horizontal="right" indent="1"/>
    </xf>
    <xf numFmtId="4" fontId="53" fillId="0" borderId="103" xfId="0" applyNumberFormat="1" applyFont="1" applyFill="1" applyBorder="1" applyAlignment="1">
      <alignment horizontal="right" indent="1"/>
    </xf>
    <xf numFmtId="4" fontId="53" fillId="0" borderId="101" xfId="0" applyNumberFormat="1" applyFont="1" applyFill="1" applyBorder="1" applyAlignment="1">
      <alignment horizontal="right" indent="1"/>
    </xf>
    <xf numFmtId="4" fontId="53" fillId="0" borderId="86" xfId="0" applyNumberFormat="1" applyFont="1" applyFill="1" applyBorder="1" applyAlignment="1">
      <alignment horizontal="center"/>
    </xf>
    <xf numFmtId="4" fontId="53" fillId="0" borderId="71" xfId="0" applyNumberFormat="1" applyFont="1" applyFill="1" applyBorder="1" applyAlignment="1">
      <alignment horizontal="center"/>
    </xf>
    <xf numFmtId="4" fontId="53" fillId="0" borderId="69" xfId="0" applyNumberFormat="1" applyFont="1" applyFill="1" applyBorder="1" applyAlignment="1">
      <alignment horizontal="center"/>
    </xf>
    <xf numFmtId="0" fontId="53" fillId="0" borderId="104" xfId="0" applyFont="1" applyFill="1" applyBorder="1" applyAlignment="1">
      <alignment/>
    </xf>
    <xf numFmtId="49" fontId="52" fillId="0" borderId="105" xfId="0" applyNumberFormat="1" applyFont="1" applyFill="1" applyBorder="1" applyAlignment="1">
      <alignment horizontal="left" indent="1"/>
    </xf>
    <xf numFmtId="4" fontId="53" fillId="0" borderId="106" xfId="0" applyNumberFormat="1" applyFont="1" applyFill="1" applyBorder="1" applyAlignment="1">
      <alignment horizontal="right" indent="1"/>
    </xf>
    <xf numFmtId="4" fontId="53" fillId="0" borderId="107" xfId="0" applyNumberFormat="1" applyFont="1" applyFill="1" applyBorder="1" applyAlignment="1">
      <alignment horizontal="right" indent="1"/>
    </xf>
    <xf numFmtId="4" fontId="53" fillId="0" borderId="108" xfId="0" applyNumberFormat="1" applyFont="1" applyFill="1" applyBorder="1" applyAlignment="1">
      <alignment horizontal="right" indent="1"/>
    </xf>
    <xf numFmtId="4" fontId="53" fillId="0" borderId="109" xfId="0" applyNumberFormat="1" applyFont="1" applyFill="1" applyBorder="1" applyAlignment="1">
      <alignment horizontal="right" indent="1"/>
    </xf>
    <xf numFmtId="4" fontId="53" fillId="0" borderId="110" xfId="0" applyNumberFormat="1" applyFont="1" applyFill="1" applyBorder="1" applyAlignment="1">
      <alignment horizontal="right" indent="1"/>
    </xf>
    <xf numFmtId="4" fontId="53" fillId="0" borderId="111" xfId="0" applyNumberFormat="1" applyFont="1" applyFill="1" applyBorder="1" applyAlignment="1">
      <alignment horizontal="center"/>
    </xf>
    <xf numFmtId="4" fontId="53" fillId="0" borderId="107" xfId="0" applyNumberFormat="1" applyFont="1" applyFill="1" applyBorder="1" applyAlignment="1">
      <alignment horizontal="center"/>
    </xf>
    <xf numFmtId="4" fontId="53" fillId="0" borderId="105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 horizontal="center" vertical="center" wrapText="1"/>
    </xf>
    <xf numFmtId="4" fontId="52" fillId="0" borderId="96" xfId="0" applyNumberFormat="1" applyFont="1" applyFill="1" applyBorder="1" applyAlignment="1">
      <alignment/>
    </xf>
    <xf numFmtId="4" fontId="52" fillId="0" borderId="97" xfId="0" applyNumberFormat="1" applyFont="1" applyFill="1" applyBorder="1" applyAlignment="1">
      <alignment horizontal="left" indent="1"/>
    </xf>
    <xf numFmtId="4" fontId="52" fillId="0" borderId="112" xfId="0" applyNumberFormat="1" applyFont="1" applyFill="1" applyBorder="1" applyAlignment="1">
      <alignment horizontal="right" indent="1"/>
    </xf>
    <xf numFmtId="4" fontId="52" fillId="0" borderId="100" xfId="0" applyNumberFormat="1" applyFont="1" applyFill="1" applyBorder="1" applyAlignment="1">
      <alignment/>
    </xf>
    <xf numFmtId="4" fontId="52" fillId="0" borderId="101" xfId="0" applyNumberFormat="1" applyFont="1" applyFill="1" applyBorder="1" applyAlignment="1">
      <alignment horizontal="left" indent="1"/>
    </xf>
    <xf numFmtId="4" fontId="52" fillId="0" borderId="113" xfId="0" applyNumberFormat="1" applyFont="1" applyFill="1" applyBorder="1" applyAlignment="1">
      <alignment horizontal="right" indent="1"/>
    </xf>
    <xf numFmtId="4" fontId="53" fillId="0" borderId="104" xfId="0" applyNumberFormat="1" applyFont="1" applyFill="1" applyBorder="1" applyAlignment="1">
      <alignment/>
    </xf>
    <xf numFmtId="4" fontId="53" fillId="0" borderId="105" xfId="0" applyNumberFormat="1" applyFont="1" applyFill="1" applyBorder="1" applyAlignment="1">
      <alignment horizontal="left" indent="1"/>
    </xf>
    <xf numFmtId="4" fontId="53" fillId="0" borderId="105" xfId="0" applyNumberFormat="1" applyFont="1" applyFill="1" applyBorder="1" applyAlignment="1">
      <alignment horizontal="right" indent="1"/>
    </xf>
    <xf numFmtId="4" fontId="53" fillId="0" borderId="111" xfId="0" applyNumberFormat="1" applyFont="1" applyFill="1" applyBorder="1" applyAlignment="1">
      <alignment horizontal="right" inden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" fontId="41" fillId="0" borderId="114" xfId="0" applyNumberFormat="1" applyFont="1" applyFill="1" applyBorder="1" applyAlignment="1">
      <alignment horizontal="center" vertical="center"/>
    </xf>
    <xf numFmtId="4" fontId="41" fillId="0" borderId="115" xfId="0" applyNumberFormat="1" applyFont="1" applyFill="1" applyBorder="1" applyAlignment="1">
      <alignment horizontal="center" vertical="center"/>
    </xf>
    <xf numFmtId="4" fontId="41" fillId="0" borderId="116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44" xfId="0" applyFont="1" applyFill="1" applyBorder="1" applyAlignment="1">
      <alignment horizontal="left" indent="1"/>
    </xf>
    <xf numFmtId="4" fontId="41" fillId="0" borderId="114" xfId="0" applyNumberFormat="1" applyFont="1" applyFill="1" applyBorder="1" applyAlignment="1">
      <alignment horizontal="center"/>
    </xf>
    <xf numFmtId="4" fontId="41" fillId="0" borderId="114" xfId="0" applyNumberFormat="1" applyFont="1" applyFill="1" applyBorder="1" applyAlignment="1">
      <alignment vertical="center"/>
    </xf>
    <xf numFmtId="4" fontId="41" fillId="0" borderId="115" xfId="0" applyNumberFormat="1" applyFont="1" applyFill="1" applyBorder="1" applyAlignment="1">
      <alignment vertical="center"/>
    </xf>
    <xf numFmtId="4" fontId="41" fillId="0" borderId="116" xfId="0" applyNumberFormat="1" applyFont="1" applyFill="1" applyBorder="1" applyAlignment="1">
      <alignment vertical="center"/>
    </xf>
    <xf numFmtId="4" fontId="41" fillId="0" borderId="62" xfId="0" applyNumberFormat="1" applyFont="1" applyFill="1" applyBorder="1" applyAlignment="1">
      <alignment horizontal="center"/>
    </xf>
    <xf numFmtId="4" fontId="41" fillId="0" borderId="39" xfId="0" applyNumberFormat="1" applyFont="1" applyFill="1" applyBorder="1" applyAlignment="1">
      <alignment horizontal="center"/>
    </xf>
    <xf numFmtId="0" fontId="41" fillId="0" borderId="40" xfId="0" applyFont="1" applyFill="1" applyBorder="1" applyAlignment="1">
      <alignment/>
    </xf>
    <xf numFmtId="0" fontId="41" fillId="0" borderId="117" xfId="0" applyFont="1" applyFill="1" applyBorder="1" applyAlignment="1">
      <alignment horizontal="left" indent="1"/>
    </xf>
    <xf numFmtId="4" fontId="41" fillId="0" borderId="41" xfId="0" applyNumberFormat="1" applyFont="1" applyFill="1" applyBorder="1" applyAlignment="1">
      <alignment horizontal="right"/>
    </xf>
    <xf numFmtId="4" fontId="41" fillId="0" borderId="39" xfId="0" applyNumberFormat="1" applyFont="1" applyFill="1" applyBorder="1" applyAlignment="1">
      <alignment horizontal="right"/>
    </xf>
    <xf numFmtId="4" fontId="41" fillId="0" borderId="6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 vertical="center"/>
    </xf>
    <xf numFmtId="0" fontId="41" fillId="0" borderId="118" xfId="0" applyFont="1" applyFill="1" applyBorder="1" applyAlignment="1">
      <alignment/>
    </xf>
    <xf numFmtId="4" fontId="41" fillId="0" borderId="114" xfId="0" applyNumberFormat="1" applyFont="1" applyFill="1" applyBorder="1" applyAlignment="1">
      <alignment horizontal="right" indent="1"/>
    </xf>
    <xf numFmtId="4" fontId="41" fillId="0" borderId="115" xfId="0" applyNumberFormat="1" applyFont="1" applyFill="1" applyBorder="1" applyAlignment="1">
      <alignment horizontal="right" indent="1"/>
    </xf>
    <xf numFmtId="4" fontId="41" fillId="0" borderId="116" xfId="0" applyNumberFormat="1" applyFont="1" applyFill="1" applyBorder="1" applyAlignment="1">
      <alignment horizontal="right" indent="1"/>
    </xf>
    <xf numFmtId="4" fontId="41" fillId="0" borderId="43" xfId="0" applyNumberFormat="1" applyFont="1" applyFill="1" applyBorder="1" applyAlignment="1">
      <alignment horizontal="center"/>
    </xf>
    <xf numFmtId="4" fontId="41" fillId="0" borderId="44" xfId="0" applyNumberFormat="1" applyFont="1" applyFill="1" applyBorder="1" applyAlignment="1">
      <alignment horizontal="center"/>
    </xf>
    <xf numFmtId="4" fontId="57" fillId="0" borderId="118" xfId="0" applyNumberFormat="1" applyFont="1" applyFill="1" applyBorder="1" applyAlignment="1">
      <alignment/>
    </xf>
    <xf numFmtId="4" fontId="41" fillId="0" borderId="44" xfId="0" applyNumberFormat="1" applyFont="1" applyFill="1" applyBorder="1" applyAlignment="1">
      <alignment horizontal="left" indent="1"/>
    </xf>
    <xf numFmtId="3" fontId="57" fillId="0" borderId="0" xfId="0" applyNumberFormat="1" applyFont="1" applyFill="1" applyBorder="1" applyAlignment="1">
      <alignment horizontal="right" indent="1"/>
    </xf>
    <xf numFmtId="164" fontId="57" fillId="0" borderId="0" xfId="0" applyNumberFormat="1" applyFont="1" applyFill="1" applyBorder="1" applyAlignment="1">
      <alignment horizontal="center"/>
    </xf>
    <xf numFmtId="4" fontId="41" fillId="0" borderId="115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right" indent="1"/>
    </xf>
    <xf numFmtId="164" fontId="41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right" wrapText="1"/>
    </xf>
    <xf numFmtId="4" fontId="52" fillId="0" borderId="97" xfId="0" applyNumberFormat="1" applyFont="1" applyFill="1" applyBorder="1" applyAlignment="1">
      <alignment horizontal="center"/>
    </xf>
    <xf numFmtId="4" fontId="52" fillId="0" borderId="101" xfId="0" applyNumberFormat="1" applyFont="1" applyFill="1" applyBorder="1" applyAlignment="1">
      <alignment horizontal="center"/>
    </xf>
    <xf numFmtId="4" fontId="52" fillId="0" borderId="24" xfId="0" applyNumberFormat="1" applyFont="1" applyFill="1" applyBorder="1" applyAlignment="1">
      <alignment horizontal="center"/>
    </xf>
    <xf numFmtId="4" fontId="52" fillId="0" borderId="63" xfId="0" applyNumberFormat="1" applyFont="1" applyFill="1" applyBorder="1" applyAlignment="1">
      <alignment horizontal="center"/>
    </xf>
    <xf numFmtId="4" fontId="53" fillId="0" borderId="63" xfId="0" applyNumberFormat="1" applyFont="1" applyFill="1" applyBorder="1" applyAlignment="1">
      <alignment horizontal="center"/>
    </xf>
    <xf numFmtId="4" fontId="41" fillId="0" borderId="61" xfId="0" applyNumberFormat="1" applyFont="1" applyFill="1" applyBorder="1" applyAlignment="1">
      <alignment horizontal="center"/>
    </xf>
    <xf numFmtId="4" fontId="45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right" indent="1"/>
    </xf>
    <xf numFmtId="0" fontId="45" fillId="0" borderId="0" xfId="0" applyFont="1" applyFill="1" applyBorder="1" applyAlignment="1">
      <alignment horizontal="right" indent="1"/>
    </xf>
    <xf numFmtId="0" fontId="45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120" xfId="0" applyNumberFormat="1" applyFont="1" applyFill="1" applyBorder="1" applyAlignment="1">
      <alignment horizontal="left" indent="1"/>
    </xf>
    <xf numFmtId="3" fontId="45" fillId="0" borderId="70" xfId="0" applyNumberFormat="1" applyFont="1" applyFill="1" applyBorder="1" applyAlignment="1">
      <alignment horizontal="right" indent="1"/>
    </xf>
    <xf numFmtId="3" fontId="45" fillId="0" borderId="121" xfId="0" applyNumberFormat="1" applyFont="1" applyFill="1" applyBorder="1" applyAlignment="1">
      <alignment horizontal="right" indent="1"/>
    </xf>
    <xf numFmtId="3" fontId="45" fillId="0" borderId="122" xfId="0" applyNumberFormat="1" applyFont="1" applyFill="1" applyBorder="1" applyAlignment="1">
      <alignment horizontal="right" indent="1"/>
    </xf>
    <xf numFmtId="3" fontId="45" fillId="0" borderId="99" xfId="0" applyNumberFormat="1" applyFont="1" applyFill="1" applyBorder="1" applyAlignment="1">
      <alignment horizontal="right" indent="1"/>
    </xf>
    <xf numFmtId="164" fontId="45" fillId="0" borderId="123" xfId="0" applyNumberFormat="1" applyFont="1" applyFill="1" applyBorder="1" applyAlignment="1">
      <alignment horizontal="center"/>
    </xf>
    <xf numFmtId="0" fontId="7" fillId="0" borderId="97" xfId="0" applyFont="1" applyFill="1" applyBorder="1" applyAlignment="1">
      <alignment/>
    </xf>
    <xf numFmtId="49" fontId="45" fillId="0" borderId="120" xfId="0" applyNumberFormat="1" applyFont="1" applyFill="1" applyBorder="1" applyAlignment="1">
      <alignment horizontal="left" indent="1"/>
    </xf>
    <xf numFmtId="49" fontId="45" fillId="0" borderId="124" xfId="0" applyNumberFormat="1" applyFont="1" applyFill="1" applyBorder="1" applyAlignment="1">
      <alignment horizontal="left" indent="1"/>
    </xf>
    <xf numFmtId="49" fontId="45" fillId="0" borderId="125" xfId="0" applyNumberFormat="1" applyFont="1" applyFill="1" applyBorder="1" applyAlignment="1">
      <alignment horizontal="left" indent="1"/>
    </xf>
    <xf numFmtId="3" fontId="45" fillId="0" borderId="83" xfId="0" applyNumberFormat="1" applyFont="1" applyFill="1" applyBorder="1" applyAlignment="1">
      <alignment horizontal="right" indent="1"/>
    </xf>
    <xf numFmtId="3" fontId="45" fillId="0" borderId="126" xfId="0" applyNumberFormat="1" applyFont="1" applyFill="1" applyBorder="1" applyAlignment="1">
      <alignment horizontal="right" indent="1"/>
    </xf>
    <xf numFmtId="3" fontId="45" fillId="0" borderId="127" xfId="0" applyNumberFormat="1" applyFont="1" applyFill="1" applyBorder="1" applyAlignment="1">
      <alignment horizontal="right" indent="1"/>
    </xf>
    <xf numFmtId="3" fontId="45" fillId="0" borderId="109" xfId="0" applyNumberFormat="1" applyFont="1" applyFill="1" applyBorder="1" applyAlignment="1">
      <alignment horizontal="right" indent="1"/>
    </xf>
    <xf numFmtId="164" fontId="45" fillId="0" borderId="128" xfId="0" applyNumberFormat="1" applyFont="1" applyFill="1" applyBorder="1" applyAlignment="1">
      <alignment horizontal="center"/>
    </xf>
    <xf numFmtId="0" fontId="7" fillId="0" borderId="110" xfId="0" applyFont="1" applyFill="1" applyBorder="1" applyAlignment="1">
      <alignment/>
    </xf>
    <xf numFmtId="4" fontId="7" fillId="0" borderId="98" xfId="0" applyNumberFormat="1" applyFont="1" applyFill="1" applyBorder="1" applyAlignment="1">
      <alignment horizontal="right"/>
    </xf>
    <xf numFmtId="4" fontId="7" fillId="0" borderId="122" xfId="0" applyNumberFormat="1" applyFont="1" applyFill="1" applyBorder="1" applyAlignment="1">
      <alignment horizontal="right"/>
    </xf>
    <xf numFmtId="4" fontId="7" fillId="0" borderId="99" xfId="0" applyNumberFormat="1" applyFont="1" applyFill="1" applyBorder="1" applyAlignment="1">
      <alignment horizontal="center"/>
    </xf>
    <xf numFmtId="4" fontId="58" fillId="0" borderId="123" xfId="0" applyNumberFormat="1" applyFont="1" applyFill="1" applyBorder="1" applyAlignment="1">
      <alignment horizontal="center"/>
    </xf>
    <xf numFmtId="4" fontId="7" fillId="0" borderId="70" xfId="0" applyNumberFormat="1" applyFont="1" applyFill="1" applyBorder="1" applyAlignment="1">
      <alignment horizontal="right"/>
    </xf>
    <xf numFmtId="4" fontId="7" fillId="0" borderId="121" xfId="0" applyNumberFormat="1" applyFont="1" applyFill="1" applyBorder="1" applyAlignment="1">
      <alignment horizontal="right"/>
    </xf>
    <xf numFmtId="4" fontId="7" fillId="0" borderId="71" xfId="0" applyNumberFormat="1" applyFont="1" applyFill="1" applyBorder="1" applyAlignment="1">
      <alignment horizontal="center"/>
    </xf>
    <xf numFmtId="4" fontId="7" fillId="0" borderId="129" xfId="0" applyNumberFormat="1" applyFont="1" applyFill="1" applyBorder="1" applyAlignment="1">
      <alignment horizontal="center"/>
    </xf>
    <xf numFmtId="4" fontId="7" fillId="0" borderId="69" xfId="0" applyNumberFormat="1" applyFont="1" applyFill="1" applyBorder="1" applyAlignment="1">
      <alignment/>
    </xf>
    <xf numFmtId="49" fontId="45" fillId="0" borderId="91" xfId="0" applyNumberFormat="1" applyFont="1" applyFill="1" applyBorder="1" applyAlignment="1">
      <alignment horizontal="left" indent="1"/>
    </xf>
    <xf numFmtId="4" fontId="58" fillId="0" borderId="129" xfId="0" applyNumberFormat="1" applyFont="1" applyFill="1" applyBorder="1" applyAlignment="1">
      <alignment horizontal="center"/>
    </xf>
    <xf numFmtId="4" fontId="7" fillId="0" borderId="102" xfId="0" applyNumberFormat="1" applyFont="1" applyFill="1" applyBorder="1" applyAlignment="1">
      <alignment horizontal="right"/>
    </xf>
    <xf numFmtId="4" fontId="7" fillId="0" borderId="130" xfId="0" applyNumberFormat="1" applyFont="1" applyFill="1" applyBorder="1" applyAlignment="1">
      <alignment horizontal="right"/>
    </xf>
    <xf numFmtId="4" fontId="7" fillId="0" borderId="103" xfId="0" applyNumberFormat="1" applyFont="1" applyFill="1" applyBorder="1" applyAlignment="1">
      <alignment horizontal="center"/>
    </xf>
    <xf numFmtId="4" fontId="58" fillId="0" borderId="131" xfId="0" applyNumberFormat="1" applyFont="1" applyFill="1" applyBorder="1" applyAlignment="1">
      <alignment horizontal="center"/>
    </xf>
    <xf numFmtId="4" fontId="7" fillId="0" borderId="104" xfId="0" applyNumberFormat="1" applyFont="1" applyFill="1" applyBorder="1" applyAlignment="1">
      <alignment horizontal="right"/>
    </xf>
    <xf numFmtId="4" fontId="7" fillId="0" borderId="103" xfId="0" applyNumberFormat="1" applyFont="1" applyFill="1" applyBorder="1" applyAlignment="1">
      <alignment horizontal="right"/>
    </xf>
    <xf numFmtId="4" fontId="7" fillId="0" borderId="132" xfId="0" applyNumberFormat="1" applyFont="1" applyFill="1" applyBorder="1" applyAlignment="1">
      <alignment horizontal="right"/>
    </xf>
    <xf numFmtId="4" fontId="7" fillId="0" borderId="107" xfId="0" applyNumberFormat="1" applyFont="1" applyFill="1" applyBorder="1" applyAlignment="1">
      <alignment horizontal="center"/>
    </xf>
    <xf numFmtId="4" fontId="7" fillId="0" borderId="133" xfId="0" applyNumberFormat="1" applyFont="1" applyFill="1" applyBorder="1" applyAlignment="1">
      <alignment horizontal="center"/>
    </xf>
    <xf numFmtId="4" fontId="7" fillId="0" borderId="106" xfId="0" applyNumberFormat="1" applyFont="1" applyFill="1" applyBorder="1" applyAlignment="1">
      <alignment horizontal="right"/>
    </xf>
    <xf numFmtId="0" fontId="7" fillId="0" borderId="134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0" fontId="7" fillId="0" borderId="127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center"/>
    </xf>
    <xf numFmtId="164" fontId="45" fillId="0" borderId="122" xfId="0" applyNumberFormat="1" applyFont="1" applyFill="1" applyBorder="1" applyAlignment="1">
      <alignment horizontal="center"/>
    </xf>
    <xf numFmtId="49" fontId="45" fillId="0" borderId="136" xfId="0" applyNumberFormat="1" applyFont="1" applyFill="1" applyBorder="1" applyAlignment="1">
      <alignment horizontal="left" indent="1"/>
    </xf>
    <xf numFmtId="3" fontId="45" fillId="0" borderId="106" xfId="0" applyNumberFormat="1" applyFont="1" applyFill="1" applyBorder="1" applyAlignment="1">
      <alignment horizontal="right" indent="1"/>
    </xf>
    <xf numFmtId="3" fontId="45" fillId="0" borderId="132" xfId="0" applyNumberFormat="1" applyFont="1" applyFill="1" applyBorder="1" applyAlignment="1">
      <alignment horizontal="right" indent="1"/>
    </xf>
    <xf numFmtId="164" fontId="45" fillId="0" borderId="127" xfId="0" applyNumberFormat="1" applyFont="1" applyFill="1" applyBorder="1" applyAlignment="1">
      <alignment horizontal="center"/>
    </xf>
    <xf numFmtId="0" fontId="7" fillId="0" borderId="118" xfId="0" applyFont="1" applyFill="1" applyBorder="1" applyAlignment="1">
      <alignment/>
    </xf>
    <xf numFmtId="0" fontId="7" fillId="0" borderId="137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4" fontId="45" fillId="0" borderId="100" xfId="0" applyNumberFormat="1" applyFont="1" applyFill="1" applyBorder="1" applyAlignment="1">
      <alignment horizontal="left" indent="1"/>
    </xf>
    <xf numFmtId="4" fontId="45" fillId="0" borderId="124" xfId="0" applyNumberFormat="1" applyFont="1" applyFill="1" applyBorder="1" applyAlignment="1">
      <alignment horizontal="left" indent="1"/>
    </xf>
    <xf numFmtId="4" fontId="45" fillId="0" borderId="117" xfId="0" applyNumberFormat="1" applyFont="1" applyFill="1" applyBorder="1" applyAlignment="1">
      <alignment horizontal="left" indent="1"/>
    </xf>
    <xf numFmtId="0" fontId="48" fillId="0" borderId="0" xfId="0" applyFont="1" applyBorder="1" applyAlignment="1">
      <alignment horizontal="center" vertical="center" wrapText="1"/>
    </xf>
    <xf numFmtId="0" fontId="45" fillId="0" borderId="11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1"/>
    </xf>
    <xf numFmtId="0" fontId="7" fillId="0" borderId="6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49" fontId="45" fillId="0" borderId="138" xfId="0" applyNumberFormat="1" applyFont="1" applyFill="1" applyBorder="1" applyAlignment="1">
      <alignment horizontal="left" indent="1"/>
    </xf>
    <xf numFmtId="3" fontId="45" fillId="0" borderId="98" xfId="0" applyNumberFormat="1" applyFont="1" applyFill="1" applyBorder="1" applyAlignment="1">
      <alignment horizontal="right" indent="1"/>
    </xf>
    <xf numFmtId="3" fontId="45" fillId="0" borderId="97" xfId="0" applyNumberFormat="1" applyFont="1" applyFill="1" applyBorder="1" applyAlignment="1">
      <alignment horizontal="right" indent="1"/>
    </xf>
    <xf numFmtId="164" fontId="45" fillId="0" borderId="0" xfId="0" applyNumberFormat="1" applyFont="1" applyFill="1" applyBorder="1" applyAlignment="1">
      <alignment horizontal="center"/>
    </xf>
    <xf numFmtId="3" fontId="45" fillId="0" borderId="77" xfId="0" applyNumberFormat="1" applyFont="1" applyFill="1" applyBorder="1" applyAlignment="1">
      <alignment horizontal="right" indent="1"/>
    </xf>
    <xf numFmtId="3" fontId="45" fillId="0" borderId="31" xfId="0" applyNumberFormat="1" applyFont="1" applyFill="1" applyBorder="1" applyAlignment="1">
      <alignment horizontal="right" indent="1"/>
    </xf>
    <xf numFmtId="3" fontId="45" fillId="0" borderId="87" xfId="0" applyNumberFormat="1" applyFont="1" applyFill="1" applyBorder="1" applyAlignment="1">
      <alignment horizontal="right" indent="1"/>
    </xf>
    <xf numFmtId="3" fontId="45" fillId="0" borderId="58" xfId="0" applyNumberFormat="1" applyFont="1" applyFill="1" applyBorder="1" applyAlignment="1">
      <alignment horizontal="right" indent="1"/>
    </xf>
    <xf numFmtId="49" fontId="45" fillId="0" borderId="139" xfId="0" applyNumberFormat="1" applyFont="1" applyFill="1" applyBorder="1" applyAlignment="1">
      <alignment horizontal="left" indent="1"/>
    </xf>
    <xf numFmtId="3" fontId="41" fillId="0" borderId="41" xfId="0" applyNumberFormat="1" applyFont="1" applyFill="1" applyBorder="1" applyAlignment="1">
      <alignment horizontal="right" indent="1"/>
    </xf>
    <xf numFmtId="3" fontId="41" fillId="0" borderId="62" xfId="0" applyNumberFormat="1" applyFont="1" applyFill="1" applyBorder="1" applyAlignment="1">
      <alignment horizontal="right" indent="1"/>
    </xf>
    <xf numFmtId="3" fontId="41" fillId="0" borderId="95" xfId="0" applyNumberFormat="1" applyFont="1" applyFill="1" applyBorder="1" applyAlignment="1">
      <alignment horizontal="right" indent="1"/>
    </xf>
    <xf numFmtId="3" fontId="41" fillId="0" borderId="39" xfId="0" applyNumberFormat="1" applyFont="1" applyFill="1" applyBorder="1" applyAlignment="1">
      <alignment horizontal="right" indent="1"/>
    </xf>
    <xf numFmtId="3" fontId="41" fillId="0" borderId="42" xfId="0" applyNumberFormat="1" applyFont="1" applyFill="1" applyBorder="1" applyAlignment="1">
      <alignment horizontal="right" indent="1"/>
    </xf>
    <xf numFmtId="0" fontId="7" fillId="0" borderId="0" xfId="0" applyFont="1" applyFill="1" applyAlignment="1">
      <alignment/>
    </xf>
    <xf numFmtId="0" fontId="45" fillId="0" borderId="138" xfId="0" applyFont="1" applyFill="1" applyBorder="1" applyAlignment="1">
      <alignment horizontal="left" indent="1"/>
    </xf>
    <xf numFmtId="0" fontId="45" fillId="0" borderId="98" xfId="0" applyFont="1" applyFill="1" applyBorder="1" applyAlignment="1">
      <alignment horizontal="center"/>
    </xf>
    <xf numFmtId="0" fontId="45" fillId="0" borderId="99" xfId="0" applyFont="1" applyFill="1" applyBorder="1" applyAlignment="1">
      <alignment horizontal="center"/>
    </xf>
    <xf numFmtId="0" fontId="45" fillId="0" borderId="122" xfId="0" applyFont="1" applyFill="1" applyBorder="1" applyAlignment="1">
      <alignment horizontal="center"/>
    </xf>
    <xf numFmtId="0" fontId="45" fillId="0" borderId="97" xfId="0" applyFont="1" applyFill="1" applyBorder="1" applyAlignment="1">
      <alignment horizontal="center"/>
    </xf>
    <xf numFmtId="0" fontId="45" fillId="0" borderId="124" xfId="0" applyFont="1" applyFill="1" applyBorder="1" applyAlignment="1">
      <alignment horizontal="left" indent="1"/>
    </xf>
    <xf numFmtId="0" fontId="45" fillId="0" borderId="102" xfId="0" applyFont="1" applyFill="1" applyBorder="1" applyAlignment="1">
      <alignment horizontal="center"/>
    </xf>
    <xf numFmtId="0" fontId="45" fillId="0" borderId="103" xfId="0" applyFont="1" applyFill="1" applyBorder="1" applyAlignment="1">
      <alignment horizontal="center"/>
    </xf>
    <xf numFmtId="0" fontId="45" fillId="0" borderId="130" xfId="0" applyFont="1" applyFill="1" applyBorder="1" applyAlignment="1">
      <alignment horizontal="center"/>
    </xf>
    <xf numFmtId="0" fontId="45" fillId="0" borderId="101" xfId="0" applyFont="1" applyFill="1" applyBorder="1" applyAlignment="1">
      <alignment horizontal="center"/>
    </xf>
    <xf numFmtId="49" fontId="45" fillId="0" borderId="117" xfId="0" applyNumberFormat="1" applyFont="1" applyFill="1" applyBorder="1" applyAlignment="1">
      <alignment horizontal="left" indent="1"/>
    </xf>
    <xf numFmtId="3" fontId="45" fillId="0" borderId="78" xfId="0" applyNumberFormat="1" applyFont="1" applyFill="1" applyBorder="1" applyAlignment="1">
      <alignment horizontal="right" indent="1"/>
    </xf>
    <xf numFmtId="3" fontId="45" fillId="0" borderId="29" xfId="0" applyNumberFormat="1" applyFont="1" applyFill="1" applyBorder="1" applyAlignment="1">
      <alignment horizontal="right" indent="1"/>
    </xf>
    <xf numFmtId="3" fontId="45" fillId="0" borderId="140" xfId="0" applyNumberFormat="1" applyFont="1" applyFill="1" applyBorder="1" applyAlignment="1">
      <alignment horizontal="right" indent="1"/>
    </xf>
    <xf numFmtId="3" fontId="45" fillId="0" borderId="76" xfId="0" applyNumberFormat="1" applyFont="1" applyFill="1" applyBorder="1" applyAlignment="1">
      <alignment horizontal="right" indent="1"/>
    </xf>
    <xf numFmtId="3" fontId="45" fillId="0" borderId="84" xfId="0" applyNumberFormat="1" applyFont="1" applyFill="1" applyBorder="1" applyAlignment="1">
      <alignment horizontal="right" indent="1"/>
    </xf>
    <xf numFmtId="3" fontId="45" fillId="0" borderId="82" xfId="0" applyNumberFormat="1" applyFont="1" applyFill="1" applyBorder="1" applyAlignment="1">
      <alignment horizontal="right" indent="1"/>
    </xf>
    <xf numFmtId="0" fontId="45" fillId="0" borderId="118" xfId="0" applyFont="1" applyFill="1" applyBorder="1" applyAlignment="1">
      <alignment/>
    </xf>
    <xf numFmtId="0" fontId="45" fillId="0" borderId="137" xfId="0" applyFont="1" applyFill="1" applyBorder="1" applyAlignment="1">
      <alignment/>
    </xf>
    <xf numFmtId="0" fontId="45" fillId="0" borderId="116" xfId="0" applyFont="1" applyFill="1" applyBorder="1" applyAlignment="1">
      <alignment/>
    </xf>
    <xf numFmtId="0" fontId="45" fillId="0" borderId="0" xfId="0" applyFont="1" applyBorder="1" applyAlignment="1">
      <alignment/>
    </xf>
    <xf numFmtId="0" fontId="41" fillId="0" borderId="141" xfId="0" applyFont="1" applyFill="1" applyBorder="1" applyAlignment="1">
      <alignment/>
    </xf>
    <xf numFmtId="3" fontId="45" fillId="0" borderId="115" xfId="0" applyNumberFormat="1" applyFont="1" applyFill="1" applyBorder="1" applyAlignment="1">
      <alignment horizontal="right" indent="1"/>
    </xf>
    <xf numFmtId="3" fontId="45" fillId="0" borderId="142" xfId="0" applyNumberFormat="1" applyFont="1" applyFill="1" applyBorder="1" applyAlignment="1">
      <alignment horizontal="right" indent="1"/>
    </xf>
    <xf numFmtId="0" fontId="7" fillId="0" borderId="7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5" fillId="0" borderId="68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45" fillId="0" borderId="8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4" fontId="45" fillId="0" borderId="136" xfId="0" applyNumberFormat="1" applyFont="1" applyFill="1" applyBorder="1" applyAlignment="1">
      <alignment horizontal="left" indent="1"/>
    </xf>
    <xf numFmtId="4" fontId="45" fillId="0" borderId="106" xfId="0" applyNumberFormat="1" applyFont="1" applyFill="1" applyBorder="1" applyAlignment="1">
      <alignment horizontal="right" indent="1"/>
    </xf>
    <xf numFmtId="4" fontId="45" fillId="0" borderId="107" xfId="0" applyNumberFormat="1" applyFont="1" applyFill="1" applyBorder="1" applyAlignment="1">
      <alignment horizontal="right" indent="1"/>
    </xf>
    <xf numFmtId="4" fontId="45" fillId="0" borderId="132" xfId="0" applyNumberFormat="1" applyFont="1" applyFill="1" applyBorder="1" applyAlignment="1">
      <alignment horizontal="right" indent="1"/>
    </xf>
    <xf numFmtId="4" fontId="7" fillId="0" borderId="97" xfId="0" applyNumberFormat="1" applyFont="1" applyFill="1" applyBorder="1" applyAlignment="1">
      <alignment/>
    </xf>
    <xf numFmtId="4" fontId="7" fillId="0" borderId="110" xfId="0" applyNumberFormat="1" applyFont="1" applyFill="1" applyBorder="1" applyAlignment="1">
      <alignment/>
    </xf>
    <xf numFmtId="4" fontId="57" fillId="0" borderId="141" xfId="0" applyNumberFormat="1" applyFont="1" applyFill="1" applyBorder="1" applyAlignment="1">
      <alignment horizontal="left" indent="1"/>
    </xf>
    <xf numFmtId="4" fontId="57" fillId="0" borderId="114" xfId="0" applyNumberFormat="1" applyFont="1" applyFill="1" applyBorder="1" applyAlignment="1">
      <alignment horizontal="right" indent="1"/>
    </xf>
    <xf numFmtId="4" fontId="57" fillId="0" borderId="115" xfId="0" applyNumberFormat="1" applyFont="1" applyFill="1" applyBorder="1" applyAlignment="1">
      <alignment horizontal="right" indent="1"/>
    </xf>
    <xf numFmtId="4" fontId="57" fillId="0" borderId="69" xfId="0" applyNumberFormat="1" applyFont="1" applyFill="1" applyBorder="1" applyAlignment="1">
      <alignment/>
    </xf>
    <xf numFmtId="4" fontId="45" fillId="0" borderId="105" xfId="0" applyNumberFormat="1" applyFont="1" applyFill="1" applyBorder="1" applyAlignment="1">
      <alignment horizontal="right" indent="1"/>
    </xf>
    <xf numFmtId="4" fontId="45" fillId="0" borderId="125" xfId="0" applyNumberFormat="1" applyFont="1" applyFill="1" applyBorder="1" applyAlignment="1">
      <alignment horizontal="left" indent="1"/>
    </xf>
    <xf numFmtId="4" fontId="45" fillId="0" borderId="83" xfId="0" applyNumberFormat="1" applyFont="1" applyFill="1" applyBorder="1" applyAlignment="1">
      <alignment horizontal="right" indent="1"/>
    </xf>
    <xf numFmtId="4" fontId="45" fillId="0" borderId="84" xfId="0" applyNumberFormat="1" applyFont="1" applyFill="1" applyBorder="1" applyAlignment="1">
      <alignment horizontal="right" indent="1"/>
    </xf>
    <xf numFmtId="4" fontId="45" fillId="0" borderId="126" xfId="0" applyNumberFormat="1" applyFont="1" applyFill="1" applyBorder="1" applyAlignment="1">
      <alignment horizontal="right" indent="1"/>
    </xf>
    <xf numFmtId="4" fontId="45" fillId="0" borderId="82" xfId="0" applyNumberFormat="1" applyFont="1" applyFill="1" applyBorder="1" applyAlignment="1">
      <alignment horizontal="right" indent="1"/>
    </xf>
    <xf numFmtId="4" fontId="45" fillId="0" borderId="78" xfId="0" applyNumberFormat="1" applyFont="1" applyFill="1" applyBorder="1" applyAlignment="1">
      <alignment horizontal="right" indent="1"/>
    </xf>
    <xf numFmtId="4" fontId="45" fillId="0" borderId="29" xfId="0" applyNumberFormat="1" applyFont="1" applyFill="1" applyBorder="1" applyAlignment="1">
      <alignment horizontal="right" indent="1"/>
    </xf>
    <xf numFmtId="4" fontId="45" fillId="0" borderId="140" xfId="0" applyNumberFormat="1" applyFont="1" applyFill="1" applyBorder="1" applyAlignment="1">
      <alignment horizontal="right" indent="1"/>
    </xf>
    <xf numFmtId="4" fontId="45" fillId="0" borderId="76" xfId="0" applyNumberFormat="1" applyFont="1" applyFill="1" applyBorder="1" applyAlignment="1">
      <alignment horizontal="right" indent="1"/>
    </xf>
    <xf numFmtId="4" fontId="41" fillId="0" borderId="117" xfId="0" applyNumberFormat="1" applyFont="1" applyFill="1" applyBorder="1" applyAlignment="1">
      <alignment horizontal="left" indent="1"/>
    </xf>
    <xf numFmtId="4" fontId="41" fillId="0" borderId="43" xfId="0" applyNumberFormat="1" applyFont="1" applyFill="1" applyBorder="1" applyAlignment="1">
      <alignment horizontal="right" indent="1"/>
    </xf>
    <xf numFmtId="4" fontId="41" fillId="0" borderId="89" xfId="0" applyNumberFormat="1" applyFont="1" applyFill="1" applyBorder="1" applyAlignment="1">
      <alignment/>
    </xf>
    <xf numFmtId="4" fontId="7" fillId="0" borderId="97" xfId="0" applyNumberFormat="1" applyFont="1" applyFill="1" applyBorder="1" applyAlignment="1">
      <alignment horizontal="right"/>
    </xf>
    <xf numFmtId="4" fontId="7" fillId="0" borderId="107" xfId="0" applyNumberFormat="1" applyFont="1" applyFill="1" applyBorder="1" applyAlignment="1">
      <alignment horizontal="right"/>
    </xf>
    <xf numFmtId="4" fontId="41" fillId="0" borderId="143" xfId="0" applyNumberFormat="1" applyFont="1" applyFill="1" applyBorder="1" applyAlignment="1">
      <alignment horizontal="right"/>
    </xf>
    <xf numFmtId="4" fontId="41" fillId="0" borderId="55" xfId="0" applyNumberFormat="1" applyFont="1" applyFill="1" applyBorder="1" applyAlignment="1">
      <alignment horizontal="right"/>
    </xf>
    <xf numFmtId="4" fontId="41" fillId="0" borderId="74" xfId="0" applyNumberFormat="1" applyFont="1" applyFill="1" applyBorder="1" applyAlignment="1">
      <alignment horizontal="right"/>
    </xf>
    <xf numFmtId="4" fontId="41" fillId="0" borderId="89" xfId="0" applyNumberFormat="1" applyFont="1" applyFill="1" applyBorder="1" applyAlignment="1">
      <alignment horizontal="right"/>
    </xf>
    <xf numFmtId="4" fontId="7" fillId="0" borderId="31" xfId="0" applyNumberFormat="1" applyFont="1" applyFill="1" applyBorder="1" applyAlignment="1">
      <alignment horizontal="right" wrapText="1" indent="1"/>
    </xf>
    <xf numFmtId="4" fontId="7" fillId="0" borderId="71" xfId="0" applyNumberFormat="1" applyFont="1" applyFill="1" applyBorder="1" applyAlignment="1">
      <alignment horizontal="right" wrapText="1" indent="1"/>
    </xf>
    <xf numFmtId="4" fontId="7" fillId="0" borderId="58" xfId="0" applyNumberFormat="1" applyFont="1" applyFill="1" applyBorder="1" applyAlignment="1">
      <alignment horizontal="right"/>
    </xf>
    <xf numFmtId="4" fontId="41" fillId="0" borderId="144" xfId="0" applyNumberFormat="1" applyFont="1" applyFill="1" applyBorder="1" applyAlignment="1">
      <alignment horizontal="right" wrapText="1"/>
    </xf>
    <xf numFmtId="4" fontId="41" fillId="0" borderId="145" xfId="0" applyNumberFormat="1" applyFont="1" applyFill="1" applyBorder="1" applyAlignment="1">
      <alignment horizontal="right" wrapText="1"/>
    </xf>
    <xf numFmtId="4" fontId="41" fillId="0" borderId="131" xfId="0" applyNumberFormat="1" applyFont="1" applyFill="1" applyBorder="1" applyAlignment="1">
      <alignment horizontal="right" wrapText="1"/>
    </xf>
    <xf numFmtId="4" fontId="7" fillId="0" borderId="145" xfId="0" applyNumberFormat="1" applyFont="1" applyFill="1" applyBorder="1" applyAlignment="1">
      <alignment horizontal="right"/>
    </xf>
    <xf numFmtId="4" fontId="7" fillId="0" borderId="69" xfId="0" applyNumberFormat="1" applyFont="1" applyFill="1" applyBorder="1" applyAlignment="1">
      <alignment horizontal="right"/>
    </xf>
    <xf numFmtId="4" fontId="41" fillId="0" borderId="70" xfId="0" applyNumberFormat="1" applyFont="1" applyFill="1" applyBorder="1" applyAlignment="1">
      <alignment horizontal="right" wrapText="1"/>
    </xf>
    <xf numFmtId="4" fontId="41" fillId="0" borderId="71" xfId="0" applyNumberFormat="1" applyFont="1" applyFill="1" applyBorder="1" applyAlignment="1">
      <alignment horizontal="right" wrapText="1"/>
    </xf>
    <xf numFmtId="4" fontId="7" fillId="0" borderId="71" xfId="0" applyNumberFormat="1" applyFont="1" applyFill="1" applyBorder="1" applyAlignment="1">
      <alignment horizontal="right"/>
    </xf>
    <xf numFmtId="4" fontId="7" fillId="0" borderId="101" xfId="0" applyNumberFormat="1" applyFont="1" applyFill="1" applyBorder="1" applyAlignment="1">
      <alignment horizontal="right"/>
    </xf>
    <xf numFmtId="4" fontId="45" fillId="0" borderId="102" xfId="0" applyNumberFormat="1" applyFont="1" applyFill="1" applyBorder="1" applyAlignment="1">
      <alignment horizontal="right" wrapText="1"/>
    </xf>
    <xf numFmtId="4" fontId="45" fillId="0" borderId="113" xfId="0" applyNumberFormat="1" applyFont="1" applyFill="1" applyBorder="1" applyAlignment="1">
      <alignment horizontal="right" wrapText="1"/>
    </xf>
    <xf numFmtId="4" fontId="45" fillId="0" borderId="103" xfId="0" applyNumberFormat="1" applyFont="1" applyFill="1" applyBorder="1" applyAlignment="1">
      <alignment horizontal="right" wrapText="1"/>
    </xf>
    <xf numFmtId="4" fontId="45" fillId="0" borderId="69" xfId="0" applyNumberFormat="1" applyFont="1" applyFill="1" applyBorder="1" applyAlignment="1">
      <alignment horizontal="right"/>
    </xf>
    <xf numFmtId="4" fontId="41" fillId="0" borderId="103" xfId="0" applyNumberFormat="1" applyFont="1" applyFill="1" applyBorder="1" applyAlignment="1">
      <alignment horizontal="right" wrapText="1"/>
    </xf>
    <xf numFmtId="4" fontId="45" fillId="0" borderId="102" xfId="0" applyNumberFormat="1" applyFont="1" applyFill="1" applyBorder="1" applyAlignment="1">
      <alignment horizontal="right"/>
    </xf>
    <xf numFmtId="4" fontId="45" fillId="0" borderId="103" xfId="0" applyNumberFormat="1" applyFont="1" applyFill="1" applyBorder="1" applyAlignment="1">
      <alignment horizontal="right"/>
    </xf>
    <xf numFmtId="4" fontId="45" fillId="0" borderId="131" xfId="0" applyNumberFormat="1" applyFont="1" applyFill="1" applyBorder="1" applyAlignment="1">
      <alignment horizontal="right"/>
    </xf>
    <xf numFmtId="4" fontId="45" fillId="0" borderId="113" xfId="0" applyNumberFormat="1" applyFont="1" applyFill="1" applyBorder="1" applyAlignment="1">
      <alignment horizontal="right"/>
    </xf>
    <xf numFmtId="4" fontId="45" fillId="0" borderId="108" xfId="0" applyNumberFormat="1" applyFont="1" applyFill="1" applyBorder="1" applyAlignment="1">
      <alignment horizontal="right"/>
    </xf>
    <xf numFmtId="4" fontId="45" fillId="0" borderId="135" xfId="0" applyNumberFormat="1" applyFont="1" applyFill="1" applyBorder="1" applyAlignment="1">
      <alignment horizontal="right"/>
    </xf>
    <xf numFmtId="4" fontId="45" fillId="0" borderId="11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56" fillId="0" borderId="0" xfId="0" applyFont="1" applyFill="1" applyAlignment="1">
      <alignment vertical="top"/>
    </xf>
    <xf numFmtId="49" fontId="40" fillId="0" borderId="0" xfId="76" applyNumberFormat="1" applyFont="1" applyFill="1" applyBorder="1" applyAlignment="1">
      <alignment horizontal="center" vertical="center" wrapText="1"/>
      <protection/>
    </xf>
    <xf numFmtId="49" fontId="42" fillId="0" borderId="141" xfId="76" applyNumberFormat="1" applyFont="1" applyFill="1" applyBorder="1" applyAlignment="1">
      <alignment horizontal="center" vertical="center" wrapText="1"/>
      <protection/>
    </xf>
    <xf numFmtId="49" fontId="40" fillId="0" borderId="146" xfId="76" applyNumberFormat="1" applyFont="1" applyFill="1" applyBorder="1" applyAlignment="1">
      <alignment horizontal="center" vertical="center" wrapText="1"/>
      <protection/>
    </xf>
    <xf numFmtId="49" fontId="39" fillId="0" borderId="55" xfId="76" applyNumberFormat="1" applyFont="1" applyFill="1" applyBorder="1" applyAlignment="1">
      <alignment horizontal="left" vertical="center" wrapText="1"/>
      <protection/>
    </xf>
    <xf numFmtId="49" fontId="39" fillId="0" borderId="22" xfId="76" applyNumberFormat="1" applyFont="1" applyFill="1" applyBorder="1" applyAlignment="1">
      <alignment horizontal="left" vertical="center" wrapText="1"/>
      <protection/>
    </xf>
    <xf numFmtId="49" fontId="39" fillId="0" borderId="41" xfId="76" applyNumberFormat="1" applyFont="1" applyFill="1" applyBorder="1" applyAlignment="1">
      <alignment horizontal="left" vertical="center" wrapText="1"/>
      <protection/>
    </xf>
    <xf numFmtId="49" fontId="44" fillId="0" borderId="27" xfId="76" applyNumberFormat="1" applyFont="1" applyFill="1" applyBorder="1" applyAlignment="1">
      <alignment horizontal="left" vertical="center" wrapText="1"/>
      <protection/>
    </xf>
    <xf numFmtId="166" fontId="44" fillId="0" borderId="27" xfId="76" applyNumberFormat="1" applyFont="1" applyFill="1" applyBorder="1" applyAlignment="1">
      <alignment horizontal="right" vertical="center" wrapText="1"/>
      <protection/>
    </xf>
    <xf numFmtId="166" fontId="44" fillId="0" borderId="89" xfId="76" applyNumberFormat="1" applyFont="1" applyFill="1" applyBorder="1" applyAlignment="1">
      <alignment horizontal="right" vertical="center" wrapText="1"/>
      <protection/>
    </xf>
    <xf numFmtId="49" fontId="44" fillId="0" borderId="16" xfId="76" applyNumberFormat="1" applyFont="1" applyFill="1" applyBorder="1" applyAlignment="1">
      <alignment horizontal="left" vertical="center" wrapText="1"/>
      <protection/>
    </xf>
    <xf numFmtId="166" fontId="44" fillId="0" borderId="16" xfId="76" applyNumberFormat="1" applyFont="1" applyFill="1" applyBorder="1" applyAlignment="1">
      <alignment horizontal="right" vertical="center" wrapText="1"/>
      <protection/>
    </xf>
    <xf numFmtId="166" fontId="44" fillId="0" borderId="24" xfId="76" applyNumberFormat="1" applyFont="1" applyFill="1" applyBorder="1" applyAlignment="1">
      <alignment horizontal="right" vertical="center" wrapText="1"/>
      <protection/>
    </xf>
    <xf numFmtId="49" fontId="42" fillId="0" borderId="16" xfId="76" applyNumberFormat="1" applyFont="1" applyFill="1" applyBorder="1" applyAlignment="1">
      <alignment horizontal="left" vertical="center" wrapText="1"/>
      <protection/>
    </xf>
    <xf numFmtId="166" fontId="42" fillId="0" borderId="16" xfId="76" applyNumberFormat="1" applyFont="1" applyFill="1" applyBorder="1" applyAlignment="1">
      <alignment horizontal="right" vertical="center" wrapText="1"/>
      <protection/>
    </xf>
    <xf numFmtId="166" fontId="42" fillId="0" borderId="24" xfId="76" applyNumberFormat="1" applyFont="1" applyFill="1" applyBorder="1" applyAlignment="1">
      <alignment horizontal="right" vertical="center" wrapText="1"/>
      <protection/>
    </xf>
    <xf numFmtId="49" fontId="42" fillId="0" borderId="39" xfId="76" applyNumberFormat="1" applyFont="1" applyFill="1" applyBorder="1" applyAlignment="1">
      <alignment horizontal="left" vertical="center" wrapText="1"/>
      <protection/>
    </xf>
    <xf numFmtId="166" fontId="42" fillId="0" borderId="39" xfId="76" applyNumberFormat="1" applyFont="1" applyFill="1" applyBorder="1" applyAlignment="1">
      <alignment horizontal="right" vertical="center" wrapText="1"/>
      <protection/>
    </xf>
    <xf numFmtId="166" fontId="42" fillId="0" borderId="61" xfId="76" applyNumberFormat="1" applyFont="1" applyFill="1" applyBorder="1" applyAlignment="1">
      <alignment horizontal="right" vertical="center" wrapText="1"/>
      <protection/>
    </xf>
    <xf numFmtId="49" fontId="42" fillId="0" borderId="16" xfId="76" applyNumberFormat="1" applyFont="1" applyFill="1" applyBorder="1" applyAlignment="1">
      <alignment horizontal="left" vertical="center" wrapText="1" indent="3"/>
      <protection/>
    </xf>
    <xf numFmtId="0" fontId="3" fillId="0" borderId="0" xfId="75" applyFont="1" applyFill="1" applyBorder="1" applyAlignment="1">
      <alignment horizontal="left"/>
      <protection/>
    </xf>
    <xf numFmtId="0" fontId="3" fillId="0" borderId="0" xfId="75" applyFont="1" applyFill="1" applyAlignment="1">
      <alignment horizontal="left"/>
      <protection/>
    </xf>
    <xf numFmtId="0" fontId="0" fillId="0" borderId="0" xfId="75" applyFont="1" applyFill="1" applyAlignment="1">
      <alignment horizontal="left" vertical="center"/>
      <protection/>
    </xf>
    <xf numFmtId="0" fontId="3" fillId="0" borderId="0" xfId="75" applyFont="1" applyFill="1">
      <alignment/>
      <protection/>
    </xf>
    <xf numFmtId="4" fontId="3" fillId="0" borderId="0" xfId="75" applyNumberFormat="1" applyFont="1" applyFill="1">
      <alignment/>
      <protection/>
    </xf>
    <xf numFmtId="0" fontId="3" fillId="0" borderId="0" xfId="75" applyFont="1" applyFill="1" applyBorder="1" applyAlignment="1">
      <alignment horizontal="left" wrapText="1"/>
      <protection/>
    </xf>
    <xf numFmtId="0" fontId="1" fillId="0" borderId="0" xfId="75" applyFont="1" applyFill="1" applyAlignment="1">
      <alignment horizontal="centerContinuous" vertical="center" wrapText="1"/>
      <protection/>
    </xf>
    <xf numFmtId="0" fontId="3" fillId="0" borderId="0" xfId="75" applyFont="1" applyFill="1" applyAlignment="1">
      <alignment horizontal="centerContinuous" vertical="center"/>
      <protection/>
    </xf>
    <xf numFmtId="4" fontId="0" fillId="0" borderId="0" xfId="75" applyNumberFormat="1" applyFont="1" applyFill="1">
      <alignment/>
      <protection/>
    </xf>
    <xf numFmtId="0" fontId="0" fillId="0" borderId="0" xfId="75" applyFont="1" applyFill="1">
      <alignment/>
      <protection/>
    </xf>
    <xf numFmtId="0" fontId="0" fillId="0" borderId="0" xfId="75" applyFont="1" applyFill="1" applyAlignment="1">
      <alignment horizontal="left" vertical="top"/>
      <protection/>
    </xf>
    <xf numFmtId="0" fontId="3" fillId="0" borderId="19" xfId="75" applyFont="1" applyFill="1" applyBorder="1" applyAlignment="1">
      <alignment horizontal="left"/>
      <protection/>
    </xf>
    <xf numFmtId="0" fontId="3" fillId="0" borderId="0" xfId="75" applyFont="1" applyFill="1" applyAlignment="1">
      <alignment horizontal="centerContinuous"/>
      <protection/>
    </xf>
    <xf numFmtId="0" fontId="0" fillId="0" borderId="0" xfId="75" applyFont="1" applyFill="1" applyAlignment="1">
      <alignment horizontal="right" vertical="top"/>
      <protection/>
    </xf>
    <xf numFmtId="0" fontId="3" fillId="0" borderId="20" xfId="75" applyFont="1" applyFill="1" applyBorder="1" applyAlignment="1">
      <alignment horizontal="center" vertical="center"/>
      <protection/>
    </xf>
    <xf numFmtId="0" fontId="3" fillId="0" borderId="67" xfId="75" applyFont="1" applyFill="1" applyBorder="1" applyAlignment="1">
      <alignment horizontal="center" vertical="center"/>
      <protection/>
    </xf>
    <xf numFmtId="0" fontId="0" fillId="0" borderId="20" xfId="75" applyFont="1" applyFill="1" applyBorder="1" applyAlignment="1">
      <alignment/>
      <protection/>
    </xf>
    <xf numFmtId="0" fontId="3" fillId="0" borderId="66" xfId="75" applyFont="1" applyFill="1" applyBorder="1" applyAlignment="1">
      <alignment horizontal="left"/>
      <protection/>
    </xf>
    <xf numFmtId="0" fontId="3" fillId="0" borderId="89" xfId="75" applyFont="1" applyFill="1" applyBorder="1" applyAlignment="1">
      <alignment horizontal="centerContinuous" vertical="center"/>
      <protection/>
    </xf>
    <xf numFmtId="0" fontId="3" fillId="0" borderId="147" xfId="75" applyFont="1" applyFill="1" applyBorder="1" applyAlignment="1">
      <alignment horizontal="centerContinuous"/>
      <protection/>
    </xf>
    <xf numFmtId="0" fontId="3" fillId="0" borderId="67" xfId="75" applyFont="1" applyFill="1" applyBorder="1" applyAlignment="1">
      <alignment horizontal="center"/>
      <protection/>
    </xf>
    <xf numFmtId="0" fontId="3" fillId="0" borderId="148" xfId="75" applyFont="1" applyFill="1" applyBorder="1" applyAlignment="1">
      <alignment horizontal="center"/>
      <protection/>
    </xf>
    <xf numFmtId="0" fontId="3" fillId="0" borderId="77" xfId="75" applyFont="1" applyFill="1" applyBorder="1" applyAlignment="1">
      <alignment horizontal="center" vertical="center" wrapText="1"/>
      <protection/>
    </xf>
    <xf numFmtId="0" fontId="3" fillId="0" borderId="79" xfId="75" applyFont="1" applyFill="1" applyBorder="1" applyAlignment="1">
      <alignment horizontal="center" vertical="center" wrapText="1"/>
      <protection/>
    </xf>
    <xf numFmtId="0" fontId="3" fillId="0" borderId="79" xfId="75" applyFont="1" applyFill="1" applyBorder="1" applyAlignment="1">
      <alignment horizontal="center" vertical="center"/>
      <protection/>
    </xf>
    <xf numFmtId="0" fontId="33" fillId="0" borderId="77" xfId="75" applyFont="1" applyFill="1" applyBorder="1" applyAlignment="1">
      <alignment horizontal="center"/>
      <protection/>
    </xf>
    <xf numFmtId="0" fontId="3" fillId="0" borderId="31" xfId="75" applyFont="1" applyFill="1" applyBorder="1" applyAlignment="1">
      <alignment horizontal="centerContinuous"/>
      <protection/>
    </xf>
    <xf numFmtId="0" fontId="3" fillId="0" borderId="31" xfId="75" applyFont="1" applyFill="1" applyBorder="1" applyAlignment="1">
      <alignment horizontal="center"/>
      <protection/>
    </xf>
    <xf numFmtId="0" fontId="3" fillId="0" borderId="0" xfId="75" applyFont="1" applyFill="1" applyBorder="1" applyAlignment="1">
      <alignment horizontal="center"/>
      <protection/>
    </xf>
    <xf numFmtId="0" fontId="3" fillId="0" borderId="79" xfId="75" applyFont="1" applyFill="1" applyBorder="1" applyAlignment="1">
      <alignment horizontal="center"/>
      <protection/>
    </xf>
    <xf numFmtId="0" fontId="74" fillId="0" borderId="26" xfId="75" applyFont="1" applyFill="1" applyBorder="1" applyAlignment="1">
      <alignment horizontal="center"/>
      <protection/>
    </xf>
    <xf numFmtId="0" fontId="3" fillId="0" borderId="77" xfId="75" applyFont="1" applyFill="1" applyBorder="1" applyAlignment="1">
      <alignment horizontal="center" vertical="center"/>
      <protection/>
    </xf>
    <xf numFmtId="0" fontId="0" fillId="0" borderId="77" xfId="75" applyFont="1" applyFill="1" applyBorder="1">
      <alignment/>
      <protection/>
    </xf>
    <xf numFmtId="0" fontId="3" fillId="0" borderId="28" xfId="75" applyFont="1" applyFill="1" applyBorder="1">
      <alignment/>
      <protection/>
    </xf>
    <xf numFmtId="0" fontId="3" fillId="0" borderId="28" xfId="75" applyFont="1" applyFill="1" applyBorder="1" applyAlignment="1">
      <alignment horizontal="center" vertical="top"/>
      <protection/>
    </xf>
    <xf numFmtId="0" fontId="3" fillId="0" borderId="28" xfId="75" applyFont="1" applyFill="1" applyBorder="1" applyAlignment="1">
      <alignment horizontal="center"/>
      <protection/>
    </xf>
    <xf numFmtId="0" fontId="3" fillId="0" borderId="74" xfId="75" applyNumberFormat="1" applyFont="1" applyFill="1" applyBorder="1" applyAlignment="1" quotePrefix="1">
      <alignment horizontal="center"/>
      <protection/>
    </xf>
    <xf numFmtId="0" fontId="3" fillId="0" borderId="25" xfId="75" applyNumberFormat="1" applyFont="1" applyFill="1" applyBorder="1" applyAlignment="1" quotePrefix="1">
      <alignment horizontal="center"/>
      <protection/>
    </xf>
    <xf numFmtId="0" fontId="3" fillId="0" borderId="78" xfId="75" applyFont="1" applyFill="1" applyBorder="1" applyAlignment="1">
      <alignment horizontal="center" vertical="center"/>
      <protection/>
    </xf>
    <xf numFmtId="0" fontId="3" fillId="0" borderId="149" xfId="75" applyFont="1" applyFill="1" applyBorder="1" applyAlignment="1">
      <alignment horizontal="center" vertical="center"/>
      <protection/>
    </xf>
    <xf numFmtId="0" fontId="0" fillId="0" borderId="78" xfId="75" applyFont="1" applyFill="1" applyBorder="1">
      <alignment/>
      <protection/>
    </xf>
    <xf numFmtId="0" fontId="75" fillId="0" borderId="29" xfId="75" applyFont="1" applyFill="1" applyBorder="1" applyAlignment="1">
      <alignment horizontal="center"/>
      <protection/>
    </xf>
    <xf numFmtId="0" fontId="75" fillId="0" borderId="19" xfId="75" applyFont="1" applyFill="1" applyBorder="1" applyAlignment="1">
      <alignment horizontal="center"/>
      <protection/>
    </xf>
    <xf numFmtId="0" fontId="75" fillId="0" borderId="149" xfId="75" applyFont="1" applyFill="1" applyBorder="1" applyAlignment="1">
      <alignment horizontal="center"/>
      <protection/>
    </xf>
    <xf numFmtId="0" fontId="75" fillId="0" borderId="30" xfId="75" applyFont="1" applyFill="1" applyBorder="1" applyAlignment="1">
      <alignment horizontal="center"/>
      <protection/>
    </xf>
    <xf numFmtId="0" fontId="76" fillId="0" borderId="20" xfId="75" applyFont="1" applyFill="1" applyBorder="1" applyAlignment="1">
      <alignment horizontal="left"/>
      <protection/>
    </xf>
    <xf numFmtId="0" fontId="76" fillId="0" borderId="67" xfId="75" applyFont="1" applyFill="1" applyBorder="1" applyAlignment="1">
      <alignment horizontal="left"/>
      <protection/>
    </xf>
    <xf numFmtId="0" fontId="76" fillId="0" borderId="66" xfId="75" applyFont="1" applyFill="1" applyBorder="1" applyAlignment="1">
      <alignment horizontal="left" wrapText="1"/>
      <protection/>
    </xf>
    <xf numFmtId="0" fontId="76" fillId="0" borderId="67" xfId="75" applyFont="1" applyFill="1" applyBorder="1" applyAlignment="1">
      <alignment horizontal="left" wrapText="1"/>
      <protection/>
    </xf>
    <xf numFmtId="0" fontId="31" fillId="0" borderId="20" xfId="75" applyFont="1" applyFill="1" applyBorder="1" applyAlignment="1" applyProtection="1">
      <alignment horizontal="center" vertical="center" wrapText="1"/>
      <protection locked="0"/>
    </xf>
    <xf numFmtId="167" fontId="31" fillId="0" borderId="67" xfId="75" applyNumberFormat="1" applyFont="1" applyFill="1" applyBorder="1" applyAlignment="1">
      <alignment horizontal="right" vertical="center"/>
      <protection/>
    </xf>
    <xf numFmtId="167" fontId="0" fillId="0" borderId="67" xfId="75" applyNumberFormat="1" applyFont="1" applyFill="1" applyBorder="1" applyAlignment="1">
      <alignment horizontal="right"/>
      <protection/>
    </xf>
    <xf numFmtId="167" fontId="31" fillId="0" borderId="148" xfId="75" applyNumberFormat="1" applyFont="1" applyFill="1" applyBorder="1" applyAlignment="1">
      <alignment horizontal="right" vertical="center"/>
      <protection/>
    </xf>
    <xf numFmtId="4" fontId="31" fillId="0" borderId="0" xfId="75" applyNumberFormat="1" applyFont="1" applyFill="1">
      <alignment/>
      <protection/>
    </xf>
    <xf numFmtId="0" fontId="31" fillId="0" borderId="0" xfId="75" applyFont="1" applyFill="1">
      <alignment/>
      <protection/>
    </xf>
    <xf numFmtId="0" fontId="3" fillId="0" borderId="70" xfId="75" applyFont="1" applyFill="1" applyBorder="1" applyAlignment="1">
      <alignment horizontal="left"/>
      <protection/>
    </xf>
    <xf numFmtId="0" fontId="3" fillId="0" borderId="86" xfId="75" applyFont="1" applyFill="1" applyBorder="1" applyAlignment="1">
      <alignment horizontal="left"/>
      <protection/>
    </xf>
    <xf numFmtId="0" fontId="3" fillId="0" borderId="71" xfId="75" applyFont="1" applyFill="1" applyBorder="1" applyAlignment="1">
      <alignment horizontal="left" wrapText="1"/>
      <protection/>
    </xf>
    <xf numFmtId="0" fontId="77" fillId="0" borderId="86" xfId="75" applyFont="1" applyFill="1" applyBorder="1" applyAlignment="1">
      <alignment horizontal="left" wrapText="1"/>
      <protection/>
    </xf>
    <xf numFmtId="0" fontId="3" fillId="0" borderId="70" xfId="75" applyFont="1" applyFill="1" applyBorder="1" applyAlignment="1" applyProtection="1">
      <alignment wrapText="1"/>
      <protection locked="0"/>
    </xf>
    <xf numFmtId="167" fontId="0" fillId="0" borderId="86" xfId="75" applyNumberFormat="1" applyFont="1" applyFill="1" applyBorder="1" applyAlignment="1">
      <alignment horizontal="right"/>
      <protection/>
    </xf>
    <xf numFmtId="167" fontId="0" fillId="0" borderId="150" xfId="75" applyNumberFormat="1" applyFont="1" applyFill="1" applyBorder="1" applyAlignment="1">
      <alignment horizontal="right"/>
      <protection/>
    </xf>
    <xf numFmtId="0" fontId="3" fillId="0" borderId="86" xfId="75" applyFont="1" applyFill="1" applyBorder="1" applyAlignment="1">
      <alignment horizontal="left" wrapText="1"/>
      <protection/>
    </xf>
    <xf numFmtId="0" fontId="76" fillId="0" borderId="70" xfId="75" applyFont="1" applyFill="1" applyBorder="1" applyAlignment="1">
      <alignment horizontal="left"/>
      <protection/>
    </xf>
    <xf numFmtId="0" fontId="78" fillId="0" borderId="71" xfId="75" applyFont="1" applyFill="1" applyBorder="1" applyAlignment="1">
      <alignment horizontal="left" vertical="center" wrapText="1"/>
      <protection/>
    </xf>
    <xf numFmtId="0" fontId="76" fillId="0" borderId="71" xfId="75" applyFont="1" applyFill="1" applyBorder="1" applyAlignment="1">
      <alignment horizontal="left" wrapText="1"/>
      <protection/>
    </xf>
    <xf numFmtId="0" fontId="76" fillId="0" borderId="86" xfId="75" applyFont="1" applyFill="1" applyBorder="1" applyAlignment="1">
      <alignment horizontal="left" wrapText="1"/>
      <protection/>
    </xf>
    <xf numFmtId="0" fontId="79" fillId="0" borderId="70" xfId="75" applyFont="1" applyFill="1" applyBorder="1" applyAlignment="1" applyProtection="1">
      <alignment wrapText="1"/>
      <protection locked="0"/>
    </xf>
    <xf numFmtId="167" fontId="31" fillId="0" borderId="86" xfId="75" applyNumberFormat="1" applyFont="1" applyFill="1" applyBorder="1" applyAlignment="1">
      <alignment horizontal="right"/>
      <protection/>
    </xf>
    <xf numFmtId="167" fontId="31" fillId="0" borderId="150" xfId="75" applyNumberFormat="1" applyFont="1" applyFill="1" applyBorder="1" applyAlignment="1">
      <alignment horizontal="right"/>
      <protection/>
    </xf>
    <xf numFmtId="0" fontId="76" fillId="0" borderId="71" xfId="75" applyFont="1" applyFill="1" applyBorder="1" applyAlignment="1">
      <alignment horizontal="left" wrapText="1"/>
      <protection/>
    </xf>
    <xf numFmtId="0" fontId="76" fillId="0" borderId="86" xfId="75" applyFont="1" applyFill="1" applyBorder="1" applyAlignment="1">
      <alignment horizontal="left"/>
      <protection/>
    </xf>
    <xf numFmtId="0" fontId="76" fillId="0" borderId="70" xfId="75" applyFont="1" applyFill="1" applyBorder="1" applyAlignment="1" applyProtection="1">
      <alignment wrapText="1"/>
      <protection locked="0"/>
    </xf>
    <xf numFmtId="0" fontId="3" fillId="0" borderId="86" xfId="75" applyFont="1" applyFill="1" applyBorder="1" applyAlignment="1">
      <alignment horizontal="left" vertical="center" wrapText="1"/>
      <protection/>
    </xf>
    <xf numFmtId="0" fontId="3" fillId="0" borderId="71" xfId="75" applyFont="1" applyFill="1" applyBorder="1" applyAlignment="1">
      <alignment horizontal="left" vertical="center" wrapText="1"/>
      <protection/>
    </xf>
    <xf numFmtId="0" fontId="76" fillId="0" borderId="86" xfId="75" applyFont="1" applyFill="1" applyBorder="1" applyAlignment="1">
      <alignment horizontal="left"/>
      <protection/>
    </xf>
    <xf numFmtId="0" fontId="76" fillId="0" borderId="86" xfId="75" applyFont="1" applyFill="1" applyBorder="1" applyAlignment="1">
      <alignment horizontal="left" vertical="center" wrapText="1"/>
      <protection/>
    </xf>
    <xf numFmtId="167" fontId="31" fillId="0" borderId="79" xfId="75" applyNumberFormat="1" applyFont="1" applyFill="1" applyBorder="1" applyAlignment="1">
      <alignment horizontal="right"/>
      <protection/>
    </xf>
    <xf numFmtId="167" fontId="31" fillId="0" borderId="26" xfId="75" applyNumberFormat="1" applyFont="1" applyFill="1" applyBorder="1" applyAlignment="1">
      <alignment horizontal="right"/>
      <protection/>
    </xf>
    <xf numFmtId="0" fontId="76" fillId="0" borderId="114" xfId="75" applyFont="1" applyFill="1" applyBorder="1" applyAlignment="1">
      <alignment horizontal="left"/>
      <protection/>
    </xf>
    <xf numFmtId="0" fontId="76" fillId="0" borderId="115" xfId="75" applyFont="1" applyFill="1" applyBorder="1" applyAlignment="1">
      <alignment horizontal="left"/>
      <protection/>
    </xf>
    <xf numFmtId="0" fontId="76" fillId="0" borderId="43" xfId="75" applyFont="1" applyFill="1" applyBorder="1" applyAlignment="1">
      <alignment horizontal="left" wrapText="1"/>
      <protection/>
    </xf>
    <xf numFmtId="0" fontId="76" fillId="0" borderId="137" xfId="75" applyFont="1" applyFill="1" applyBorder="1" applyAlignment="1">
      <alignment horizontal="left" wrapText="1"/>
      <protection/>
    </xf>
    <xf numFmtId="0" fontId="31" fillId="0" borderId="114" xfId="75" applyFont="1" applyFill="1" applyBorder="1" applyAlignment="1" applyProtection="1">
      <alignment vertical="center" wrapText="1"/>
      <protection locked="0"/>
    </xf>
    <xf numFmtId="167" fontId="31" fillId="0" borderId="43" xfId="75" applyNumberFormat="1" applyFont="1" applyFill="1" applyBorder="1" applyAlignment="1">
      <alignment horizontal="right"/>
      <protection/>
    </xf>
    <xf numFmtId="167" fontId="31" fillId="0" borderId="115" xfId="75" applyNumberFormat="1" applyFont="1" applyFill="1" applyBorder="1" applyAlignment="1">
      <alignment horizontal="right"/>
      <protection/>
    </xf>
    <xf numFmtId="167" fontId="31" fillId="0" borderId="116" xfId="75" applyNumberFormat="1" applyFont="1" applyFill="1" applyBorder="1" applyAlignment="1">
      <alignment horizontal="right"/>
      <protection/>
    </xf>
    <xf numFmtId="49" fontId="76" fillId="0" borderId="43" xfId="75" applyNumberFormat="1" applyFont="1" applyFill="1" applyBorder="1" applyAlignment="1">
      <alignment horizontal="left"/>
      <protection/>
    </xf>
    <xf numFmtId="0" fontId="76" fillId="0" borderId="151" xfId="75" applyFont="1" applyFill="1" applyBorder="1" applyAlignment="1">
      <alignment horizontal="left" wrapText="1"/>
      <protection/>
    </xf>
    <xf numFmtId="0" fontId="80" fillId="0" borderId="114" xfId="75" applyFont="1" applyFill="1" applyBorder="1" applyAlignment="1" applyProtection="1">
      <alignment vertical="center" wrapText="1"/>
      <protection locked="0"/>
    </xf>
    <xf numFmtId="0" fontId="3" fillId="0" borderId="71" xfId="75" applyFont="1" applyFill="1" applyBorder="1" applyAlignment="1">
      <alignment horizontal="left"/>
      <protection/>
    </xf>
    <xf numFmtId="0" fontId="3" fillId="0" borderId="70" xfId="75" applyFont="1" applyFill="1" applyBorder="1" applyAlignment="1">
      <alignment wrapText="1"/>
      <protection/>
    </xf>
    <xf numFmtId="0" fontId="76" fillId="0" borderId="71" xfId="75" applyFont="1" applyFill="1" applyBorder="1" applyAlignment="1">
      <alignment horizontal="left"/>
      <protection/>
    </xf>
    <xf numFmtId="0" fontId="79" fillId="0" borderId="70" xfId="75" applyFont="1" applyFill="1" applyBorder="1" applyAlignment="1">
      <alignment wrapText="1"/>
      <protection/>
    </xf>
    <xf numFmtId="0" fontId="76" fillId="0" borderId="115" xfId="75" applyFont="1" applyFill="1" applyBorder="1" applyAlignment="1">
      <alignment horizontal="left" wrapText="1"/>
      <protection/>
    </xf>
    <xf numFmtId="0" fontId="76" fillId="0" borderId="43" xfId="75" applyFont="1" applyFill="1" applyBorder="1" applyAlignment="1">
      <alignment horizontal="left"/>
      <protection/>
    </xf>
    <xf numFmtId="0" fontId="31" fillId="0" borderId="114" xfId="75" applyFont="1" applyFill="1" applyBorder="1" applyAlignment="1">
      <alignment vertical="center" wrapText="1"/>
      <protection/>
    </xf>
    <xf numFmtId="0" fontId="3" fillId="0" borderId="114" xfId="75" applyFont="1" applyFill="1" applyBorder="1" applyAlignment="1">
      <alignment horizontal="left"/>
      <protection/>
    </xf>
    <xf numFmtId="0" fontId="76" fillId="0" borderId="118" xfId="75" applyFont="1" applyFill="1" applyBorder="1" applyAlignment="1">
      <alignment horizontal="left"/>
      <protection/>
    </xf>
    <xf numFmtId="0" fontId="76" fillId="0" borderId="137" xfId="75" applyFont="1" applyFill="1" applyBorder="1" applyAlignment="1">
      <alignment horizontal="left"/>
      <protection/>
    </xf>
    <xf numFmtId="0" fontId="76" fillId="0" borderId="0" xfId="75" applyFont="1" applyFill="1" applyBorder="1" applyAlignment="1">
      <alignment horizontal="left"/>
      <protection/>
    </xf>
    <xf numFmtId="0" fontId="31" fillId="0" borderId="0" xfId="75" applyFont="1" applyFill="1" applyBorder="1" applyAlignment="1">
      <alignment vertical="center" wrapText="1"/>
      <protection/>
    </xf>
    <xf numFmtId="167" fontId="0" fillId="0" borderId="79" xfId="75" applyNumberFormat="1" applyFont="1" applyFill="1" applyBorder="1" applyAlignment="1">
      <alignment horizontal="right"/>
      <protection/>
    </xf>
    <xf numFmtId="167" fontId="0" fillId="0" borderId="26" xfId="75" applyNumberFormat="1" applyFont="1" applyFill="1" applyBorder="1" applyAlignment="1">
      <alignment horizontal="right"/>
      <protection/>
    </xf>
    <xf numFmtId="0" fontId="0" fillId="0" borderId="114" xfId="75" applyFont="1" applyFill="1" applyBorder="1" applyAlignment="1">
      <alignment vertical="center" wrapText="1"/>
      <protection/>
    </xf>
    <xf numFmtId="167" fontId="0" fillId="0" borderId="43" xfId="75" applyNumberFormat="1" applyFont="1" applyFill="1" applyBorder="1" applyAlignment="1">
      <alignment horizontal="right"/>
      <protection/>
    </xf>
    <xf numFmtId="167" fontId="0" fillId="0" borderId="115" xfId="75" applyNumberFormat="1" applyFont="1" applyFill="1" applyBorder="1" applyAlignment="1">
      <alignment horizontal="right"/>
      <protection/>
    </xf>
    <xf numFmtId="167" fontId="0" fillId="0" borderId="116" xfId="75" applyNumberFormat="1" applyFont="1" applyFill="1" applyBorder="1" applyAlignment="1">
      <alignment horizontal="right"/>
      <protection/>
    </xf>
    <xf numFmtId="0" fontId="76" fillId="0" borderId="77" xfId="75" applyFont="1" applyFill="1" applyBorder="1" applyAlignment="1">
      <alignment horizontal="left"/>
      <protection/>
    </xf>
    <xf numFmtId="0" fontId="76" fillId="0" borderId="79" xfId="75" applyFont="1" applyFill="1" applyBorder="1" applyAlignment="1">
      <alignment horizontal="left"/>
      <protection/>
    </xf>
    <xf numFmtId="0" fontId="76" fillId="0" borderId="31" xfId="75" applyFont="1" applyFill="1" applyBorder="1" applyAlignment="1">
      <alignment horizontal="left"/>
      <protection/>
    </xf>
    <xf numFmtId="0" fontId="31" fillId="0" borderId="77" xfId="75" applyFont="1" applyFill="1" applyBorder="1" applyAlignment="1">
      <alignment horizontal="center" wrapText="1"/>
      <protection/>
    </xf>
    <xf numFmtId="0" fontId="83" fillId="0" borderId="70" xfId="75" applyFont="1" applyFill="1" applyBorder="1" applyAlignment="1">
      <alignment wrapText="1"/>
      <protection/>
    </xf>
    <xf numFmtId="0" fontId="3" fillId="0" borderId="70" xfId="75" applyFont="1" applyFill="1" applyBorder="1" applyAlignment="1">
      <alignment horizontal="left" wrapText="1"/>
      <protection/>
    </xf>
    <xf numFmtId="0" fontId="78" fillId="0" borderId="70" xfId="75" applyFont="1" applyFill="1" applyBorder="1" applyAlignment="1">
      <alignment horizontal="left"/>
      <protection/>
    </xf>
    <xf numFmtId="0" fontId="78" fillId="0" borderId="86" xfId="75" applyFont="1" applyFill="1" applyBorder="1" applyAlignment="1">
      <alignment horizontal="left"/>
      <protection/>
    </xf>
    <xf numFmtId="0" fontId="77" fillId="0" borderId="86" xfId="75" applyFont="1" applyFill="1" applyBorder="1" applyAlignment="1">
      <alignment horizontal="left"/>
      <protection/>
    </xf>
    <xf numFmtId="0" fontId="3" fillId="0" borderId="102" xfId="75" applyFont="1" applyFill="1" applyBorder="1" applyAlignment="1">
      <alignment wrapText="1"/>
      <protection/>
    </xf>
    <xf numFmtId="0" fontId="79" fillId="0" borderId="102" xfId="75" applyFont="1" applyFill="1" applyBorder="1" applyAlignment="1">
      <alignment wrapText="1"/>
      <protection/>
    </xf>
    <xf numFmtId="0" fontId="3" fillId="0" borderId="79" xfId="75" applyFont="1" applyFill="1" applyBorder="1" applyAlignment="1">
      <alignment horizontal="left"/>
      <protection/>
    </xf>
    <xf numFmtId="0" fontId="3" fillId="0" borderId="43" xfId="75" applyFont="1" applyFill="1" applyBorder="1" applyAlignment="1">
      <alignment horizontal="left"/>
      <protection/>
    </xf>
    <xf numFmtId="0" fontId="78" fillId="0" borderId="78" xfId="75" applyFont="1" applyFill="1" applyBorder="1" applyAlignment="1">
      <alignment horizontal="left"/>
      <protection/>
    </xf>
    <xf numFmtId="0" fontId="76" fillId="0" borderId="149" xfId="75" applyFont="1" applyFill="1" applyBorder="1" applyAlignment="1">
      <alignment horizontal="left"/>
      <protection/>
    </xf>
    <xf numFmtId="0" fontId="76" fillId="0" borderId="29" xfId="75" applyFont="1" applyFill="1" applyBorder="1" applyAlignment="1">
      <alignment horizontal="left"/>
      <protection/>
    </xf>
    <xf numFmtId="0" fontId="76" fillId="0" borderId="19" xfId="75" applyFont="1" applyFill="1" applyBorder="1" applyAlignment="1">
      <alignment horizontal="left"/>
      <protection/>
    </xf>
    <xf numFmtId="0" fontId="31" fillId="0" borderId="78" xfId="75" applyFont="1" applyFill="1" applyBorder="1" applyAlignment="1">
      <alignment wrapText="1"/>
      <protection/>
    </xf>
    <xf numFmtId="0" fontId="85" fillId="0" borderId="0" xfId="75" applyFont="1" applyFill="1" applyAlignment="1">
      <alignment wrapText="1"/>
      <protection/>
    </xf>
    <xf numFmtId="167" fontId="0" fillId="0" borderId="0" xfId="75" applyNumberFormat="1" applyFont="1" applyFill="1" applyBorder="1" applyAlignment="1">
      <alignment horizontal="right"/>
      <protection/>
    </xf>
    <xf numFmtId="0" fontId="77" fillId="0" borderId="43" xfId="75" applyFont="1" applyFill="1" applyBorder="1" applyAlignment="1">
      <alignment horizontal="left"/>
      <protection/>
    </xf>
    <xf numFmtId="0" fontId="3" fillId="0" borderId="151" xfId="75" applyFont="1" applyFill="1" applyBorder="1" applyAlignment="1">
      <alignment horizontal="left"/>
      <protection/>
    </xf>
    <xf numFmtId="0" fontId="3" fillId="0" borderId="114" xfId="75" applyFont="1" applyFill="1" applyBorder="1" applyAlignment="1" applyProtection="1">
      <alignment vertical="center"/>
      <protection locked="0"/>
    </xf>
    <xf numFmtId="0" fontId="3" fillId="0" borderId="55" xfId="75" applyFont="1" applyFill="1" applyBorder="1" applyAlignment="1">
      <alignment horizontal="left"/>
      <protection/>
    </xf>
    <xf numFmtId="0" fontId="3" fillId="0" borderId="27" xfId="75" applyFont="1" applyFill="1" applyBorder="1" applyAlignment="1">
      <alignment horizontal="left"/>
      <protection/>
    </xf>
    <xf numFmtId="0" fontId="3" fillId="0" borderId="152" xfId="75" applyFont="1" applyFill="1" applyBorder="1" applyAlignment="1">
      <alignment horizontal="left"/>
      <protection/>
    </xf>
    <xf numFmtId="0" fontId="80" fillId="0" borderId="38" xfId="75" applyFont="1" applyFill="1" applyBorder="1" applyAlignment="1" applyProtection="1">
      <alignment horizontal="center" vertical="center"/>
      <protection locked="0"/>
    </xf>
    <xf numFmtId="0" fontId="3" fillId="0" borderId="121" xfId="75" applyFont="1" applyFill="1" applyBorder="1" applyAlignment="1">
      <alignment horizontal="left"/>
      <protection/>
    </xf>
    <xf numFmtId="0" fontId="33" fillId="0" borderId="70" xfId="75" applyFont="1" applyFill="1" applyBorder="1" applyAlignment="1">
      <alignment wrapText="1"/>
      <protection/>
    </xf>
    <xf numFmtId="167" fontId="0" fillId="0" borderId="145" xfId="75" applyNumberFormat="1" applyFont="1" applyFill="1" applyBorder="1" applyAlignment="1">
      <alignment horizontal="right"/>
      <protection/>
    </xf>
    <xf numFmtId="167" fontId="0" fillId="0" borderId="153" xfId="75" applyNumberFormat="1" applyFont="1" applyFill="1" applyBorder="1" applyAlignment="1">
      <alignment horizontal="right"/>
      <protection/>
    </xf>
    <xf numFmtId="167" fontId="0" fillId="0" borderId="154" xfId="75" applyNumberFormat="1" applyFont="1" applyFill="1" applyBorder="1" applyAlignment="1">
      <alignment horizontal="right"/>
      <protection/>
    </xf>
    <xf numFmtId="0" fontId="3" fillId="0" borderId="121" xfId="69" applyFont="1" applyFill="1" applyBorder="1" applyAlignment="1">
      <alignment horizontal="left"/>
      <protection/>
    </xf>
    <xf numFmtId="0" fontId="33" fillId="0" borderId="70" xfId="69" applyFont="1" applyFill="1" applyBorder="1" applyAlignment="1">
      <alignment wrapText="1"/>
      <protection/>
    </xf>
    <xf numFmtId="0" fontId="76" fillId="0" borderId="102" xfId="75" applyFont="1" applyFill="1" applyBorder="1" applyAlignment="1">
      <alignment horizontal="left"/>
      <protection/>
    </xf>
    <xf numFmtId="0" fontId="76" fillId="0" borderId="103" xfId="75" applyFont="1" applyFill="1" applyBorder="1" applyAlignment="1">
      <alignment horizontal="left"/>
      <protection/>
    </xf>
    <xf numFmtId="0" fontId="3" fillId="0" borderId="130" xfId="75" applyFont="1" applyFill="1" applyBorder="1" applyAlignment="1">
      <alignment horizontal="left"/>
      <protection/>
    </xf>
    <xf numFmtId="0" fontId="33" fillId="0" borderId="102" xfId="75" applyFont="1" applyFill="1" applyBorder="1" applyAlignment="1">
      <alignment wrapText="1"/>
      <protection/>
    </xf>
    <xf numFmtId="0" fontId="3" fillId="0" borderId="130" xfId="69" applyFont="1" applyFill="1" applyBorder="1" applyAlignment="1">
      <alignment horizontal="left"/>
      <protection/>
    </xf>
    <xf numFmtId="0" fontId="33" fillId="0" borderId="102" xfId="69" applyFont="1" applyFill="1" applyBorder="1" applyAlignment="1">
      <alignment wrapText="1"/>
      <protection/>
    </xf>
    <xf numFmtId="0" fontId="33" fillId="0" borderId="102" xfId="69" applyFont="1" applyFill="1" applyBorder="1" applyAlignment="1">
      <alignment wrapText="1"/>
      <protection/>
    </xf>
    <xf numFmtId="0" fontId="3" fillId="0" borderId="86" xfId="69" applyFont="1" applyFill="1" applyBorder="1" applyAlignment="1">
      <alignment horizontal="left"/>
      <protection/>
    </xf>
    <xf numFmtId="0" fontId="76" fillId="0" borderId="106" xfId="75" applyFont="1" applyFill="1" applyBorder="1" applyAlignment="1">
      <alignment horizontal="left"/>
      <protection/>
    </xf>
    <xf numFmtId="0" fontId="76" fillId="0" borderId="108" xfId="75" applyFont="1" applyFill="1" applyBorder="1" applyAlignment="1">
      <alignment horizontal="left"/>
      <protection/>
    </xf>
    <xf numFmtId="0" fontId="76" fillId="0" borderId="107" xfId="75" applyFont="1" applyFill="1" applyBorder="1" applyAlignment="1">
      <alignment horizontal="left"/>
      <protection/>
    </xf>
    <xf numFmtId="0" fontId="3" fillId="0" borderId="132" xfId="75" applyFont="1" applyFill="1" applyBorder="1" applyAlignment="1">
      <alignment horizontal="left"/>
      <protection/>
    </xf>
    <xf numFmtId="0" fontId="33" fillId="0" borderId="106" xfId="75" applyFont="1" applyFill="1" applyBorder="1" applyAlignment="1">
      <alignment wrapText="1"/>
      <protection/>
    </xf>
    <xf numFmtId="0" fontId="76" fillId="0" borderId="78" xfId="75" applyFont="1" applyFill="1" applyBorder="1" applyAlignment="1">
      <alignment horizontal="left"/>
      <protection/>
    </xf>
    <xf numFmtId="0" fontId="76" fillId="0" borderId="109" xfId="75" applyFont="1" applyFill="1" applyBorder="1" applyAlignment="1">
      <alignment horizontal="left"/>
      <protection/>
    </xf>
    <xf numFmtId="0" fontId="3" fillId="0" borderId="109" xfId="75" applyFont="1" applyFill="1" applyBorder="1" applyAlignment="1">
      <alignment horizontal="left"/>
      <protection/>
    </xf>
    <xf numFmtId="0" fontId="3" fillId="0" borderId="127" xfId="75" applyFont="1" applyFill="1" applyBorder="1" applyAlignment="1">
      <alignment horizontal="left"/>
      <protection/>
    </xf>
    <xf numFmtId="0" fontId="79" fillId="0" borderId="108" xfId="75" applyFont="1" applyFill="1" applyBorder="1" applyAlignment="1">
      <alignment wrapText="1"/>
      <protection/>
    </xf>
    <xf numFmtId="0" fontId="3" fillId="0" borderId="29" xfId="75" applyFont="1" applyFill="1" applyBorder="1" applyAlignment="1">
      <alignment horizontal="left"/>
      <protection/>
    </xf>
    <xf numFmtId="0" fontId="3" fillId="0" borderId="140" xfId="75" applyFont="1" applyFill="1" applyBorder="1" applyAlignment="1">
      <alignment horizontal="left"/>
      <protection/>
    </xf>
    <xf numFmtId="0" fontId="31" fillId="0" borderId="78" xfId="75" applyFont="1" applyFill="1" applyBorder="1" applyAlignment="1">
      <alignment vertical="center" wrapText="1"/>
      <protection/>
    </xf>
    <xf numFmtId="167" fontId="0" fillId="0" borderId="0" xfId="75" applyNumberFormat="1" applyFont="1" applyFill="1" applyBorder="1" applyAlignment="1">
      <alignment horizontal="right" vertical="center"/>
      <protection/>
    </xf>
    <xf numFmtId="0" fontId="80" fillId="0" borderId="114" xfId="75" applyFont="1" applyFill="1" applyBorder="1" applyAlignment="1" applyProtection="1">
      <alignment vertical="center"/>
      <protection locked="0"/>
    </xf>
    <xf numFmtId="0" fontId="7" fillId="0" borderId="0" xfId="75" applyFill="1">
      <alignment/>
      <protection/>
    </xf>
    <xf numFmtId="0" fontId="31" fillId="0" borderId="0" xfId="75" applyFont="1" applyFill="1" applyAlignment="1">
      <alignment horizontal="left"/>
      <protection/>
    </xf>
    <xf numFmtId="0" fontId="0" fillId="0" borderId="0" xfId="75" applyFont="1" applyFill="1" applyAlignment="1">
      <alignment horizontal="left"/>
      <protection/>
    </xf>
    <xf numFmtId="0" fontId="31" fillId="0" borderId="0" xfId="75" applyFont="1" applyFill="1" applyAlignment="1">
      <alignment horizontal="left"/>
      <protection/>
    </xf>
    <xf numFmtId="0" fontId="86" fillId="0" borderId="0" xfId="74" applyFont="1">
      <alignment/>
      <protection/>
    </xf>
    <xf numFmtId="0" fontId="3" fillId="0" borderId="0" xfId="74" applyFont="1" applyAlignment="1">
      <alignment horizontal="left"/>
      <protection/>
    </xf>
    <xf numFmtId="0" fontId="1" fillId="0" borderId="0" xfId="74" applyFont="1" applyAlignment="1">
      <alignment/>
      <protection/>
    </xf>
    <xf numFmtId="0" fontId="1" fillId="0" borderId="0" xfId="74" applyFont="1">
      <alignment/>
      <protection/>
    </xf>
    <xf numFmtId="0" fontId="1" fillId="0" borderId="0" xfId="74" applyFont="1" applyAlignment="1">
      <alignment horizontal="left"/>
      <protection/>
    </xf>
    <xf numFmtId="0" fontId="1" fillId="0" borderId="0" xfId="74" applyFont="1" applyAlignment="1">
      <alignment horizontal="centerContinuous"/>
      <protection/>
    </xf>
    <xf numFmtId="0" fontId="0" fillId="0" borderId="0" xfId="74" applyFont="1" applyAlignment="1">
      <alignment horizontal="centerContinuous"/>
      <protection/>
    </xf>
    <xf numFmtId="0" fontId="0" fillId="0" borderId="0" xfId="74" applyFont="1" applyAlignment="1">
      <alignment horizontal="right"/>
      <protection/>
    </xf>
    <xf numFmtId="0" fontId="0" fillId="0" borderId="155" xfId="74" applyFont="1" applyBorder="1" applyAlignment="1">
      <alignment horizontal="center"/>
      <protection/>
    </xf>
    <xf numFmtId="0" fontId="0" fillId="0" borderId="156" xfId="74" applyFont="1" applyBorder="1" applyAlignment="1">
      <alignment horizontal="center"/>
      <protection/>
    </xf>
    <xf numFmtId="0" fontId="0" fillId="0" borderId="148" xfId="74" applyFont="1" applyBorder="1" applyAlignment="1">
      <alignment horizontal="center"/>
      <protection/>
    </xf>
    <xf numFmtId="0" fontId="76" fillId="0" borderId="156" xfId="74" applyFont="1" applyFill="1" applyBorder="1" applyAlignment="1">
      <alignment horizontal="centerContinuous"/>
      <protection/>
    </xf>
    <xf numFmtId="0" fontId="0" fillId="0" borderId="148" xfId="74" applyFont="1" applyFill="1" applyBorder="1" applyAlignment="1">
      <alignment horizontal="centerContinuous"/>
      <protection/>
    </xf>
    <xf numFmtId="0" fontId="76" fillId="0" borderId="156" xfId="74" applyFont="1" applyBorder="1" applyAlignment="1">
      <alignment horizontal="centerContinuous"/>
      <protection/>
    </xf>
    <xf numFmtId="0" fontId="0" fillId="0" borderId="148" xfId="74" applyFont="1" applyBorder="1" applyAlignment="1">
      <alignment horizontal="centerContinuous"/>
      <protection/>
    </xf>
    <xf numFmtId="0" fontId="3" fillId="0" borderId="91" xfId="74" applyFont="1" applyBorder="1" applyAlignment="1">
      <alignment horizontal="center"/>
      <protection/>
    </xf>
    <xf numFmtId="0" fontId="31" fillId="0" borderId="0" xfId="74" applyFont="1" applyBorder="1" applyAlignment="1">
      <alignment horizontal="centerContinuous"/>
      <protection/>
    </xf>
    <xf numFmtId="0" fontId="0" fillId="0" borderId="26" xfId="74" applyFont="1" applyBorder="1" applyAlignment="1">
      <alignment horizontal="centerContinuous"/>
      <protection/>
    </xf>
    <xf numFmtId="0" fontId="76" fillId="0" borderId="157" xfId="74" applyFont="1" applyFill="1" applyBorder="1" applyAlignment="1">
      <alignment horizontal="centerContinuous"/>
      <protection/>
    </xf>
    <xf numFmtId="0" fontId="31" fillId="0" borderId="25" xfId="74" applyFont="1" applyFill="1" applyBorder="1" applyAlignment="1">
      <alignment horizontal="centerContinuous"/>
      <protection/>
    </xf>
    <xf numFmtId="0" fontId="76" fillId="0" borderId="157" xfId="74" applyFont="1" applyBorder="1" applyAlignment="1">
      <alignment horizontal="centerContinuous"/>
      <protection/>
    </xf>
    <xf numFmtId="0" fontId="0" fillId="0" borderId="25" xfId="74" applyFont="1" applyBorder="1" applyAlignment="1">
      <alignment horizontal="centerContinuous"/>
      <protection/>
    </xf>
    <xf numFmtId="0" fontId="0" fillId="0" borderId="91" xfId="74" applyFont="1" applyBorder="1" applyAlignment="1">
      <alignment horizontal="center"/>
      <protection/>
    </xf>
    <xf numFmtId="0" fontId="0" fillId="0" borderId="0" xfId="74" applyFont="1" applyBorder="1" applyAlignment="1">
      <alignment horizontal="center"/>
      <protection/>
    </xf>
    <xf numFmtId="0" fontId="0" fillId="0" borderId="26" xfId="74" applyFont="1" applyBorder="1" applyAlignment="1">
      <alignment horizontal="center"/>
      <protection/>
    </xf>
    <xf numFmtId="0" fontId="0" fillId="0" borderId="59" xfId="74" applyFont="1" applyBorder="1" applyAlignment="1">
      <alignment horizontal="center"/>
      <protection/>
    </xf>
    <xf numFmtId="0" fontId="0" fillId="0" borderId="32" xfId="74" applyFont="1" applyBorder="1" applyAlignment="1">
      <alignment horizontal="center"/>
      <protection/>
    </xf>
    <xf numFmtId="0" fontId="0" fillId="0" borderId="79" xfId="74" applyFont="1" applyBorder="1" applyAlignment="1">
      <alignment horizontal="center"/>
      <protection/>
    </xf>
    <xf numFmtId="0" fontId="0" fillId="0" borderId="31" xfId="74" applyFont="1" applyBorder="1" applyAlignment="1">
      <alignment horizontal="center"/>
      <protection/>
    </xf>
    <xf numFmtId="0" fontId="0" fillId="0" borderId="117" xfId="74" applyFont="1" applyBorder="1" applyAlignment="1">
      <alignment horizontal="center"/>
      <protection/>
    </xf>
    <xf numFmtId="0" fontId="0" fillId="0" borderId="19" xfId="74" applyFont="1" applyBorder="1" applyAlignment="1">
      <alignment horizontal="center"/>
      <protection/>
    </xf>
    <xf numFmtId="0" fontId="0" fillId="0" borderId="30" xfId="74" applyFont="1" applyBorder="1" applyAlignment="1">
      <alignment horizontal="center"/>
      <protection/>
    </xf>
    <xf numFmtId="0" fontId="0" fillId="0" borderId="78" xfId="74" applyFont="1" applyBorder="1" applyAlignment="1">
      <alignment horizontal="center"/>
      <protection/>
    </xf>
    <xf numFmtId="0" fontId="0" fillId="0" borderId="29" xfId="74" applyFont="1" applyBorder="1" applyAlignment="1">
      <alignment horizontal="center"/>
      <protection/>
    </xf>
    <xf numFmtId="0" fontId="0" fillId="0" borderId="149" xfId="74" applyFont="1" applyBorder="1" applyAlignment="1">
      <alignment horizontal="center"/>
      <protection/>
    </xf>
    <xf numFmtId="0" fontId="0" fillId="0" borderId="19" xfId="74" applyFont="1" applyBorder="1" applyAlignment="1">
      <alignment horizontal="centerContinuous"/>
      <protection/>
    </xf>
    <xf numFmtId="0" fontId="0" fillId="0" borderId="30" xfId="74" applyFont="1" applyBorder="1" applyAlignment="1">
      <alignment horizontal="centerContinuous"/>
      <protection/>
    </xf>
    <xf numFmtId="0" fontId="0" fillId="0" borderId="43" xfId="74" applyFont="1" applyBorder="1" applyAlignment="1">
      <alignment horizontal="center"/>
      <protection/>
    </xf>
    <xf numFmtId="0" fontId="0" fillId="0" borderId="35" xfId="74" applyFont="1" applyBorder="1" applyAlignment="1">
      <alignment horizontal="center"/>
      <protection/>
    </xf>
    <xf numFmtId="0" fontId="31" fillId="0" borderId="34" xfId="74" applyFont="1" applyBorder="1" applyAlignment="1">
      <alignment horizontal="left"/>
      <protection/>
    </xf>
    <xf numFmtId="0" fontId="0" fillId="0" borderId="25" xfId="74" applyFont="1" applyBorder="1" applyAlignment="1">
      <alignment horizontal="left"/>
      <protection/>
    </xf>
    <xf numFmtId="4" fontId="0" fillId="35" borderId="34" xfId="74" applyNumberFormat="1" applyFont="1" applyFill="1" applyBorder="1" applyAlignment="1">
      <alignment horizontal="right"/>
      <protection/>
    </xf>
    <xf numFmtId="4" fontId="0" fillId="35" borderId="27" xfId="74" applyNumberFormat="1" applyFont="1" applyFill="1" applyBorder="1" applyAlignment="1">
      <alignment horizontal="right"/>
      <protection/>
    </xf>
    <xf numFmtId="4" fontId="0" fillId="35" borderId="21" xfId="74" applyNumberFormat="1" applyFont="1" applyFill="1" applyBorder="1" applyAlignment="1">
      <alignment horizontal="right"/>
      <protection/>
    </xf>
    <xf numFmtId="4" fontId="0" fillId="35" borderId="55" xfId="74" applyNumberFormat="1" applyFont="1" applyFill="1" applyBorder="1" applyAlignment="1">
      <alignment horizontal="right"/>
      <protection/>
    </xf>
    <xf numFmtId="4" fontId="0" fillId="35" borderId="33" xfId="74" applyNumberFormat="1" applyFont="1" applyFill="1" applyBorder="1" applyAlignment="1">
      <alignment horizontal="right"/>
      <protection/>
    </xf>
    <xf numFmtId="0" fontId="0" fillId="0" borderId="35" xfId="74" applyFont="1" applyBorder="1" applyAlignment="1">
      <alignment horizontal="left"/>
      <protection/>
    </xf>
    <xf numFmtId="4" fontId="0" fillId="0" borderId="0" xfId="74" applyNumberFormat="1" applyFont="1" applyBorder="1" applyAlignment="1">
      <alignment horizontal="right"/>
      <protection/>
    </xf>
    <xf numFmtId="4" fontId="0" fillId="0" borderId="31" xfId="74" applyNumberFormat="1" applyFont="1" applyBorder="1" applyAlignment="1">
      <alignment horizontal="right"/>
      <protection/>
    </xf>
    <xf numFmtId="4" fontId="0" fillId="35" borderId="23" xfId="74" applyNumberFormat="1" applyFont="1" applyFill="1" applyBorder="1" applyAlignment="1">
      <alignment horizontal="right"/>
      <protection/>
    </xf>
    <xf numFmtId="0" fontId="0" fillId="0" borderId="90" xfId="74" applyFont="1" applyBorder="1" applyAlignment="1">
      <alignment horizontal="center"/>
      <protection/>
    </xf>
    <xf numFmtId="4" fontId="0" fillId="0" borderId="158" xfId="74" applyNumberFormat="1" applyFont="1" applyBorder="1" applyAlignment="1">
      <alignment horizontal="right"/>
      <protection/>
    </xf>
    <xf numFmtId="4" fontId="0" fillId="0" borderId="32" xfId="74" applyNumberFormat="1" applyFont="1" applyBorder="1" applyAlignment="1">
      <alignment horizontal="right"/>
      <protection/>
    </xf>
    <xf numFmtId="0" fontId="0" fillId="0" borderId="139" xfId="74" applyFont="1" applyBorder="1" applyAlignment="1">
      <alignment horizontal="center"/>
      <protection/>
    </xf>
    <xf numFmtId="0" fontId="0" fillId="0" borderId="40" xfId="74" applyFont="1" applyBorder="1" applyAlignment="1">
      <alignment horizontal="left"/>
      <protection/>
    </xf>
    <xf numFmtId="0" fontId="0" fillId="0" borderId="42" xfId="74" applyFont="1" applyBorder="1" applyAlignment="1">
      <alignment horizontal="left"/>
      <protection/>
    </xf>
    <xf numFmtId="4" fontId="0" fillId="0" borderId="159" xfId="74" applyNumberFormat="1" applyFont="1" applyBorder="1" applyAlignment="1">
      <alignment horizontal="right"/>
      <protection/>
    </xf>
    <xf numFmtId="4" fontId="0" fillId="0" borderId="39" xfId="74" applyNumberFormat="1" applyFont="1" applyBorder="1" applyAlignment="1">
      <alignment horizontal="right"/>
      <protection/>
    </xf>
    <xf numFmtId="4" fontId="0" fillId="35" borderId="42" xfId="74" applyNumberFormat="1" applyFont="1" applyFill="1" applyBorder="1" applyAlignment="1">
      <alignment horizontal="right"/>
      <protection/>
    </xf>
    <xf numFmtId="0" fontId="0" fillId="0" borderId="160" xfId="74" applyFont="1" applyBorder="1" applyAlignment="1">
      <alignment horizontal="center"/>
      <protection/>
    </xf>
    <xf numFmtId="0" fontId="0" fillId="0" borderId="141" xfId="74" applyFont="1" applyBorder="1" applyAlignment="1">
      <alignment horizontal="center"/>
      <protection/>
    </xf>
    <xf numFmtId="0" fontId="31" fillId="0" borderId="118" xfId="74" applyFont="1" applyBorder="1" applyAlignment="1">
      <alignment horizontal="left"/>
      <protection/>
    </xf>
    <xf numFmtId="0" fontId="0" fillId="0" borderId="141" xfId="74" applyFont="1" applyBorder="1" applyAlignment="1">
      <alignment horizontal="left"/>
      <protection/>
    </xf>
    <xf numFmtId="4" fontId="0" fillId="0" borderId="141" xfId="74" applyNumberFormat="1" applyFont="1" applyBorder="1" applyAlignment="1">
      <alignment horizontal="right"/>
      <protection/>
    </xf>
    <xf numFmtId="4" fontId="0" fillId="0" borderId="115" xfId="74" applyNumberFormat="1" applyFont="1" applyBorder="1" applyAlignment="1">
      <alignment horizontal="right"/>
      <protection/>
    </xf>
    <xf numFmtId="4" fontId="0" fillId="35" borderId="116" xfId="74" applyNumberFormat="1" applyFont="1" applyFill="1" applyBorder="1" applyAlignment="1">
      <alignment horizontal="right"/>
      <protection/>
    </xf>
    <xf numFmtId="4" fontId="0" fillId="0" borderId="43" xfId="74" applyNumberFormat="1" applyFont="1" applyBorder="1" applyAlignment="1">
      <alignment horizontal="right"/>
      <protection/>
    </xf>
    <xf numFmtId="0" fontId="0" fillId="0" borderId="116" xfId="74" applyFont="1" applyBorder="1" applyAlignment="1">
      <alignment horizontal="left"/>
      <protection/>
    </xf>
    <xf numFmtId="4" fontId="0" fillId="0" borderId="156" xfId="74" applyNumberFormat="1" applyFont="1" applyBorder="1" applyAlignment="1">
      <alignment horizontal="right"/>
      <protection/>
    </xf>
    <xf numFmtId="4" fontId="0" fillId="0" borderId="66" xfId="74" applyNumberFormat="1" applyFont="1" applyBorder="1" applyAlignment="1">
      <alignment horizontal="right"/>
      <protection/>
    </xf>
    <xf numFmtId="4" fontId="0" fillId="35" borderId="148" xfId="74" applyNumberFormat="1" applyFont="1" applyFill="1" applyBorder="1" applyAlignment="1">
      <alignment horizontal="right"/>
      <protection/>
    </xf>
    <xf numFmtId="4" fontId="0" fillId="0" borderId="67" xfId="74" applyNumberFormat="1" applyFont="1" applyBorder="1" applyAlignment="1">
      <alignment horizontal="right"/>
      <protection/>
    </xf>
    <xf numFmtId="0" fontId="0" fillId="0" borderId="88" xfId="74" applyFont="1" applyBorder="1" applyAlignment="1">
      <alignment horizontal="center"/>
      <protection/>
    </xf>
    <xf numFmtId="0" fontId="31" fillId="0" borderId="35" xfId="74" applyFont="1" applyBorder="1" applyAlignment="1">
      <alignment horizontal="left"/>
      <protection/>
    </xf>
    <xf numFmtId="4" fontId="0" fillId="35" borderId="147" xfId="74" applyNumberFormat="1" applyFont="1" applyFill="1" applyBorder="1" applyAlignment="1">
      <alignment horizontal="right"/>
      <protection/>
    </xf>
    <xf numFmtId="4" fontId="0" fillId="35" borderId="92" xfId="74" applyNumberFormat="1" applyFont="1" applyFill="1" applyBorder="1" applyAlignment="1">
      <alignment horizontal="right"/>
      <protection/>
    </xf>
    <xf numFmtId="16" fontId="0" fillId="0" borderId="143" xfId="74" applyNumberFormat="1" applyFont="1" applyBorder="1" applyAlignment="1">
      <alignment horizontal="center" vertical="center" wrapText="1"/>
      <protection/>
    </xf>
    <xf numFmtId="4" fontId="0" fillId="35" borderId="26" xfId="74" applyNumberFormat="1" applyFont="1" applyFill="1" applyBorder="1" applyAlignment="1">
      <alignment horizontal="right"/>
      <protection/>
    </xf>
    <xf numFmtId="4" fontId="0" fillId="0" borderId="79" xfId="74" applyNumberFormat="1" applyFont="1" applyBorder="1" applyAlignment="1">
      <alignment horizontal="right"/>
      <protection/>
    </xf>
    <xf numFmtId="16" fontId="0" fillId="0" borderId="139" xfId="74" applyNumberFormat="1" applyFont="1" applyBorder="1" applyAlignment="1">
      <alignment horizontal="center" vertical="center" wrapText="1"/>
      <protection/>
    </xf>
    <xf numFmtId="4" fontId="0" fillId="0" borderId="62" xfId="74" applyNumberFormat="1" applyFont="1" applyBorder="1" applyAlignment="1">
      <alignment horizontal="right"/>
      <protection/>
    </xf>
    <xf numFmtId="16" fontId="0" fillId="0" borderId="0" xfId="74" applyNumberFormat="1" applyFont="1" applyBorder="1" applyAlignment="1">
      <alignment horizontal="center" vertical="center" wrapText="1"/>
      <protection/>
    </xf>
    <xf numFmtId="0" fontId="0" fillId="0" borderId="0" xfId="74" applyFont="1" applyBorder="1" applyAlignment="1">
      <alignment horizontal="left" wrapText="1"/>
      <protection/>
    </xf>
    <xf numFmtId="0" fontId="0" fillId="0" borderId="0" xfId="74" applyFont="1" applyBorder="1">
      <alignment/>
      <protection/>
    </xf>
    <xf numFmtId="4" fontId="0" fillId="0" borderId="0" xfId="74" applyNumberFormat="1" applyFont="1" applyBorder="1">
      <alignment/>
      <protection/>
    </xf>
    <xf numFmtId="0" fontId="88" fillId="0" borderId="0" xfId="74" applyFont="1" applyBorder="1">
      <alignment/>
      <protection/>
    </xf>
    <xf numFmtId="0" fontId="3" fillId="0" borderId="0" xfId="74" applyFont="1" applyAlignment="1">
      <alignment/>
      <protection/>
    </xf>
    <xf numFmtId="0" fontId="3" fillId="0" borderId="0" xfId="74" applyFont="1">
      <alignment/>
      <protection/>
    </xf>
    <xf numFmtId="0" fontId="3" fillId="0" borderId="0" xfId="74" applyFont="1" applyAlignment="1">
      <alignment horizontal="centerContinuous"/>
      <protection/>
    </xf>
    <xf numFmtId="0" fontId="0" fillId="0" borderId="158" xfId="74" applyFont="1" applyBorder="1" applyAlignment="1">
      <alignment horizontal="left"/>
      <protection/>
    </xf>
    <xf numFmtId="0" fontId="0" fillId="0" borderId="33" xfId="74" applyFont="1" applyBorder="1" applyAlignment="1">
      <alignment horizontal="centerContinuous"/>
      <protection/>
    </xf>
    <xf numFmtId="4" fontId="0" fillId="0" borderId="80" xfId="74" applyNumberFormat="1" applyFont="1" applyBorder="1" applyAlignment="1">
      <alignment horizontal="right"/>
      <protection/>
    </xf>
    <xf numFmtId="0" fontId="0" fillId="0" borderId="94" xfId="74" applyFont="1" applyBorder="1">
      <alignment/>
      <protection/>
    </xf>
    <xf numFmtId="0" fontId="0" fillId="0" borderId="23" xfId="74" applyFont="1" applyBorder="1" applyAlignment="1">
      <alignment horizontal="center"/>
      <protection/>
    </xf>
    <xf numFmtId="4" fontId="0" fillId="0" borderId="75" xfId="74" applyNumberFormat="1" applyFont="1" applyBorder="1" applyAlignment="1">
      <alignment horizontal="right"/>
      <protection/>
    </xf>
    <xf numFmtId="4" fontId="0" fillId="0" borderId="16" xfId="74" applyNumberFormat="1" applyFont="1" applyBorder="1" applyAlignment="1">
      <alignment horizontal="right"/>
      <protection/>
    </xf>
    <xf numFmtId="0" fontId="0" fillId="0" borderId="38" xfId="74" applyFont="1" applyBorder="1" applyAlignment="1">
      <alignment horizontal="left"/>
      <protection/>
    </xf>
    <xf numFmtId="0" fontId="0" fillId="0" borderId="33" xfId="74" applyFont="1" applyBorder="1" applyAlignment="1">
      <alignment horizontal="center"/>
      <protection/>
    </xf>
    <xf numFmtId="0" fontId="0" fillId="0" borderId="158" xfId="74" applyFont="1" applyBorder="1">
      <alignment/>
      <protection/>
    </xf>
    <xf numFmtId="0" fontId="0" fillId="35" borderId="141" xfId="74" applyFont="1" applyFill="1" applyBorder="1" applyAlignment="1">
      <alignment horizontal="center"/>
      <protection/>
    </xf>
    <xf numFmtId="0" fontId="31" fillId="35" borderId="137" xfId="74" applyFont="1" applyFill="1" applyBorder="1">
      <alignment/>
      <protection/>
    </xf>
    <xf numFmtId="0" fontId="31" fillId="35" borderId="116" xfId="74" applyFont="1" applyFill="1" applyBorder="1" applyAlignment="1">
      <alignment horizontal="center"/>
      <protection/>
    </xf>
    <xf numFmtId="4" fontId="0" fillId="35" borderId="115" xfId="74" applyNumberFormat="1" applyFont="1" applyFill="1" applyBorder="1" applyAlignment="1">
      <alignment horizontal="right"/>
      <protection/>
    </xf>
    <xf numFmtId="4" fontId="0" fillId="35" borderId="43" xfId="74" applyNumberFormat="1" applyFont="1" applyFill="1" applyBorder="1" applyAlignment="1">
      <alignment horizontal="right"/>
      <protection/>
    </xf>
    <xf numFmtId="0" fontId="0" fillId="0" borderId="137" xfId="74" applyFont="1" applyBorder="1" applyAlignment="1">
      <alignment horizontal="centerContinuous"/>
      <protection/>
    </xf>
    <xf numFmtId="0" fontId="0" fillId="0" borderId="116" xfId="74" applyFont="1" applyBorder="1" applyAlignment="1">
      <alignment horizontal="centerContinuous"/>
      <protection/>
    </xf>
    <xf numFmtId="0" fontId="0" fillId="0" borderId="115" xfId="74" applyFont="1" applyBorder="1" applyAlignment="1">
      <alignment horizontal="center"/>
      <protection/>
    </xf>
    <xf numFmtId="0" fontId="0" fillId="0" borderId="116" xfId="74" applyFont="1" applyBorder="1" applyAlignment="1">
      <alignment horizontal="center"/>
      <protection/>
    </xf>
    <xf numFmtId="0" fontId="33" fillId="0" borderId="35" xfId="74" applyFont="1" applyBorder="1" applyAlignment="1">
      <alignment horizontal="left"/>
      <protection/>
    </xf>
    <xf numFmtId="0" fontId="33" fillId="0" borderId="25" xfId="74" applyFont="1" applyBorder="1" applyAlignment="1">
      <alignment horizontal="centerContinuous"/>
      <protection/>
    </xf>
    <xf numFmtId="4" fontId="0" fillId="35" borderId="74" xfId="74" applyNumberFormat="1" applyFont="1" applyFill="1" applyBorder="1" applyAlignment="1">
      <alignment horizontal="right"/>
      <protection/>
    </xf>
    <xf numFmtId="4" fontId="0" fillId="35" borderId="28" xfId="74" applyNumberFormat="1" applyFont="1" applyFill="1" applyBorder="1" applyAlignment="1">
      <alignment horizontal="right"/>
      <protection/>
    </xf>
    <xf numFmtId="4" fontId="0" fillId="35" borderId="25" xfId="74" applyNumberFormat="1" applyFont="1" applyFill="1" applyBorder="1" applyAlignment="1">
      <alignment horizontal="right"/>
      <protection/>
    </xf>
    <xf numFmtId="4" fontId="0" fillId="35" borderId="149" xfId="74" applyNumberFormat="1" applyFont="1" applyFill="1" applyBorder="1" applyAlignment="1">
      <alignment horizontal="right"/>
      <protection/>
    </xf>
    <xf numFmtId="4" fontId="0" fillId="35" borderId="29" xfId="74" applyNumberFormat="1" applyFont="1" applyFill="1" applyBorder="1" applyAlignment="1">
      <alignment horizontal="right"/>
      <protection/>
    </xf>
    <xf numFmtId="4" fontId="0" fillId="35" borderId="30" xfId="74" applyNumberFormat="1" applyFont="1" applyFill="1" applyBorder="1" applyAlignment="1">
      <alignment horizontal="right"/>
      <protection/>
    </xf>
    <xf numFmtId="0" fontId="33" fillId="0" borderId="94" xfId="74" applyFont="1" applyBorder="1" applyAlignment="1">
      <alignment horizontal="left"/>
      <protection/>
    </xf>
    <xf numFmtId="0" fontId="33" fillId="0" borderId="23" xfId="74" applyFont="1" applyBorder="1" applyAlignment="1">
      <alignment horizontal="centerContinuous"/>
      <protection/>
    </xf>
    <xf numFmtId="4" fontId="0" fillId="0" borderId="149" xfId="74" applyNumberFormat="1" applyFont="1" applyBorder="1" applyAlignment="1">
      <alignment horizontal="right"/>
      <protection/>
    </xf>
    <xf numFmtId="4" fontId="0" fillId="0" borderId="29" xfId="74" applyNumberFormat="1" applyFont="1" applyBorder="1" applyAlignment="1">
      <alignment horizontal="right"/>
      <protection/>
    </xf>
    <xf numFmtId="0" fontId="0" fillId="0" borderId="0" xfId="74" applyFont="1" applyBorder="1" applyAlignment="1">
      <alignment horizontal="left"/>
      <protection/>
    </xf>
    <xf numFmtId="0" fontId="0" fillId="0" borderId="0" xfId="74" applyFont="1" applyBorder="1" applyAlignment="1">
      <alignment horizontal="centerContinuous" wrapText="1"/>
      <protection/>
    </xf>
    <xf numFmtId="0" fontId="33" fillId="0" borderId="137" xfId="74" applyFont="1" applyBorder="1" applyAlignment="1">
      <alignment horizontal="left"/>
      <protection/>
    </xf>
    <xf numFmtId="0" fontId="0" fillId="0" borderId="0" xfId="74" applyFont="1" applyAlignment="1">
      <alignment horizontal="left"/>
      <protection/>
    </xf>
    <xf numFmtId="0" fontId="76" fillId="0" borderId="64" xfId="74" applyFont="1" applyBorder="1" applyAlignment="1">
      <alignment horizontal="centerContinuous"/>
      <protection/>
    </xf>
    <xf numFmtId="0" fontId="0" fillId="0" borderId="35" xfId="74" applyFont="1" applyBorder="1">
      <alignment/>
      <protection/>
    </xf>
    <xf numFmtId="0" fontId="76" fillId="0" borderId="157" xfId="74" applyFont="1" applyFill="1" applyBorder="1" applyAlignment="1">
      <alignment horizontal="left"/>
      <protection/>
    </xf>
    <xf numFmtId="0" fontId="0" fillId="0" borderId="25" xfId="74" applyFont="1" applyBorder="1">
      <alignment/>
      <protection/>
    </xf>
    <xf numFmtId="0" fontId="0" fillId="0" borderId="77" xfId="74" applyFont="1" applyBorder="1" applyAlignment="1">
      <alignment horizontal="center"/>
      <protection/>
    </xf>
    <xf numFmtId="0" fontId="0" fillId="0" borderId="114" xfId="74" applyFont="1" applyBorder="1" applyAlignment="1">
      <alignment horizontal="center"/>
      <protection/>
    </xf>
    <xf numFmtId="4" fontId="0" fillId="0" borderId="59" xfId="74" applyNumberFormat="1" applyFont="1" applyBorder="1" applyAlignment="1">
      <alignment horizontal="right"/>
      <protection/>
    </xf>
    <xf numFmtId="4" fontId="0" fillId="35" borderId="89" xfId="74" applyNumberFormat="1" applyFont="1" applyFill="1" applyBorder="1" applyAlignment="1">
      <alignment horizontal="right"/>
      <protection/>
    </xf>
    <xf numFmtId="0" fontId="33" fillId="0" borderId="38" xfId="74" applyFont="1" applyBorder="1" applyAlignment="1">
      <alignment horizontal="left"/>
      <protection/>
    </xf>
    <xf numFmtId="0" fontId="33" fillId="0" borderId="23" xfId="74" applyFont="1" applyBorder="1" applyAlignment="1">
      <alignment horizontal="left"/>
      <protection/>
    </xf>
    <xf numFmtId="4" fontId="0" fillId="35" borderId="24" xfId="74" applyNumberFormat="1" applyFont="1" applyFill="1" applyBorder="1" applyAlignment="1">
      <alignment horizontal="right"/>
      <protection/>
    </xf>
    <xf numFmtId="4" fontId="0" fillId="35" borderId="63" xfId="74" applyNumberFormat="1" applyFont="1" applyFill="1" applyBorder="1" applyAlignment="1">
      <alignment horizontal="right"/>
      <protection/>
    </xf>
    <xf numFmtId="0" fontId="0" fillId="0" borderId="159" xfId="74" applyFont="1" applyBorder="1">
      <alignment/>
      <protection/>
    </xf>
    <xf numFmtId="0" fontId="0" fillId="0" borderId="42" xfId="74" applyFont="1" applyBorder="1" applyAlignment="1">
      <alignment horizontal="center"/>
      <protection/>
    </xf>
    <xf numFmtId="4" fontId="0" fillId="35" borderId="62" xfId="74" applyNumberFormat="1" applyFont="1" applyFill="1" applyBorder="1" applyAlignment="1">
      <alignment horizontal="right"/>
      <protection/>
    </xf>
    <xf numFmtId="4" fontId="0" fillId="35" borderId="39" xfId="74" applyNumberFormat="1" applyFont="1" applyFill="1" applyBorder="1" applyAlignment="1">
      <alignment horizontal="right"/>
      <protection/>
    </xf>
    <xf numFmtId="4" fontId="0" fillId="35" borderId="41" xfId="74" applyNumberFormat="1" applyFont="1" applyFill="1" applyBorder="1" applyAlignment="1">
      <alignment horizontal="right"/>
      <protection/>
    </xf>
    <xf numFmtId="4" fontId="0" fillId="35" borderId="61" xfId="74" applyNumberFormat="1" applyFont="1" applyFill="1" applyBorder="1" applyAlignment="1">
      <alignment horizontal="right"/>
      <protection/>
    </xf>
    <xf numFmtId="0" fontId="76" fillId="0" borderId="0" xfId="74" applyFont="1" applyBorder="1" applyAlignment="1" applyProtection="1">
      <alignment horizontal="left"/>
      <protection locked="0"/>
    </xf>
    <xf numFmtId="0" fontId="88" fillId="0" borderId="0" xfId="74" applyFont="1">
      <alignment/>
      <protection/>
    </xf>
    <xf numFmtId="0" fontId="3" fillId="0" borderId="0" xfId="74" applyFont="1" applyBorder="1" applyAlignment="1">
      <alignment horizontal="left"/>
      <protection/>
    </xf>
    <xf numFmtId="0" fontId="3" fillId="0" borderId="0" xfId="74" applyFont="1" applyBorder="1" applyAlignment="1">
      <alignment horizontal="center"/>
      <protection/>
    </xf>
    <xf numFmtId="0" fontId="3" fillId="0" borderId="0" xfId="74" applyFont="1" applyBorder="1">
      <alignment/>
      <protection/>
    </xf>
    <xf numFmtId="0" fontId="45" fillId="0" borderId="0" xfId="78" applyFont="1" applyFill="1" applyBorder="1">
      <alignment/>
      <protection/>
    </xf>
    <xf numFmtId="0" fontId="31" fillId="0" borderId="0" xfId="74" applyFont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Continuous"/>
    </xf>
    <xf numFmtId="0" fontId="89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1" fillId="0" borderId="161" xfId="0" applyFont="1" applyFill="1" applyBorder="1" applyAlignment="1">
      <alignment vertical="center"/>
    </xf>
    <xf numFmtId="0" fontId="31" fillId="0" borderId="162" xfId="0" applyFont="1" applyFill="1" applyBorder="1" applyAlignment="1">
      <alignment horizontal="centerContinuous" vertical="center"/>
    </xf>
    <xf numFmtId="0" fontId="31" fillId="0" borderId="163" xfId="0" applyFont="1" applyFill="1" applyBorder="1" applyAlignment="1">
      <alignment horizontal="centerContinuous" vertical="center"/>
    </xf>
    <xf numFmtId="0" fontId="31" fillId="0" borderId="164" xfId="0" applyFont="1" applyFill="1" applyBorder="1" applyAlignment="1">
      <alignment horizontal="centerContinuous" vertical="center"/>
    </xf>
    <xf numFmtId="0" fontId="31" fillId="0" borderId="165" xfId="0" applyFont="1" applyFill="1" applyBorder="1" applyAlignment="1">
      <alignment horizontal="centerContinuous" vertical="center" wrapText="1"/>
    </xf>
    <xf numFmtId="0" fontId="31" fillId="0" borderId="166" xfId="0" applyFont="1" applyFill="1" applyBorder="1" applyAlignment="1">
      <alignment horizontal="centerContinuous" vertical="center" wrapText="1"/>
    </xf>
    <xf numFmtId="0" fontId="31" fillId="0" borderId="167" xfId="0" applyFont="1" applyFill="1" applyBorder="1" applyAlignment="1">
      <alignment horizontal="centerContinuous" vertical="center"/>
    </xf>
    <xf numFmtId="0" fontId="31" fillId="0" borderId="168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69" xfId="0" applyFont="1" applyFill="1" applyBorder="1" applyAlignment="1">
      <alignment/>
    </xf>
    <xf numFmtId="3" fontId="80" fillId="0" borderId="77" xfId="0" applyNumberFormat="1" applyFont="1" applyFill="1" applyBorder="1" applyAlignment="1">
      <alignment horizontal="center"/>
    </xf>
    <xf numFmtId="3" fontId="80" fillId="0" borderId="152" xfId="0" applyNumberFormat="1" applyFont="1" applyFill="1" applyBorder="1" applyAlignment="1">
      <alignment/>
    </xf>
    <xf numFmtId="3" fontId="80" fillId="0" borderId="92" xfId="0" applyNumberFormat="1" applyFont="1" applyFill="1" applyBorder="1" applyAlignment="1">
      <alignment/>
    </xf>
    <xf numFmtId="3" fontId="80" fillId="0" borderId="79" xfId="0" applyNumberFormat="1" applyFont="1" applyFill="1" applyBorder="1" applyAlignment="1">
      <alignment/>
    </xf>
    <xf numFmtId="3" fontId="80" fillId="0" borderId="26" xfId="0" applyNumberFormat="1" applyFont="1" applyFill="1" applyBorder="1" applyAlignment="1">
      <alignment horizontal="center"/>
    </xf>
    <xf numFmtId="3" fontId="80" fillId="0" borderId="26" xfId="0" applyNumberFormat="1" applyFont="1" applyFill="1" applyBorder="1" applyAlignment="1">
      <alignment/>
    </xf>
    <xf numFmtId="3" fontId="80" fillId="0" borderId="20" xfId="0" applyNumberFormat="1" applyFont="1" applyFill="1" applyBorder="1" applyAlignment="1">
      <alignment/>
    </xf>
    <xf numFmtId="3" fontId="80" fillId="0" borderId="66" xfId="0" applyNumberFormat="1" applyFont="1" applyFill="1" applyBorder="1" applyAlignment="1">
      <alignment/>
    </xf>
    <xf numFmtId="3" fontId="80" fillId="0" borderId="65" xfId="0" applyNumberFormat="1" applyFont="1" applyFill="1" applyBorder="1" applyAlignment="1">
      <alignment/>
    </xf>
    <xf numFmtId="3" fontId="80" fillId="0" borderId="91" xfId="0" applyNumberFormat="1" applyFont="1" applyFill="1" applyBorder="1" applyAlignment="1">
      <alignment horizontal="center"/>
    </xf>
    <xf numFmtId="3" fontId="80" fillId="0" borderId="170" xfId="0" applyNumberFormat="1" applyFont="1" applyFill="1" applyBorder="1" applyAlignment="1">
      <alignment/>
    </xf>
    <xf numFmtId="0" fontId="31" fillId="0" borderId="171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80" fillId="0" borderId="79" xfId="0" applyNumberFormat="1" applyFont="1" applyFill="1" applyBorder="1" applyAlignment="1">
      <alignment horizontal="center"/>
    </xf>
    <xf numFmtId="3" fontId="80" fillId="0" borderId="31" xfId="0" applyNumberFormat="1" applyFont="1" applyFill="1" applyBorder="1" applyAlignment="1">
      <alignment horizontal="center"/>
    </xf>
    <xf numFmtId="3" fontId="80" fillId="0" borderId="58" xfId="0" applyNumberFormat="1" applyFont="1" applyFill="1" applyBorder="1" applyAlignment="1">
      <alignment horizontal="center"/>
    </xf>
    <xf numFmtId="3" fontId="80" fillId="0" borderId="0" xfId="0" applyNumberFormat="1" applyFont="1" applyFill="1" applyBorder="1" applyAlignment="1">
      <alignment horizontal="center"/>
    </xf>
    <xf numFmtId="0" fontId="31" fillId="0" borderId="172" xfId="0" applyFont="1" applyFill="1" applyBorder="1" applyAlignment="1">
      <alignment/>
    </xf>
    <xf numFmtId="3" fontId="80" fillId="0" borderId="78" xfId="0" applyNumberFormat="1" applyFont="1" applyFill="1" applyBorder="1" applyAlignment="1">
      <alignment horizontal="center"/>
    </xf>
    <xf numFmtId="3" fontId="80" fillId="0" borderId="149" xfId="0" applyNumberFormat="1" applyFont="1" applyFill="1" applyBorder="1" applyAlignment="1">
      <alignment horizontal="center"/>
    </xf>
    <xf numFmtId="3" fontId="80" fillId="0" borderId="30" xfId="0" applyNumberFormat="1" applyFont="1" applyFill="1" applyBorder="1" applyAlignment="1">
      <alignment horizontal="center"/>
    </xf>
    <xf numFmtId="3" fontId="80" fillId="0" borderId="29" xfId="0" applyNumberFormat="1" applyFont="1" applyFill="1" applyBorder="1" applyAlignment="1">
      <alignment horizontal="center"/>
    </xf>
    <xf numFmtId="3" fontId="80" fillId="0" borderId="76" xfId="0" applyNumberFormat="1" applyFont="1" applyFill="1" applyBorder="1" applyAlignment="1">
      <alignment horizontal="center"/>
    </xf>
    <xf numFmtId="3" fontId="80" fillId="0" borderId="117" xfId="0" applyNumberFormat="1" applyFont="1" applyFill="1" applyBorder="1" applyAlignment="1">
      <alignment horizontal="center"/>
    </xf>
    <xf numFmtId="3" fontId="80" fillId="0" borderId="19" xfId="0" applyNumberFormat="1" applyFont="1" applyFill="1" applyBorder="1" applyAlignment="1">
      <alignment horizontal="center"/>
    </xf>
    <xf numFmtId="0" fontId="31" fillId="0" borderId="173" xfId="0" applyFont="1" applyFill="1" applyBorder="1" applyAlignment="1">
      <alignment horizontal="center"/>
    </xf>
    <xf numFmtId="0" fontId="0" fillId="0" borderId="174" xfId="0" applyFont="1" applyFill="1" applyBorder="1" applyAlignment="1">
      <alignment horizontal="center"/>
    </xf>
    <xf numFmtId="0" fontId="91" fillId="0" borderId="78" xfId="0" applyFont="1" applyFill="1" applyBorder="1" applyAlignment="1">
      <alignment horizontal="center"/>
    </xf>
    <xf numFmtId="0" fontId="91" fillId="0" borderId="149" xfId="0" applyFont="1" applyFill="1" applyBorder="1" applyAlignment="1">
      <alignment horizontal="center"/>
    </xf>
    <xf numFmtId="0" fontId="91" fillId="0" borderId="30" xfId="0" applyFont="1" applyFill="1" applyBorder="1" applyAlignment="1">
      <alignment horizontal="center"/>
    </xf>
    <xf numFmtId="0" fontId="91" fillId="0" borderId="117" xfId="0" applyFont="1" applyFill="1" applyBorder="1" applyAlignment="1">
      <alignment horizontal="center"/>
    </xf>
    <xf numFmtId="0" fontId="91" fillId="0" borderId="29" xfId="0" applyFont="1" applyFill="1" applyBorder="1" applyAlignment="1">
      <alignment horizontal="center"/>
    </xf>
    <xf numFmtId="0" fontId="91" fillId="0" borderId="140" xfId="0" applyFont="1" applyFill="1" applyBorder="1" applyAlignment="1">
      <alignment horizontal="center"/>
    </xf>
    <xf numFmtId="0" fontId="91" fillId="0" borderId="76" xfId="0" applyFont="1" applyFill="1" applyBorder="1" applyAlignment="1">
      <alignment horizontal="center"/>
    </xf>
    <xf numFmtId="0" fontId="91" fillId="0" borderId="173" xfId="0" applyFont="1" applyFill="1" applyBorder="1" applyAlignment="1">
      <alignment horizontal="center"/>
    </xf>
    <xf numFmtId="0" fontId="32" fillId="0" borderId="175" xfId="68" applyFont="1" applyFill="1" applyBorder="1" applyAlignment="1">
      <alignment horizontal="left"/>
      <protection/>
    </xf>
    <xf numFmtId="4" fontId="32" fillId="0" borderId="20" xfId="68" applyNumberFormat="1" applyFont="1" applyFill="1" applyBorder="1">
      <alignment/>
      <protection/>
    </xf>
    <xf numFmtId="4" fontId="32" fillId="0" borderId="67" xfId="68" applyNumberFormat="1" applyFont="1" applyFill="1" applyBorder="1">
      <alignment/>
      <protection/>
    </xf>
    <xf numFmtId="3" fontId="32" fillId="0" borderId="67" xfId="68" applyNumberFormat="1" applyFont="1" applyFill="1" applyBorder="1">
      <alignment/>
      <protection/>
    </xf>
    <xf numFmtId="3" fontId="32" fillId="0" borderId="148" xfId="68" applyNumberFormat="1" applyFont="1" applyFill="1" applyBorder="1">
      <alignment/>
      <protection/>
    </xf>
    <xf numFmtId="3" fontId="32" fillId="0" borderId="66" xfId="68" applyNumberFormat="1" applyFont="1" applyFill="1" applyBorder="1">
      <alignment/>
      <protection/>
    </xf>
    <xf numFmtId="4" fontId="32" fillId="0" borderId="58" xfId="68" applyNumberFormat="1" applyFont="1" applyFill="1" applyBorder="1">
      <alignment/>
      <protection/>
    </xf>
    <xf numFmtId="4" fontId="32" fillId="0" borderId="64" xfId="68" applyNumberFormat="1" applyFont="1" applyFill="1" applyBorder="1">
      <alignment/>
      <protection/>
    </xf>
    <xf numFmtId="4" fontId="32" fillId="0" borderId="66" xfId="68" applyNumberFormat="1" applyFont="1" applyFill="1" applyBorder="1">
      <alignment/>
      <protection/>
    </xf>
    <xf numFmtId="4" fontId="32" fillId="0" borderId="170" xfId="68" applyNumberFormat="1" applyFont="1" applyFill="1" applyBorder="1">
      <alignment/>
      <protection/>
    </xf>
    <xf numFmtId="3" fontId="32" fillId="0" borderId="65" xfId="68" applyNumberFormat="1" applyFont="1" applyFill="1" applyBorder="1">
      <alignment/>
      <protection/>
    </xf>
    <xf numFmtId="4" fontId="32" fillId="0" borderId="176" xfId="68" applyNumberFormat="1" applyFont="1" applyFill="1" applyBorder="1">
      <alignment/>
      <protection/>
    </xf>
    <xf numFmtId="0" fontId="32" fillId="0" borderId="0" xfId="0" applyFont="1" applyFill="1" applyAlignment="1">
      <alignment/>
    </xf>
    <xf numFmtId="0" fontId="32" fillId="0" borderId="177" xfId="68" applyFont="1" applyFill="1" applyBorder="1" applyAlignment="1">
      <alignment horizontal="left"/>
      <protection/>
    </xf>
    <xf numFmtId="4" fontId="32" fillId="0" borderId="73" xfId="68" applyNumberFormat="1" applyFont="1" applyFill="1" applyBorder="1">
      <alignment/>
      <protection/>
    </xf>
    <xf numFmtId="4" fontId="32" fillId="0" borderId="74" xfId="68" applyNumberFormat="1" applyFont="1" applyFill="1" applyBorder="1">
      <alignment/>
      <protection/>
    </xf>
    <xf numFmtId="3" fontId="32" fillId="0" borderId="74" xfId="68" applyNumberFormat="1" applyFont="1" applyFill="1" applyBorder="1">
      <alignment/>
      <protection/>
    </xf>
    <xf numFmtId="3" fontId="32" fillId="0" borderId="25" xfId="68" applyNumberFormat="1" applyFont="1" applyFill="1" applyBorder="1">
      <alignment/>
      <protection/>
    </xf>
    <xf numFmtId="4" fontId="32" fillId="0" borderId="28" xfId="68" applyNumberFormat="1" applyFont="1" applyFill="1" applyBorder="1">
      <alignment/>
      <protection/>
    </xf>
    <xf numFmtId="3" fontId="32" fillId="0" borderId="72" xfId="68" applyNumberFormat="1" applyFont="1" applyFill="1" applyBorder="1">
      <alignment/>
      <protection/>
    </xf>
    <xf numFmtId="4" fontId="32" fillId="0" borderId="35" xfId="68" applyNumberFormat="1" applyFont="1" applyFill="1" applyBorder="1">
      <alignment/>
      <protection/>
    </xf>
    <xf numFmtId="4" fontId="32" fillId="0" borderId="178" xfId="68" applyNumberFormat="1" applyFont="1" applyFill="1" applyBorder="1">
      <alignment/>
      <protection/>
    </xf>
    <xf numFmtId="0" fontId="0" fillId="0" borderId="179" xfId="68" applyFont="1" applyFill="1" applyBorder="1">
      <alignment/>
      <protection/>
    </xf>
    <xf numFmtId="4" fontId="32" fillId="0" borderId="22" xfId="68" applyNumberFormat="1" applyFont="1" applyFill="1" applyBorder="1">
      <alignment/>
      <protection/>
    </xf>
    <xf numFmtId="4" fontId="32" fillId="0" borderId="75" xfId="68" applyNumberFormat="1" applyFont="1" applyFill="1" applyBorder="1">
      <alignment/>
      <protection/>
    </xf>
    <xf numFmtId="3" fontId="32" fillId="0" borderId="75" xfId="68" applyNumberFormat="1" applyFont="1" applyFill="1" applyBorder="1">
      <alignment/>
      <protection/>
    </xf>
    <xf numFmtId="3" fontId="32" fillId="0" borderId="23" xfId="68" applyNumberFormat="1" applyFont="1" applyFill="1" applyBorder="1">
      <alignment/>
      <protection/>
    </xf>
    <xf numFmtId="4" fontId="32" fillId="0" borderId="16" xfId="68" applyNumberFormat="1" applyFont="1" applyFill="1" applyBorder="1">
      <alignment/>
      <protection/>
    </xf>
    <xf numFmtId="3" fontId="32" fillId="0" borderId="24" xfId="68" applyNumberFormat="1" applyFont="1" applyFill="1" applyBorder="1">
      <alignment/>
      <protection/>
    </xf>
    <xf numFmtId="4" fontId="32" fillId="0" borderId="38" xfId="68" applyNumberFormat="1" applyFont="1" applyFill="1" applyBorder="1">
      <alignment/>
      <protection/>
    </xf>
    <xf numFmtId="4" fontId="32" fillId="0" borderId="180" xfId="68" applyNumberFormat="1" applyFont="1" applyFill="1" applyBorder="1">
      <alignment/>
      <protection/>
    </xf>
    <xf numFmtId="4" fontId="4" fillId="0" borderId="22" xfId="68" applyNumberFormat="1" applyFont="1" applyFill="1" applyBorder="1">
      <alignment/>
      <protection/>
    </xf>
    <xf numFmtId="4" fontId="4" fillId="22" borderId="75" xfId="68" applyNumberFormat="1" applyFont="1" applyFill="1" applyBorder="1">
      <alignment/>
      <protection/>
    </xf>
    <xf numFmtId="3" fontId="4" fillId="22" borderId="75" xfId="68" applyNumberFormat="1" applyFont="1" applyFill="1" applyBorder="1">
      <alignment/>
      <protection/>
    </xf>
    <xf numFmtId="3" fontId="4" fillId="0" borderId="23" xfId="68" applyNumberFormat="1" applyFont="1" applyFill="1" applyBorder="1">
      <alignment/>
      <protection/>
    </xf>
    <xf numFmtId="4" fontId="4" fillId="22" borderId="22" xfId="68" applyNumberFormat="1" applyFont="1" applyFill="1" applyBorder="1">
      <alignment/>
      <protection/>
    </xf>
    <xf numFmtId="3" fontId="4" fillId="22" borderId="23" xfId="68" applyNumberFormat="1" applyFont="1" applyFill="1" applyBorder="1">
      <alignment/>
      <protection/>
    </xf>
    <xf numFmtId="4" fontId="4" fillId="22" borderId="16" xfId="68" applyNumberFormat="1" applyFont="1" applyFill="1" applyBorder="1">
      <alignment/>
      <protection/>
    </xf>
    <xf numFmtId="3" fontId="4" fillId="22" borderId="24" xfId="68" applyNumberFormat="1" applyFont="1" applyFill="1" applyBorder="1">
      <alignment/>
      <protection/>
    </xf>
    <xf numFmtId="4" fontId="4" fillId="22" borderId="38" xfId="68" applyNumberFormat="1" applyFont="1" applyFill="1" applyBorder="1">
      <alignment/>
      <protection/>
    </xf>
    <xf numFmtId="4" fontId="4" fillId="0" borderId="180" xfId="68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181" xfId="68" applyFont="1" applyFill="1" applyBorder="1" applyAlignment="1">
      <alignment horizontal="left"/>
      <protection/>
    </xf>
    <xf numFmtId="4" fontId="4" fillId="0" borderId="41" xfId="68" applyNumberFormat="1" applyFont="1" applyFill="1" applyBorder="1">
      <alignment/>
      <protection/>
    </xf>
    <xf numFmtId="4" fontId="4" fillId="0" borderId="62" xfId="68" applyNumberFormat="1" applyFont="1" applyFill="1" applyBorder="1">
      <alignment/>
      <protection/>
    </xf>
    <xf numFmtId="3" fontId="4" fillId="0" borderId="62" xfId="68" applyNumberFormat="1" applyFont="1" applyFill="1" applyBorder="1">
      <alignment/>
      <protection/>
    </xf>
    <xf numFmtId="3" fontId="4" fillId="0" borderId="42" xfId="68" applyNumberFormat="1" applyFont="1" applyFill="1" applyBorder="1">
      <alignment/>
      <protection/>
    </xf>
    <xf numFmtId="4" fontId="4" fillId="0" borderId="39" xfId="68" applyNumberFormat="1" applyFont="1" applyFill="1" applyBorder="1">
      <alignment/>
      <protection/>
    </xf>
    <xf numFmtId="3" fontId="4" fillId="0" borderId="61" xfId="68" applyNumberFormat="1" applyFont="1" applyFill="1" applyBorder="1">
      <alignment/>
      <protection/>
    </xf>
    <xf numFmtId="4" fontId="4" fillId="0" borderId="40" xfId="68" applyNumberFormat="1" applyFont="1" applyFill="1" applyBorder="1">
      <alignment/>
      <protection/>
    </xf>
    <xf numFmtId="4" fontId="4" fillId="0" borderId="182" xfId="68" applyNumberFormat="1" applyFont="1" applyFill="1" applyBorder="1">
      <alignment/>
      <protection/>
    </xf>
    <xf numFmtId="0" fontId="0" fillId="0" borderId="169" xfId="68" applyFont="1" applyFill="1" applyBorder="1">
      <alignment/>
      <protection/>
    </xf>
    <xf numFmtId="4" fontId="32" fillId="0" borderId="77" xfId="68" applyNumberFormat="1" applyFont="1" applyFill="1" applyBorder="1">
      <alignment/>
      <protection/>
    </xf>
    <xf numFmtId="4" fontId="32" fillId="0" borderId="79" xfId="68" applyNumberFormat="1" applyFont="1" applyFill="1" applyBorder="1">
      <alignment/>
      <protection/>
    </xf>
    <xf numFmtId="3" fontId="32" fillId="0" borderId="79" xfId="68" applyNumberFormat="1" applyFont="1" applyFill="1" applyBorder="1">
      <alignment/>
      <protection/>
    </xf>
    <xf numFmtId="3" fontId="32" fillId="0" borderId="26" xfId="68" applyNumberFormat="1" applyFont="1" applyFill="1" applyBorder="1">
      <alignment/>
      <protection/>
    </xf>
    <xf numFmtId="4" fontId="32" fillId="0" borderId="31" xfId="68" applyNumberFormat="1" applyFont="1" applyFill="1" applyBorder="1">
      <alignment/>
      <protection/>
    </xf>
    <xf numFmtId="3" fontId="32" fillId="0" borderId="58" xfId="68" applyNumberFormat="1" applyFont="1" applyFill="1" applyBorder="1">
      <alignment/>
      <protection/>
    </xf>
    <xf numFmtId="4" fontId="32" fillId="0" borderId="36" xfId="68" applyNumberFormat="1" applyFont="1" applyFill="1" applyBorder="1">
      <alignment/>
      <protection/>
    </xf>
    <xf numFmtId="4" fontId="32" fillId="0" borderId="171" xfId="68" applyNumberFormat="1" applyFont="1" applyFill="1" applyBorder="1">
      <alignment/>
      <protection/>
    </xf>
    <xf numFmtId="0" fontId="32" fillId="0" borderId="177" xfId="68" applyFont="1" applyFill="1" applyBorder="1">
      <alignment/>
      <protection/>
    </xf>
    <xf numFmtId="0" fontId="0" fillId="0" borderId="169" xfId="68" applyFont="1" applyFill="1" applyBorder="1">
      <alignment/>
      <protection/>
    </xf>
    <xf numFmtId="0" fontId="32" fillId="22" borderId="183" xfId="68" applyFont="1" applyFill="1" applyBorder="1">
      <alignment/>
      <protection/>
    </xf>
    <xf numFmtId="4" fontId="32" fillId="0" borderId="55" xfId="68" applyNumberFormat="1" applyFont="1" applyFill="1" applyBorder="1">
      <alignment/>
      <protection/>
    </xf>
    <xf numFmtId="4" fontId="32" fillId="22" borderId="92" xfId="68" applyNumberFormat="1" applyFont="1" applyFill="1" applyBorder="1">
      <alignment/>
      <protection/>
    </xf>
    <xf numFmtId="3" fontId="32" fillId="22" borderId="92" xfId="68" applyNumberFormat="1" applyFont="1" applyFill="1" applyBorder="1">
      <alignment/>
      <protection/>
    </xf>
    <xf numFmtId="3" fontId="32" fillId="0" borderId="21" xfId="68" applyNumberFormat="1" applyFont="1" applyFill="1" applyBorder="1">
      <alignment/>
      <protection/>
    </xf>
    <xf numFmtId="4" fontId="32" fillId="22" borderId="55" xfId="68" applyNumberFormat="1" applyFont="1" applyFill="1" applyBorder="1">
      <alignment/>
      <protection/>
    </xf>
    <xf numFmtId="3" fontId="32" fillId="22" borderId="21" xfId="68" applyNumberFormat="1" applyFont="1" applyFill="1" applyBorder="1">
      <alignment/>
      <protection/>
    </xf>
    <xf numFmtId="4" fontId="32" fillId="22" borderId="27" xfId="68" applyNumberFormat="1" applyFont="1" applyFill="1" applyBorder="1">
      <alignment/>
      <protection/>
    </xf>
    <xf numFmtId="3" fontId="32" fillId="22" borderId="89" xfId="68" applyNumberFormat="1" applyFont="1" applyFill="1" applyBorder="1">
      <alignment/>
      <protection/>
    </xf>
    <xf numFmtId="4" fontId="32" fillId="22" borderId="34" xfId="68" applyNumberFormat="1" applyFont="1" applyFill="1" applyBorder="1">
      <alignment/>
      <protection/>
    </xf>
    <xf numFmtId="4" fontId="32" fillId="0" borderId="184" xfId="68" applyNumberFormat="1" applyFont="1" applyFill="1" applyBorder="1">
      <alignment/>
      <protection/>
    </xf>
    <xf numFmtId="4" fontId="32" fillId="0" borderId="41" xfId="68" applyNumberFormat="1" applyFont="1" applyFill="1" applyBorder="1">
      <alignment/>
      <protection/>
    </xf>
    <xf numFmtId="4" fontId="32" fillId="0" borderId="62" xfId="68" applyNumberFormat="1" applyFont="1" applyFill="1" applyBorder="1">
      <alignment/>
      <protection/>
    </xf>
    <xf numFmtId="4" fontId="32" fillId="22" borderId="62" xfId="68" applyNumberFormat="1" applyFont="1" applyFill="1" applyBorder="1">
      <alignment/>
      <protection/>
    </xf>
    <xf numFmtId="3" fontId="32" fillId="22" borderId="62" xfId="68" applyNumberFormat="1" applyFont="1" applyFill="1" applyBorder="1">
      <alignment/>
      <protection/>
    </xf>
    <xf numFmtId="3" fontId="32" fillId="0" borderId="42" xfId="68" applyNumberFormat="1" applyFont="1" applyFill="1" applyBorder="1">
      <alignment/>
      <protection/>
    </xf>
    <xf numFmtId="4" fontId="32" fillId="22" borderId="39" xfId="68" applyNumberFormat="1" applyFont="1" applyFill="1" applyBorder="1">
      <alignment/>
      <protection/>
    </xf>
    <xf numFmtId="3" fontId="32" fillId="22" borderId="61" xfId="68" applyNumberFormat="1" applyFont="1" applyFill="1" applyBorder="1">
      <alignment/>
      <protection/>
    </xf>
    <xf numFmtId="4" fontId="32" fillId="0" borderId="40" xfId="68" applyNumberFormat="1" applyFont="1" applyFill="1" applyBorder="1">
      <alignment/>
      <protection/>
    </xf>
    <xf numFmtId="4" fontId="32" fillId="0" borderId="182" xfId="68" applyNumberFormat="1" applyFont="1" applyFill="1" applyBorder="1">
      <alignment/>
      <protection/>
    </xf>
    <xf numFmtId="0" fontId="33" fillId="0" borderId="185" xfId="68" applyFont="1" applyFill="1" applyBorder="1" applyAlignment="1">
      <alignment vertical="top"/>
      <protection/>
    </xf>
    <xf numFmtId="0" fontId="0" fillId="22" borderId="179" xfId="68" applyFont="1" applyFill="1" applyBorder="1">
      <alignment/>
      <protection/>
    </xf>
    <xf numFmtId="0" fontId="0" fillId="0" borderId="179" xfId="68" applyFont="1" applyFill="1" applyBorder="1" applyAlignment="1">
      <alignment horizontal="left" wrapText="1" shrinkToFit="1"/>
      <protection/>
    </xf>
    <xf numFmtId="0" fontId="32" fillId="0" borderId="186" xfId="68" applyFont="1" applyFill="1" applyBorder="1" applyAlignment="1">
      <alignment horizontal="left" wrapText="1" shrinkToFit="1"/>
      <protection/>
    </xf>
    <xf numFmtId="3" fontId="32" fillId="0" borderId="62" xfId="68" applyNumberFormat="1" applyFont="1" applyFill="1" applyBorder="1">
      <alignment/>
      <protection/>
    </xf>
    <xf numFmtId="4" fontId="32" fillId="0" borderId="39" xfId="68" applyNumberFormat="1" applyFont="1" applyFill="1" applyBorder="1">
      <alignment/>
      <protection/>
    </xf>
    <xf numFmtId="3" fontId="32" fillId="0" borderId="61" xfId="68" applyNumberFormat="1" applyFont="1" applyFill="1" applyBorder="1">
      <alignment/>
      <protection/>
    </xf>
    <xf numFmtId="0" fontId="0" fillId="0" borderId="185" xfId="68" applyFont="1" applyFill="1" applyBorder="1">
      <alignment/>
      <protection/>
    </xf>
    <xf numFmtId="4" fontId="4" fillId="22" borderId="62" xfId="68" applyNumberFormat="1" applyFont="1" applyFill="1" applyBorder="1">
      <alignment/>
      <protection/>
    </xf>
    <xf numFmtId="3" fontId="4" fillId="22" borderId="62" xfId="68" applyNumberFormat="1" applyFont="1" applyFill="1" applyBorder="1">
      <alignment/>
      <protection/>
    </xf>
    <xf numFmtId="4" fontId="4" fillId="22" borderId="39" xfId="68" applyNumberFormat="1" applyFont="1" applyFill="1" applyBorder="1">
      <alignment/>
      <protection/>
    </xf>
    <xf numFmtId="3" fontId="4" fillId="22" borderId="61" xfId="68" applyNumberFormat="1" applyFont="1" applyFill="1" applyBorder="1">
      <alignment/>
      <protection/>
    </xf>
    <xf numFmtId="0" fontId="0" fillId="0" borderId="187" xfId="68" applyFont="1" applyFill="1" applyBorder="1" applyAlignment="1">
      <alignment horizontal="left"/>
      <protection/>
    </xf>
    <xf numFmtId="0" fontId="32" fillId="0" borderId="183" xfId="68" applyFont="1" applyFill="1" applyBorder="1">
      <alignment/>
      <protection/>
    </xf>
    <xf numFmtId="4" fontId="32" fillId="0" borderId="92" xfId="68" applyNumberFormat="1" applyFont="1" applyFill="1" applyBorder="1">
      <alignment/>
      <protection/>
    </xf>
    <xf numFmtId="3" fontId="32" fillId="0" borderId="92" xfId="68" applyNumberFormat="1" applyFont="1" applyFill="1" applyBorder="1">
      <alignment/>
      <protection/>
    </xf>
    <xf numFmtId="4" fontId="32" fillId="0" borderId="27" xfId="68" applyNumberFormat="1" applyFont="1" applyFill="1" applyBorder="1">
      <alignment/>
      <protection/>
    </xf>
    <xf numFmtId="3" fontId="32" fillId="0" borderId="89" xfId="68" applyNumberFormat="1" applyFont="1" applyFill="1" applyBorder="1">
      <alignment/>
      <protection/>
    </xf>
    <xf numFmtId="4" fontId="32" fillId="0" borderId="34" xfId="68" applyNumberFormat="1" applyFont="1" applyFill="1" applyBorder="1">
      <alignment/>
      <protection/>
    </xf>
    <xf numFmtId="0" fontId="0" fillId="0" borderId="174" xfId="68" applyFont="1" applyFill="1" applyBorder="1">
      <alignment/>
      <protection/>
    </xf>
    <xf numFmtId="4" fontId="32" fillId="0" borderId="78" xfId="68" applyNumberFormat="1" applyFont="1" applyFill="1" applyBorder="1">
      <alignment/>
      <protection/>
    </xf>
    <xf numFmtId="4" fontId="32" fillId="0" borderId="149" xfId="68" applyNumberFormat="1" applyFont="1" applyFill="1" applyBorder="1">
      <alignment/>
      <protection/>
    </xf>
    <xf numFmtId="3" fontId="32" fillId="0" borderId="149" xfId="68" applyNumberFormat="1" applyFont="1" applyFill="1" applyBorder="1">
      <alignment/>
      <protection/>
    </xf>
    <xf numFmtId="3" fontId="32" fillId="0" borderId="30" xfId="68" applyNumberFormat="1" applyFont="1" applyFill="1" applyBorder="1">
      <alignment/>
      <protection/>
    </xf>
    <xf numFmtId="4" fontId="32" fillId="0" borderId="29" xfId="68" applyNumberFormat="1" applyFont="1" applyFill="1" applyBorder="1">
      <alignment/>
      <protection/>
    </xf>
    <xf numFmtId="3" fontId="32" fillId="0" borderId="76" xfId="68" applyNumberFormat="1" applyFont="1" applyFill="1" applyBorder="1">
      <alignment/>
      <protection/>
    </xf>
    <xf numFmtId="4" fontId="32" fillId="0" borderId="119" xfId="68" applyNumberFormat="1" applyFont="1" applyFill="1" applyBorder="1">
      <alignment/>
      <protection/>
    </xf>
    <xf numFmtId="4" fontId="32" fillId="0" borderId="173" xfId="68" applyNumberFormat="1" applyFont="1" applyFill="1" applyBorder="1">
      <alignment/>
      <protection/>
    </xf>
    <xf numFmtId="0" fontId="0" fillId="0" borderId="188" xfId="68" applyFont="1" applyFill="1" applyBorder="1">
      <alignment/>
      <protection/>
    </xf>
    <xf numFmtId="4" fontId="32" fillId="0" borderId="114" xfId="68" applyNumberFormat="1" applyFont="1" applyFill="1" applyBorder="1">
      <alignment/>
      <protection/>
    </xf>
    <xf numFmtId="4" fontId="32" fillId="0" borderId="115" xfId="68" applyNumberFormat="1" applyFont="1" applyFill="1" applyBorder="1">
      <alignment/>
      <protection/>
    </xf>
    <xf numFmtId="3" fontId="32" fillId="0" borderId="115" xfId="68" applyNumberFormat="1" applyFont="1" applyFill="1" applyBorder="1">
      <alignment/>
      <protection/>
    </xf>
    <xf numFmtId="3" fontId="32" fillId="0" borderId="116" xfId="68" applyNumberFormat="1" applyFont="1" applyFill="1" applyBorder="1">
      <alignment/>
      <protection/>
    </xf>
    <xf numFmtId="4" fontId="32" fillId="0" borderId="43" xfId="68" applyNumberFormat="1" applyFont="1" applyFill="1" applyBorder="1">
      <alignment/>
      <protection/>
    </xf>
    <xf numFmtId="3" fontId="32" fillId="0" borderId="44" xfId="68" applyNumberFormat="1" applyFont="1" applyFill="1" applyBorder="1">
      <alignment/>
      <protection/>
    </xf>
    <xf numFmtId="4" fontId="32" fillId="0" borderId="118" xfId="68" applyNumberFormat="1" applyFont="1" applyFill="1" applyBorder="1">
      <alignment/>
      <protection/>
    </xf>
    <xf numFmtId="4" fontId="32" fillId="0" borderId="189" xfId="68" applyNumberFormat="1" applyFont="1" applyFill="1" applyBorder="1">
      <alignment/>
      <protection/>
    </xf>
    <xf numFmtId="4" fontId="32" fillId="22" borderId="184" xfId="68" applyNumberFormat="1" applyFont="1" applyFill="1" applyBorder="1">
      <alignment/>
      <protection/>
    </xf>
    <xf numFmtId="0" fontId="31" fillId="0" borderId="169" xfId="68" applyFont="1" applyFill="1" applyBorder="1" applyAlignment="1">
      <alignment horizontal="left"/>
      <protection/>
    </xf>
    <xf numFmtId="164" fontId="32" fillId="0" borderId="190" xfId="68" applyNumberFormat="1" applyFont="1" applyFill="1" applyBorder="1" applyAlignment="1" applyProtection="1">
      <alignment/>
      <protection locked="0"/>
    </xf>
    <xf numFmtId="3" fontId="4" fillId="0" borderId="116" xfId="68" applyNumberFormat="1" applyFont="1" applyFill="1" applyBorder="1">
      <alignment/>
      <protection/>
    </xf>
    <xf numFmtId="3" fontId="32" fillId="0" borderId="43" xfId="68" applyNumberFormat="1" applyFont="1" applyFill="1" applyBorder="1">
      <alignment/>
      <protection/>
    </xf>
    <xf numFmtId="164" fontId="32" fillId="0" borderId="191" xfId="68" applyNumberFormat="1" applyFont="1" applyFill="1" applyBorder="1" applyAlignment="1" applyProtection="1">
      <alignment/>
      <protection locked="0"/>
    </xf>
    <xf numFmtId="3" fontId="4" fillId="0" borderId="21" xfId="68" applyNumberFormat="1" applyFont="1" applyFill="1" applyBorder="1">
      <alignment/>
      <protection/>
    </xf>
    <xf numFmtId="3" fontId="32" fillId="0" borderId="27" xfId="68" applyNumberFormat="1" applyFont="1" applyFill="1" applyBorder="1">
      <alignment/>
      <protection/>
    </xf>
    <xf numFmtId="164" fontId="0" fillId="0" borderId="179" xfId="68" applyNumberFormat="1" applyFont="1" applyFill="1" applyBorder="1" applyAlignment="1" applyProtection="1">
      <alignment/>
      <protection locked="0"/>
    </xf>
    <xf numFmtId="3" fontId="32" fillId="0" borderId="16" xfId="68" applyNumberFormat="1" applyFont="1" applyFill="1" applyBorder="1">
      <alignment/>
      <protection/>
    </xf>
    <xf numFmtId="164" fontId="0" fillId="0" borderId="186" xfId="68" applyNumberFormat="1" applyFont="1" applyFill="1" applyBorder="1" applyAlignment="1" applyProtection="1">
      <alignment/>
      <protection locked="0"/>
    </xf>
    <xf numFmtId="3" fontId="32" fillId="0" borderId="39" xfId="68" applyNumberFormat="1" applyFont="1" applyFill="1" applyBorder="1">
      <alignment/>
      <protection/>
    </xf>
    <xf numFmtId="164" fontId="32" fillId="0" borderId="185" xfId="68" applyNumberFormat="1" applyFont="1" applyFill="1" applyBorder="1" applyAlignment="1" applyProtection="1">
      <alignment/>
      <protection locked="0"/>
    </xf>
    <xf numFmtId="3" fontId="4" fillId="0" borderId="25" xfId="68" applyNumberFormat="1" applyFont="1" applyFill="1" applyBorder="1">
      <alignment/>
      <protection/>
    </xf>
    <xf numFmtId="0" fontId="0" fillId="0" borderId="191" xfId="68" applyFont="1" applyFill="1" applyBorder="1">
      <alignment/>
      <protection/>
    </xf>
    <xf numFmtId="0" fontId="33" fillId="0" borderId="192" xfId="68" applyFont="1" applyFill="1" applyBorder="1">
      <alignment/>
      <protection/>
    </xf>
    <xf numFmtId="4" fontId="32" fillId="0" borderId="193" xfId="68" applyNumberFormat="1" applyFont="1" applyFill="1" applyBorder="1">
      <alignment/>
      <protection/>
    </xf>
    <xf numFmtId="4" fontId="32" fillId="0" borderId="194" xfId="68" applyNumberFormat="1" applyFont="1" applyFill="1" applyBorder="1">
      <alignment/>
      <protection/>
    </xf>
    <xf numFmtId="3" fontId="32" fillId="0" borderId="194" xfId="68" applyNumberFormat="1" applyFont="1" applyFill="1" applyBorder="1">
      <alignment/>
      <protection/>
    </xf>
    <xf numFmtId="3" fontId="32" fillId="0" borderId="195" xfId="68" applyNumberFormat="1" applyFont="1" applyFill="1" applyBorder="1">
      <alignment/>
      <protection/>
    </xf>
    <xf numFmtId="4" fontId="32" fillId="0" borderId="196" xfId="68" applyNumberFormat="1" applyFont="1" applyFill="1" applyBorder="1">
      <alignment/>
      <protection/>
    </xf>
    <xf numFmtId="3" fontId="32" fillId="0" borderId="197" xfId="68" applyNumberFormat="1" applyFont="1" applyFill="1" applyBorder="1">
      <alignment/>
      <protection/>
    </xf>
    <xf numFmtId="4" fontId="32" fillId="0" borderId="198" xfId="68" applyNumberFormat="1" applyFont="1" applyFill="1" applyBorder="1">
      <alignment/>
      <protection/>
    </xf>
    <xf numFmtId="4" fontId="32" fillId="0" borderId="199" xfId="68" applyNumberFormat="1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32" fillId="0" borderId="161" xfId="68" applyFont="1" applyFill="1" applyBorder="1" applyAlignment="1">
      <alignment horizontal="center"/>
      <protection/>
    </xf>
    <xf numFmtId="4" fontId="32" fillId="0" borderId="200" xfId="68" applyNumberFormat="1" applyFont="1" applyFill="1" applyBorder="1">
      <alignment/>
      <protection/>
    </xf>
    <xf numFmtId="3" fontId="32" fillId="0" borderId="200" xfId="68" applyNumberFormat="1" applyFont="1" applyFill="1" applyBorder="1">
      <alignment/>
      <protection/>
    </xf>
    <xf numFmtId="3" fontId="32" fillId="0" borderId="201" xfId="68" applyNumberFormat="1" applyFont="1" applyFill="1" applyBorder="1">
      <alignment/>
      <protection/>
    </xf>
    <xf numFmtId="4" fontId="32" fillId="0" borderId="202" xfId="68" applyNumberFormat="1" applyFont="1" applyFill="1" applyBorder="1">
      <alignment/>
      <protection/>
    </xf>
    <xf numFmtId="4" fontId="32" fillId="0" borderId="203" xfId="68" applyNumberFormat="1" applyFont="1" applyFill="1" applyBorder="1">
      <alignment/>
      <protection/>
    </xf>
    <xf numFmtId="3" fontId="32" fillId="0" borderId="204" xfId="68" applyNumberFormat="1" applyFont="1" applyFill="1" applyBorder="1">
      <alignment/>
      <protection/>
    </xf>
    <xf numFmtId="4" fontId="32" fillId="0" borderId="166" xfId="68" applyNumberFormat="1" applyFont="1" applyFill="1" applyBorder="1">
      <alignment/>
      <protection/>
    </xf>
    <xf numFmtId="4" fontId="32" fillId="0" borderId="168" xfId="68" applyNumberFormat="1" applyFont="1" applyFill="1" applyBorder="1">
      <alignment/>
      <protection/>
    </xf>
    <xf numFmtId="0" fontId="1" fillId="0" borderId="169" xfId="68" applyFont="1" applyFill="1" applyBorder="1" applyAlignment="1">
      <alignment horizontal="center"/>
      <protection/>
    </xf>
    <xf numFmtId="0" fontId="0" fillId="0" borderId="205" xfId="68" applyFont="1" applyFill="1" applyBorder="1">
      <alignment/>
      <protection/>
    </xf>
    <xf numFmtId="4" fontId="32" fillId="0" borderId="206" xfId="68" applyNumberFormat="1" applyFont="1" applyFill="1" applyBorder="1">
      <alignment/>
      <protection/>
    </xf>
    <xf numFmtId="3" fontId="32" fillId="0" borderId="206" xfId="68" applyNumberFormat="1" applyFont="1" applyFill="1" applyBorder="1">
      <alignment/>
      <protection/>
    </xf>
    <xf numFmtId="3" fontId="32" fillId="0" borderId="207" xfId="68" applyNumberFormat="1" applyFont="1" applyFill="1" applyBorder="1">
      <alignment/>
      <protection/>
    </xf>
    <xf numFmtId="4" fontId="32" fillId="0" borderId="208" xfId="68" applyNumberFormat="1" applyFont="1" applyFill="1" applyBorder="1">
      <alignment/>
      <protection/>
    </xf>
    <xf numFmtId="4" fontId="32" fillId="0" borderId="209" xfId="68" applyNumberFormat="1" applyFont="1" applyFill="1" applyBorder="1">
      <alignment/>
      <protection/>
    </xf>
    <xf numFmtId="3" fontId="32" fillId="0" borderId="210" xfId="68" applyNumberFormat="1" applyFont="1" applyFill="1" applyBorder="1">
      <alignment/>
      <protection/>
    </xf>
    <xf numFmtId="4" fontId="32" fillId="0" borderId="211" xfId="68" applyNumberFormat="1" applyFont="1" applyFill="1" applyBorder="1">
      <alignment/>
      <protection/>
    </xf>
    <xf numFmtId="4" fontId="32" fillId="0" borderId="212" xfId="68" applyNumberFormat="1" applyFont="1" applyFill="1" applyBorder="1">
      <alignment/>
      <protection/>
    </xf>
    <xf numFmtId="0" fontId="48" fillId="0" borderId="0" xfId="68" applyFont="1" applyFill="1" applyBorder="1">
      <alignment/>
      <protection/>
    </xf>
    <xf numFmtId="0" fontId="48" fillId="0" borderId="0" xfId="68" applyFont="1" applyFill="1">
      <alignment/>
      <protection/>
    </xf>
    <xf numFmtId="0" fontId="46" fillId="0" borderId="0" xfId="68" applyFont="1" applyFill="1" applyAlignment="1">
      <alignment horizontal="left"/>
      <protection/>
    </xf>
    <xf numFmtId="0" fontId="0" fillId="0" borderId="0" xfId="68" applyFont="1" applyFill="1" applyBorder="1">
      <alignment/>
      <protection/>
    </xf>
    <xf numFmtId="4" fontId="0" fillId="0" borderId="0" xfId="68" applyNumberFormat="1" applyFont="1" applyFill="1" applyBorder="1">
      <alignment/>
      <protection/>
    </xf>
    <xf numFmtId="0" fontId="9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68" applyFont="1" applyFill="1" applyBorder="1">
      <alignment/>
      <protection/>
    </xf>
    <xf numFmtId="0" fontId="93" fillId="4" borderId="0" xfId="68" applyFont="1" applyFill="1" applyBorder="1">
      <alignment/>
      <protection/>
    </xf>
    <xf numFmtId="0" fontId="93" fillId="4" borderId="0" xfId="68" applyFont="1" applyFill="1">
      <alignment/>
      <protection/>
    </xf>
    <xf numFmtId="0" fontId="94" fillId="0" borderId="0" xfId="68" applyFont="1" applyFill="1">
      <alignment/>
      <protection/>
    </xf>
    <xf numFmtId="0" fontId="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4" fontId="32" fillId="0" borderId="0" xfId="68" applyNumberFormat="1" applyFont="1" applyFill="1" applyBorder="1">
      <alignment/>
      <protection/>
    </xf>
    <xf numFmtId="3" fontId="32" fillId="0" borderId="0" xfId="68" applyNumberFormat="1" applyFont="1" applyFill="1" applyBorder="1">
      <alignment/>
      <protection/>
    </xf>
    <xf numFmtId="0" fontId="34" fillId="0" borderId="0" xfId="0" applyFont="1" applyFill="1" applyAlignment="1">
      <alignment/>
    </xf>
    <xf numFmtId="4" fontId="41" fillId="0" borderId="0" xfId="68" applyNumberFormat="1" applyFont="1" applyFill="1" applyBorder="1">
      <alignment/>
      <protection/>
    </xf>
    <xf numFmtId="0" fontId="41" fillId="0" borderId="0" xfId="68" applyFont="1" applyFill="1" applyBorder="1">
      <alignment/>
      <protection/>
    </xf>
    <xf numFmtId="0" fontId="41" fillId="0" borderId="0" xfId="68" applyFont="1" applyFill="1">
      <alignment/>
      <protection/>
    </xf>
    <xf numFmtId="0" fontId="56" fillId="0" borderId="0" xfId="68" applyFont="1" applyFill="1">
      <alignment/>
      <protection/>
    </xf>
    <xf numFmtId="0" fontId="95" fillId="0" borderId="0" xfId="0" applyFont="1" applyFill="1" applyAlignment="1">
      <alignment/>
    </xf>
    <xf numFmtId="0" fontId="95" fillId="0" borderId="0" xfId="0" applyFont="1" applyFill="1" applyBorder="1" applyAlignment="1">
      <alignment/>
    </xf>
    <xf numFmtId="0" fontId="95" fillId="0" borderId="0" xfId="0" applyFont="1" applyFill="1" applyAlignment="1">
      <alignment/>
    </xf>
    <xf numFmtId="4" fontId="41" fillId="0" borderId="0" xfId="0" applyNumberFormat="1" applyFont="1" applyFill="1" applyBorder="1" applyAlignment="1">
      <alignment horizontal="left" indent="1"/>
    </xf>
    <xf numFmtId="4" fontId="41" fillId="0" borderId="0" xfId="0" applyNumberFormat="1" applyFont="1" applyFill="1" applyBorder="1" applyAlignment="1">
      <alignment horizontal="right" indent="1"/>
    </xf>
    <xf numFmtId="4" fontId="41" fillId="0" borderId="0" xfId="0" applyNumberFormat="1" applyFont="1" applyFill="1" applyBorder="1" applyAlignment="1">
      <alignment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45" fillId="0" borderId="0" xfId="67" applyFont="1">
      <alignment/>
      <protection/>
    </xf>
    <xf numFmtId="3" fontId="45" fillId="0" borderId="0" xfId="67" applyNumberFormat="1" applyFont="1">
      <alignment/>
      <protection/>
    </xf>
    <xf numFmtId="0" fontId="45" fillId="0" borderId="0" xfId="80" applyFont="1">
      <alignment/>
      <protection/>
    </xf>
    <xf numFmtId="0" fontId="41" fillId="0" borderId="0" xfId="67" applyFont="1" applyBorder="1" applyAlignment="1">
      <alignment horizontal="center" vertical="center" wrapText="1"/>
      <protection/>
    </xf>
    <xf numFmtId="0" fontId="45" fillId="0" borderId="0" xfId="80" applyFont="1" applyBorder="1" applyAlignment="1">
      <alignment horizontal="center" vertical="center"/>
      <protection/>
    </xf>
    <xf numFmtId="0" fontId="7" fillId="0" borderId="80" xfId="80" applyFont="1" applyBorder="1" applyAlignment="1">
      <alignment horizontal="center" vertical="center" wrapText="1"/>
      <protection/>
    </xf>
    <xf numFmtId="0" fontId="7" fillId="0" borderId="32" xfId="80" applyFont="1" applyBorder="1" applyAlignment="1">
      <alignment horizontal="center" vertical="center" wrapText="1"/>
      <protection/>
    </xf>
    <xf numFmtId="0" fontId="7" fillId="0" borderId="32" xfId="80" applyFont="1" applyBorder="1" applyAlignment="1">
      <alignment horizontal="center" vertical="center"/>
      <protection/>
    </xf>
    <xf numFmtId="0" fontId="7" fillId="0" borderId="31" xfId="80" applyFont="1" applyBorder="1" applyAlignment="1">
      <alignment horizontal="center" vertical="center" wrapText="1"/>
      <protection/>
    </xf>
    <xf numFmtId="0" fontId="7" fillId="0" borderId="87" xfId="80" applyFont="1" applyBorder="1" applyAlignment="1">
      <alignment horizontal="center" vertical="center" wrapText="1"/>
      <protection/>
    </xf>
    <xf numFmtId="0" fontId="7" fillId="0" borderId="31" xfId="80" applyFont="1" applyBorder="1" applyAlignment="1">
      <alignment horizontal="center" vertical="center"/>
      <protection/>
    </xf>
    <xf numFmtId="0" fontId="44" fillId="0" borderId="31" xfId="80" applyFont="1" applyBorder="1" applyAlignment="1">
      <alignment horizontal="center" vertical="center" wrapText="1"/>
      <protection/>
    </xf>
    <xf numFmtId="0" fontId="7" fillId="0" borderId="79" xfId="80" applyFont="1" applyBorder="1" applyAlignment="1">
      <alignment horizontal="center" vertical="center"/>
      <protection/>
    </xf>
    <xf numFmtId="0" fontId="7" fillId="0" borderId="58" xfId="80" applyFont="1" applyBorder="1" applyAlignment="1">
      <alignment horizontal="center" vertical="center" wrapText="1"/>
      <protection/>
    </xf>
    <xf numFmtId="0" fontId="7" fillId="0" borderId="0" xfId="80" applyFont="1">
      <alignment/>
      <protection/>
    </xf>
    <xf numFmtId="0" fontId="7" fillId="0" borderId="0" xfId="67" applyFont="1">
      <alignment/>
      <protection/>
    </xf>
    <xf numFmtId="0" fontId="45" fillId="0" borderId="0" xfId="67" applyFont="1" applyAlignment="1">
      <alignment vertical="center"/>
      <protection/>
    </xf>
    <xf numFmtId="0" fontId="45" fillId="0" borderId="0" xfId="67" applyFont="1" applyBorder="1">
      <alignment/>
      <protection/>
    </xf>
    <xf numFmtId="3" fontId="45" fillId="0" borderId="27" xfId="80" applyNumberFormat="1" applyFont="1" applyBorder="1" applyAlignment="1">
      <alignment vertical="center"/>
      <protection/>
    </xf>
    <xf numFmtId="3" fontId="45" fillId="0" borderId="16" xfId="80" applyNumberFormat="1" applyFont="1" applyBorder="1" applyAlignment="1">
      <alignment vertical="center"/>
      <protection/>
    </xf>
    <xf numFmtId="49" fontId="45" fillId="0" borderId="213" xfId="70" applyNumberFormat="1" applyFont="1" applyFill="1" applyBorder="1" applyAlignment="1">
      <alignment horizontal="left" vertical="center" wrapText="1"/>
      <protection/>
    </xf>
    <xf numFmtId="49" fontId="45" fillId="0" borderId="214" xfId="70" applyNumberFormat="1" applyFont="1" applyFill="1" applyBorder="1" applyAlignment="1">
      <alignment horizontal="left" vertical="center" wrapText="1"/>
      <protection/>
    </xf>
    <xf numFmtId="0" fontId="45" fillId="0" borderId="215" xfId="80" applyFont="1" applyBorder="1" applyAlignment="1">
      <alignment vertical="center"/>
      <protection/>
    </xf>
    <xf numFmtId="49" fontId="45" fillId="0" borderId="79" xfId="70" applyNumberFormat="1" applyFont="1" applyFill="1" applyBorder="1" applyAlignment="1">
      <alignment horizontal="left" vertical="center" wrapText="1"/>
      <protection/>
    </xf>
    <xf numFmtId="49" fontId="45" fillId="0" borderId="149" xfId="70" applyNumberFormat="1" applyFont="1" applyFill="1" applyBorder="1" applyAlignment="1">
      <alignment horizontal="left" vertical="center"/>
      <protection/>
    </xf>
    <xf numFmtId="49" fontId="45" fillId="0" borderId="55" xfId="70" applyNumberFormat="1" applyFont="1" applyFill="1" applyBorder="1" applyAlignment="1">
      <alignment horizontal="left" vertical="center"/>
      <protection/>
    </xf>
    <xf numFmtId="49" fontId="45" fillId="0" borderId="22" xfId="70" applyNumberFormat="1" applyFont="1" applyFill="1" applyBorder="1" applyAlignment="1">
      <alignment horizontal="left" vertical="center"/>
      <protection/>
    </xf>
    <xf numFmtId="0" fontId="33" fillId="0" borderId="16" xfId="79" applyFont="1" applyBorder="1" applyAlignment="1">
      <alignment horizontal="center" vertical="center" wrapText="1"/>
      <protection/>
    </xf>
    <xf numFmtId="0" fontId="31" fillId="35" borderId="114" xfId="79" applyFont="1" applyFill="1" applyBorder="1">
      <alignment/>
      <protection/>
    </xf>
    <xf numFmtId="3" fontId="31" fillId="35" borderId="43" xfId="79" applyNumberFormat="1" applyFont="1" applyFill="1" applyBorder="1">
      <alignment/>
      <protection/>
    </xf>
    <xf numFmtId="10" fontId="31" fillId="35" borderId="43" xfId="79" applyNumberFormat="1" applyFont="1" applyFill="1" applyBorder="1">
      <alignment/>
      <protection/>
    </xf>
    <xf numFmtId="10" fontId="31" fillId="35" borderId="44" xfId="79" applyNumberFormat="1" applyFont="1" applyFill="1" applyBorder="1">
      <alignment/>
      <protection/>
    </xf>
    <xf numFmtId="10" fontId="31" fillId="35" borderId="43" xfId="79" applyNumberFormat="1" applyFont="1" applyFill="1" applyBorder="1" applyAlignment="1">
      <alignment horizontal="right"/>
      <protection/>
    </xf>
    <xf numFmtId="0" fontId="91" fillId="0" borderId="216" xfId="79" applyFont="1" applyBorder="1">
      <alignment/>
      <protection/>
    </xf>
    <xf numFmtId="0" fontId="91" fillId="0" borderId="217" xfId="79" applyFont="1" applyBorder="1">
      <alignment/>
      <protection/>
    </xf>
    <xf numFmtId="0" fontId="91" fillId="0" borderId="218" xfId="79" applyFont="1" applyBorder="1">
      <alignment/>
      <protection/>
    </xf>
    <xf numFmtId="3" fontId="91" fillId="0" borderId="16" xfId="79" applyNumberFormat="1" applyFont="1" applyBorder="1">
      <alignment/>
      <protection/>
    </xf>
    <xf numFmtId="3" fontId="91" fillId="0" borderId="219" xfId="79" applyNumberFormat="1" applyFont="1" applyBorder="1">
      <alignment/>
      <protection/>
    </xf>
    <xf numFmtId="10" fontId="91" fillId="0" borderId="219" xfId="79" applyNumberFormat="1" applyFont="1" applyBorder="1">
      <alignment/>
      <protection/>
    </xf>
    <xf numFmtId="10" fontId="91" fillId="0" borderId="220" xfId="79" applyNumberFormat="1" applyFont="1" applyBorder="1">
      <alignment/>
      <protection/>
    </xf>
    <xf numFmtId="10" fontId="91" fillId="0" borderId="219" xfId="79" applyNumberFormat="1" applyFont="1" applyBorder="1" applyAlignment="1">
      <alignment horizontal="right"/>
      <protection/>
    </xf>
    <xf numFmtId="0" fontId="0" fillId="0" borderId="41" xfId="79" applyBorder="1">
      <alignment/>
      <protection/>
    </xf>
    <xf numFmtId="0" fontId="91" fillId="0" borderId="221" xfId="79" applyFont="1" applyBorder="1">
      <alignment/>
      <protection/>
    </xf>
    <xf numFmtId="0" fontId="91" fillId="0" borderId="222" xfId="79" applyFont="1" applyBorder="1">
      <alignment/>
      <protection/>
    </xf>
    <xf numFmtId="0" fontId="91" fillId="0" borderId="223" xfId="79" applyFont="1" applyBorder="1">
      <alignment/>
      <protection/>
    </xf>
    <xf numFmtId="3" fontId="91" fillId="0" borderId="39" xfId="79" applyNumberFormat="1" applyFont="1" applyBorder="1">
      <alignment/>
      <protection/>
    </xf>
    <xf numFmtId="10" fontId="91" fillId="0" borderId="39" xfId="79" applyNumberFormat="1" applyFont="1" applyBorder="1" applyAlignment="1">
      <alignment horizontal="right"/>
      <protection/>
    </xf>
    <xf numFmtId="10" fontId="91" fillId="0" borderId="61" xfId="79" applyNumberFormat="1" applyFont="1" applyBorder="1" applyAlignment="1">
      <alignment horizontal="right"/>
      <protection/>
    </xf>
    <xf numFmtId="0" fontId="0" fillId="0" borderId="224" xfId="79" applyBorder="1">
      <alignment/>
      <protection/>
    </xf>
    <xf numFmtId="0" fontId="91" fillId="0" borderId="225" xfId="79" applyFont="1" applyBorder="1">
      <alignment/>
      <protection/>
    </xf>
    <xf numFmtId="0" fontId="91" fillId="0" borderId="226" xfId="79" applyFont="1" applyBorder="1">
      <alignment/>
      <protection/>
    </xf>
    <xf numFmtId="0" fontId="91" fillId="0" borderId="227" xfId="79" applyFont="1" applyBorder="1">
      <alignment/>
      <protection/>
    </xf>
    <xf numFmtId="3" fontId="91" fillId="0" borderId="16" xfId="79" applyNumberFormat="1" applyFont="1" applyFill="1" applyBorder="1">
      <alignment/>
      <protection/>
    </xf>
    <xf numFmtId="3" fontId="91" fillId="0" borderId="57" xfId="79" applyNumberFormat="1" applyFont="1" applyBorder="1">
      <alignment/>
      <protection/>
    </xf>
    <xf numFmtId="10" fontId="91" fillId="0" borderId="57" xfId="79" applyNumberFormat="1" applyFont="1" applyBorder="1">
      <alignment/>
      <protection/>
    </xf>
    <xf numFmtId="10" fontId="91" fillId="0" borderId="228" xfId="79" applyNumberFormat="1" applyFont="1" applyBorder="1">
      <alignment/>
      <protection/>
    </xf>
    <xf numFmtId="0" fontId="91" fillId="0" borderId="22" xfId="79" applyFont="1" applyBorder="1">
      <alignment/>
      <protection/>
    </xf>
    <xf numFmtId="3" fontId="91" fillId="0" borderId="219" xfId="79" applyNumberFormat="1" applyFont="1" applyFill="1" applyBorder="1">
      <alignment/>
      <protection/>
    </xf>
    <xf numFmtId="0" fontId="31" fillId="0" borderId="22" xfId="79" applyFont="1" applyBorder="1">
      <alignment/>
      <protection/>
    </xf>
    <xf numFmtId="0" fontId="31" fillId="0" borderId="216" xfId="79" applyFont="1" applyBorder="1">
      <alignment/>
      <protection/>
    </xf>
    <xf numFmtId="0" fontId="45" fillId="0" borderId="0" xfId="79" applyFont="1" applyFill="1" applyProtection="1">
      <alignment/>
      <protection locked="0"/>
    </xf>
    <xf numFmtId="0" fontId="45" fillId="0" borderId="0" xfId="72" applyFont="1" applyFill="1" applyProtection="1">
      <alignment/>
      <protection locked="0"/>
    </xf>
    <xf numFmtId="0" fontId="45" fillId="0" borderId="0" xfId="79" applyFont="1">
      <alignment/>
      <protection/>
    </xf>
    <xf numFmtId="10" fontId="91" fillId="0" borderId="16" xfId="79" applyNumberFormat="1" applyFont="1" applyBorder="1">
      <alignment/>
      <protection/>
    </xf>
    <xf numFmtId="0" fontId="31" fillId="35" borderId="41" xfId="79" applyFont="1" applyFill="1" applyBorder="1">
      <alignment/>
      <protection/>
    </xf>
    <xf numFmtId="3" fontId="31" fillId="35" borderId="39" xfId="79" applyNumberFormat="1" applyFont="1" applyFill="1" applyBorder="1">
      <alignment/>
      <protection/>
    </xf>
    <xf numFmtId="10" fontId="31" fillId="35" borderId="39" xfId="79" applyNumberFormat="1" applyFont="1" applyFill="1" applyBorder="1">
      <alignment/>
      <protection/>
    </xf>
    <xf numFmtId="10" fontId="31" fillId="35" borderId="61" xfId="79" applyNumberFormat="1" applyFont="1" applyFill="1" applyBorder="1">
      <alignment/>
      <protection/>
    </xf>
    <xf numFmtId="10" fontId="91" fillId="0" borderId="16" xfId="79" applyNumberFormat="1" applyFont="1" applyBorder="1" applyAlignment="1">
      <alignment horizontal="right"/>
      <protection/>
    </xf>
    <xf numFmtId="0" fontId="91" fillId="0" borderId="16" xfId="79" applyFont="1" applyBorder="1">
      <alignment/>
      <protection/>
    </xf>
    <xf numFmtId="10" fontId="91" fillId="0" borderId="24" xfId="79" applyNumberFormat="1" applyFont="1" applyBorder="1" applyAlignment="1">
      <alignment horizontal="right"/>
      <protection/>
    </xf>
    <xf numFmtId="3" fontId="0" fillId="0" borderId="229" xfId="0" applyNumberFormat="1" applyFont="1" applyFill="1" applyBorder="1" applyAlignment="1">
      <alignment/>
    </xf>
    <xf numFmtId="3" fontId="0" fillId="0" borderId="2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29" xfId="0" applyNumberFormat="1" applyFont="1" applyBorder="1" applyAlignment="1">
      <alignment/>
    </xf>
    <xf numFmtId="3" fontId="0" fillId="0" borderId="23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29" xfId="0" applyFont="1" applyBorder="1" applyAlignment="1">
      <alignment/>
    </xf>
    <xf numFmtId="0" fontId="0" fillId="0" borderId="23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47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1" fillId="0" borderId="231" xfId="0" applyFont="1" applyBorder="1" applyAlignment="1">
      <alignment horizontal="centerContinuous"/>
    </xf>
    <xf numFmtId="0" fontId="31" fillId="0" borderId="232" xfId="0" applyFont="1" applyBorder="1" applyAlignment="1">
      <alignment horizontal="centerContinuous"/>
    </xf>
    <xf numFmtId="0" fontId="31" fillId="0" borderId="52" xfId="0" applyFont="1" applyBorder="1" applyAlignment="1">
      <alignment horizontal="centerContinuous"/>
    </xf>
    <xf numFmtId="0" fontId="0" fillId="0" borderId="0" xfId="0" applyFont="1" applyAlignment="1">
      <alignment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5" fillId="0" borderId="22" xfId="70" applyNumberFormat="1" applyFont="1" applyFill="1" applyBorder="1" applyAlignment="1">
      <alignment horizontal="left" indent="1"/>
      <protection/>
    </xf>
    <xf numFmtId="3" fontId="45" fillId="0" borderId="16" xfId="80" applyNumberFormat="1" applyFont="1" applyBorder="1">
      <alignment/>
      <protection/>
    </xf>
    <xf numFmtId="49" fontId="45" fillId="0" borderId="36" xfId="70" applyNumberFormat="1" applyFont="1" applyFill="1" applyBorder="1" applyAlignment="1">
      <alignment horizontal="left" indent="2"/>
      <protection/>
    </xf>
    <xf numFmtId="49" fontId="45" fillId="0" borderId="22" xfId="70" applyNumberFormat="1" applyFont="1" applyFill="1" applyBorder="1" applyAlignment="1">
      <alignment horizontal="left" indent="3"/>
      <protection/>
    </xf>
    <xf numFmtId="3" fontId="45" fillId="0" borderId="0" xfId="80" applyNumberFormat="1" applyFont="1">
      <alignment/>
      <protection/>
    </xf>
    <xf numFmtId="49" fontId="45" fillId="0" borderId="22" xfId="70" applyNumberFormat="1" applyFont="1" applyFill="1" applyBorder="1" applyAlignment="1">
      <alignment horizontal="left" wrapText="1" indent="3"/>
      <protection/>
    </xf>
    <xf numFmtId="49" fontId="45" fillId="0" borderId="79" xfId="70" applyNumberFormat="1" applyFont="1" applyFill="1" applyBorder="1" applyAlignment="1">
      <alignment horizontal="left" wrapText="1" indent="1"/>
      <protection/>
    </xf>
    <xf numFmtId="49" fontId="45" fillId="0" borderId="36" xfId="70" applyNumberFormat="1" applyFont="1" applyFill="1" applyBorder="1" applyAlignment="1">
      <alignment horizontal="left"/>
      <protection/>
    </xf>
    <xf numFmtId="49" fontId="45" fillId="0" borderId="36" xfId="70" applyNumberFormat="1" applyFont="1" applyFill="1" applyBorder="1" applyAlignment="1">
      <alignment horizontal="left" wrapText="1" indent="3"/>
      <protection/>
    </xf>
    <xf numFmtId="49" fontId="45" fillId="0" borderId="91" xfId="70" applyNumberFormat="1" applyFont="1" applyFill="1" applyBorder="1" applyAlignment="1">
      <alignment horizontal="left" wrapText="1"/>
      <protection/>
    </xf>
    <xf numFmtId="49" fontId="45" fillId="0" borderId="37" xfId="70" applyNumberFormat="1" applyFont="1" applyFill="1" applyBorder="1" applyAlignment="1">
      <alignment horizontal="left" vertical="center" wrapText="1"/>
      <protection/>
    </xf>
    <xf numFmtId="49" fontId="45" fillId="0" borderId="59" xfId="70" applyNumberFormat="1" applyFont="1" applyFill="1" applyBorder="1" applyAlignment="1">
      <alignment horizontal="left" vertical="center" wrapText="1"/>
      <protection/>
    </xf>
    <xf numFmtId="3" fontId="45" fillId="0" borderId="32" xfId="80" applyNumberFormat="1" applyFont="1" applyBorder="1" applyAlignment="1">
      <alignment vertical="center"/>
      <protection/>
    </xf>
    <xf numFmtId="49" fontId="41" fillId="0" borderId="233" xfId="70" applyNumberFormat="1" applyFont="1" applyFill="1" applyBorder="1" applyAlignment="1">
      <alignment horizontal="left" vertical="center" wrapText="1"/>
      <protection/>
    </xf>
    <xf numFmtId="49" fontId="45" fillId="0" borderId="64" xfId="70" applyNumberFormat="1" applyFont="1" applyFill="1" applyBorder="1" applyAlignment="1">
      <alignment horizontal="left" vertical="center"/>
      <protection/>
    </xf>
    <xf numFmtId="0" fontId="45" fillId="0" borderId="0" xfId="80" applyFont="1" applyAlignment="1">
      <alignment vertical="center"/>
      <protection/>
    </xf>
    <xf numFmtId="49" fontId="45" fillId="0" borderId="36" xfId="70" applyNumberFormat="1" applyFont="1" applyFill="1" applyBorder="1" applyAlignment="1">
      <alignment horizontal="left" vertical="center"/>
      <protection/>
    </xf>
    <xf numFmtId="49" fontId="45" fillId="0" borderId="36" xfId="70" applyNumberFormat="1" applyFont="1" applyFill="1" applyBorder="1" applyAlignment="1">
      <alignment horizontal="left" vertical="center" wrapText="1"/>
      <protection/>
    </xf>
    <xf numFmtId="3" fontId="45" fillId="37" borderId="16" xfId="80" applyNumberFormat="1" applyFont="1" applyFill="1" applyBorder="1" applyAlignment="1">
      <alignment vertical="center"/>
      <protection/>
    </xf>
    <xf numFmtId="3" fontId="45" fillId="0" borderId="0" xfId="80" applyNumberFormat="1" applyFont="1" applyAlignment="1">
      <alignment vertical="center"/>
      <protection/>
    </xf>
    <xf numFmtId="3" fontId="45" fillId="22" borderId="16" xfId="80" applyNumberFormat="1" applyFont="1" applyFill="1" applyBorder="1" applyAlignment="1">
      <alignment vertical="center"/>
      <protection/>
    </xf>
    <xf numFmtId="3" fontId="45" fillId="34" borderId="16" xfId="80" applyNumberFormat="1" applyFont="1" applyFill="1" applyBorder="1" applyAlignment="1">
      <alignment vertical="center"/>
      <protection/>
    </xf>
    <xf numFmtId="3" fontId="45" fillId="30" borderId="16" xfId="80" applyNumberFormat="1" applyFont="1" applyFill="1" applyBorder="1" applyAlignment="1">
      <alignment vertical="center"/>
      <protection/>
    </xf>
    <xf numFmtId="3" fontId="45" fillId="28" borderId="16" xfId="80" applyNumberFormat="1" applyFont="1" applyFill="1" applyBorder="1" applyAlignment="1">
      <alignment vertical="center"/>
      <protection/>
    </xf>
    <xf numFmtId="3" fontId="45" fillId="10" borderId="16" xfId="80" applyNumberFormat="1" applyFont="1" applyFill="1" applyBorder="1" applyAlignment="1">
      <alignment vertical="center"/>
      <protection/>
    </xf>
    <xf numFmtId="3" fontId="45" fillId="4" borderId="16" xfId="80" applyNumberFormat="1" applyFont="1" applyFill="1" applyBorder="1" applyAlignment="1">
      <alignment vertical="center"/>
      <protection/>
    </xf>
    <xf numFmtId="49" fontId="45" fillId="38" borderId="22" xfId="70" applyNumberFormat="1" applyFont="1" applyFill="1" applyBorder="1" applyAlignment="1">
      <alignment horizontal="left" vertical="center"/>
      <protection/>
    </xf>
    <xf numFmtId="3" fontId="45" fillId="38" borderId="16" xfId="80" applyNumberFormat="1" applyFont="1" applyFill="1" applyBorder="1" applyAlignment="1">
      <alignment vertical="center"/>
      <protection/>
    </xf>
    <xf numFmtId="3" fontId="45" fillId="3" borderId="16" xfId="80" applyNumberFormat="1" applyFont="1" applyFill="1" applyBorder="1" applyAlignment="1">
      <alignment vertical="center"/>
      <protection/>
    </xf>
    <xf numFmtId="49" fontId="41" fillId="0" borderId="234" xfId="70" applyNumberFormat="1" applyFont="1" applyFill="1" applyBorder="1" applyAlignment="1">
      <alignment horizontal="left" vertical="center" wrapText="1"/>
      <protection/>
    </xf>
    <xf numFmtId="3" fontId="45" fillId="0" borderId="235" xfId="80" applyNumberFormat="1" applyFont="1" applyBorder="1" applyAlignment="1">
      <alignment vertical="center"/>
      <protection/>
    </xf>
    <xf numFmtId="0" fontId="45" fillId="0" borderId="0" xfId="67" applyFont="1" applyBorder="1" applyAlignment="1">
      <alignment vertical="center"/>
      <protection/>
    </xf>
    <xf numFmtId="3" fontId="45" fillId="0" borderId="31" xfId="80" applyNumberFormat="1" applyFont="1" applyBorder="1" applyAlignment="1">
      <alignment vertical="center"/>
      <protection/>
    </xf>
    <xf numFmtId="3" fontId="45" fillId="0" borderId="29" xfId="80" applyNumberFormat="1" applyFont="1" applyBorder="1" applyAlignment="1">
      <alignment vertical="center"/>
      <protection/>
    </xf>
    <xf numFmtId="49" fontId="45" fillId="0" borderId="36" xfId="70" applyNumberFormat="1" applyFont="1" applyFill="1" applyBorder="1" applyAlignment="1">
      <alignment horizontal="left" vertical="center" indent="2"/>
      <protection/>
    </xf>
    <xf numFmtId="49" fontId="45" fillId="0" borderId="36" xfId="70" applyNumberFormat="1" applyFont="1" applyFill="1" applyBorder="1" applyAlignment="1">
      <alignment horizontal="left" vertical="center" wrapText="1" indent="3"/>
      <protection/>
    </xf>
    <xf numFmtId="49" fontId="45" fillId="0" borderId="91" xfId="70" applyNumberFormat="1" applyFont="1" applyFill="1" applyBorder="1" applyAlignment="1">
      <alignment horizontal="left" vertical="center" wrapText="1" indent="1"/>
      <protection/>
    </xf>
    <xf numFmtId="49" fontId="45" fillId="0" borderId="117" xfId="70" applyNumberFormat="1" applyFont="1" applyFill="1" applyBorder="1" applyAlignment="1">
      <alignment horizontal="left" vertical="center" indent="1"/>
      <protection/>
    </xf>
    <xf numFmtId="49" fontId="45" fillId="22" borderId="22" xfId="70" applyNumberFormat="1" applyFont="1" applyFill="1" applyBorder="1" applyAlignment="1">
      <alignment horizontal="left" vertical="center" wrapText="1" indent="1"/>
      <protection/>
    </xf>
    <xf numFmtId="49" fontId="45" fillId="22" borderId="22" xfId="70" applyNumberFormat="1" applyFont="1" applyFill="1" applyBorder="1" applyAlignment="1">
      <alignment horizontal="left" vertical="center" indent="1"/>
      <protection/>
    </xf>
    <xf numFmtId="49" fontId="45" fillId="30" borderId="22" xfId="70" applyNumberFormat="1" applyFont="1" applyFill="1" applyBorder="1" applyAlignment="1">
      <alignment horizontal="left" vertical="center" indent="1"/>
      <protection/>
    </xf>
    <xf numFmtId="49" fontId="45" fillId="4" borderId="22" xfId="70" applyNumberFormat="1" applyFont="1" applyFill="1" applyBorder="1" applyAlignment="1">
      <alignment horizontal="left" vertical="center" wrapText="1" indent="4"/>
      <protection/>
    </xf>
    <xf numFmtId="49" fontId="45" fillId="4" borderId="22" xfId="70" applyNumberFormat="1" applyFont="1" applyFill="1" applyBorder="1" applyAlignment="1">
      <alignment horizontal="left" vertical="center" indent="1"/>
      <protection/>
    </xf>
    <xf numFmtId="49" fontId="45" fillId="3" borderId="22" xfId="70" applyNumberFormat="1" applyFont="1" applyFill="1" applyBorder="1" applyAlignment="1">
      <alignment horizontal="left" vertical="center" wrapText="1" indent="1"/>
      <protection/>
    </xf>
    <xf numFmtId="49" fontId="45" fillId="3" borderId="22" xfId="70" applyNumberFormat="1" applyFont="1" applyFill="1" applyBorder="1" applyAlignment="1">
      <alignment horizontal="left" vertical="center" indent="1"/>
      <protection/>
    </xf>
    <xf numFmtId="0" fontId="45" fillId="30" borderId="22" xfId="0" applyFont="1" applyFill="1" applyBorder="1" applyAlignment="1">
      <alignment vertical="center" wrapText="1"/>
    </xf>
    <xf numFmtId="0" fontId="56" fillId="0" borderId="0" xfId="67" applyFont="1">
      <alignment/>
      <protection/>
    </xf>
    <xf numFmtId="4" fontId="45" fillId="0" borderId="27" xfId="81" applyNumberFormat="1" applyFont="1" applyFill="1" applyBorder="1" applyAlignment="1" applyProtection="1">
      <alignment horizontal="right" vertical="center"/>
      <protection hidden="1"/>
    </xf>
    <xf numFmtId="4" fontId="45" fillId="0" borderId="89" xfId="81" applyNumberFormat="1" applyFont="1" applyFill="1" applyBorder="1" applyAlignment="1" applyProtection="1">
      <alignment horizontal="right" vertical="center"/>
      <protection hidden="1"/>
    </xf>
    <xf numFmtId="4" fontId="45" fillId="0" borderId="16" xfId="81" applyNumberFormat="1" applyFont="1" applyFill="1" applyBorder="1" applyAlignment="1" applyProtection="1">
      <alignment horizontal="right" vertical="center"/>
      <protection hidden="1"/>
    </xf>
    <xf numFmtId="4" fontId="45" fillId="0" borderId="24" xfId="81" applyNumberFormat="1" applyFont="1" applyFill="1" applyBorder="1" applyAlignment="1" applyProtection="1">
      <alignment horizontal="right" vertical="center"/>
      <protection hidden="1"/>
    </xf>
    <xf numFmtId="4" fontId="45" fillId="37" borderId="16" xfId="81" applyNumberFormat="1" applyFont="1" applyFill="1" applyBorder="1" applyAlignment="1" applyProtection="1">
      <alignment horizontal="right" vertical="center"/>
      <protection hidden="1"/>
    </xf>
    <xf numFmtId="4" fontId="45" fillId="37" borderId="24" xfId="81" applyNumberFormat="1" applyFont="1" applyFill="1" applyBorder="1" applyAlignment="1" applyProtection="1">
      <alignment horizontal="right" vertical="center"/>
      <protection hidden="1"/>
    </xf>
    <xf numFmtId="4" fontId="45" fillId="22" borderId="16" xfId="81" applyNumberFormat="1" applyFont="1" applyFill="1" applyBorder="1" applyAlignment="1" applyProtection="1">
      <alignment horizontal="right" vertical="center"/>
      <protection hidden="1"/>
    </xf>
    <xf numFmtId="4" fontId="45" fillId="22" borderId="24" xfId="81" applyNumberFormat="1" applyFont="1" applyFill="1" applyBorder="1" applyAlignment="1" applyProtection="1">
      <alignment horizontal="right" vertical="center"/>
      <protection hidden="1"/>
    </xf>
    <xf numFmtId="4" fontId="45" fillId="34" borderId="16" xfId="81" applyNumberFormat="1" applyFont="1" applyFill="1" applyBorder="1" applyAlignment="1" applyProtection="1">
      <alignment horizontal="right" vertical="center"/>
      <protection hidden="1"/>
    </xf>
    <xf numFmtId="4" fontId="45" fillId="34" borderId="24" xfId="81" applyNumberFormat="1" applyFont="1" applyFill="1" applyBorder="1" applyAlignment="1" applyProtection="1">
      <alignment horizontal="right" vertical="center"/>
      <protection hidden="1"/>
    </xf>
    <xf numFmtId="4" fontId="45" fillId="30" borderId="16" xfId="81" applyNumberFormat="1" applyFont="1" applyFill="1" applyBorder="1" applyAlignment="1" applyProtection="1">
      <alignment horizontal="right" vertical="center"/>
      <protection hidden="1"/>
    </xf>
    <xf numFmtId="4" fontId="45" fillId="30" borderId="24" xfId="81" applyNumberFormat="1" applyFont="1" applyFill="1" applyBorder="1" applyAlignment="1" applyProtection="1">
      <alignment horizontal="right" vertical="center"/>
      <protection hidden="1"/>
    </xf>
    <xf numFmtId="4" fontId="45" fillId="28" borderId="16" xfId="81" applyNumberFormat="1" applyFont="1" applyFill="1" applyBorder="1" applyAlignment="1" applyProtection="1">
      <alignment horizontal="right" vertical="center"/>
      <protection hidden="1"/>
    </xf>
    <xf numFmtId="4" fontId="45" fillId="28" borderId="24" xfId="81" applyNumberFormat="1" applyFont="1" applyFill="1" applyBorder="1" applyAlignment="1" applyProtection="1">
      <alignment horizontal="right" vertical="center"/>
      <protection hidden="1"/>
    </xf>
    <xf numFmtId="4" fontId="45" fillId="10" borderId="16" xfId="81" applyNumberFormat="1" applyFont="1" applyFill="1" applyBorder="1" applyAlignment="1" applyProtection="1">
      <alignment horizontal="right" vertical="center"/>
      <protection hidden="1"/>
    </xf>
    <xf numFmtId="4" fontId="45" fillId="10" borderId="24" xfId="81" applyNumberFormat="1" applyFont="1" applyFill="1" applyBorder="1" applyAlignment="1" applyProtection="1">
      <alignment horizontal="right" vertical="center"/>
      <protection hidden="1"/>
    </xf>
    <xf numFmtId="4" fontId="45" fillId="4" borderId="16" xfId="81" applyNumberFormat="1" applyFont="1" applyFill="1" applyBorder="1" applyAlignment="1" applyProtection="1">
      <alignment horizontal="right" vertical="center"/>
      <protection hidden="1"/>
    </xf>
    <xf numFmtId="4" fontId="45" fillId="4" borderId="24" xfId="81" applyNumberFormat="1" applyFont="1" applyFill="1" applyBorder="1" applyAlignment="1" applyProtection="1">
      <alignment horizontal="right" vertical="center"/>
      <protection hidden="1"/>
    </xf>
    <xf numFmtId="4" fontId="45" fillId="38" borderId="16" xfId="81" applyNumberFormat="1" applyFont="1" applyFill="1" applyBorder="1" applyAlignment="1" applyProtection="1">
      <alignment horizontal="right" vertical="center"/>
      <protection hidden="1"/>
    </xf>
    <xf numFmtId="4" fontId="45" fillId="3" borderId="16" xfId="81" applyNumberFormat="1" applyFont="1" applyFill="1" applyBorder="1" applyAlignment="1" applyProtection="1">
      <alignment horizontal="right" vertical="center"/>
      <protection hidden="1"/>
    </xf>
    <xf numFmtId="4" fontId="45" fillId="3" borderId="24" xfId="81" applyNumberFormat="1" applyFont="1" applyFill="1" applyBorder="1" applyAlignment="1" applyProtection="1">
      <alignment horizontal="right" vertical="center"/>
      <protection hidden="1"/>
    </xf>
    <xf numFmtId="4" fontId="45" fillId="0" borderId="32" xfId="80" applyNumberFormat="1" applyFont="1" applyBorder="1" applyAlignment="1">
      <alignment horizontal="right" vertical="center"/>
      <protection/>
    </xf>
    <xf numFmtId="4" fontId="45" fillId="0" borderId="32" xfId="81" applyNumberFormat="1" applyFont="1" applyFill="1" applyBorder="1" applyAlignment="1" applyProtection="1">
      <alignment horizontal="right" vertical="center"/>
      <protection hidden="1"/>
    </xf>
    <xf numFmtId="4" fontId="45" fillId="0" borderId="63" xfId="81" applyNumberFormat="1" applyFont="1" applyFill="1" applyBorder="1" applyAlignment="1" applyProtection="1">
      <alignment horizontal="right" vertical="center"/>
      <protection hidden="1"/>
    </xf>
    <xf numFmtId="4" fontId="45" fillId="0" borderId="235" xfId="80" applyNumberFormat="1" applyFont="1" applyBorder="1" applyAlignment="1">
      <alignment horizontal="right" vertical="center"/>
      <protection/>
    </xf>
    <xf numFmtId="4" fontId="45" fillId="0" borderId="215" xfId="80" applyNumberFormat="1" applyFont="1" applyBorder="1" applyAlignment="1">
      <alignment horizontal="right" vertical="center"/>
      <protection/>
    </xf>
    <xf numFmtId="1" fontId="45" fillId="0" borderId="215" xfId="81" applyNumberFormat="1" applyFont="1" applyFill="1" applyBorder="1" applyAlignment="1" applyProtection="1">
      <alignment horizontal="right" vertical="center"/>
      <protection hidden="1"/>
    </xf>
    <xf numFmtId="1" fontId="45" fillId="0" borderId="236" xfId="81" applyNumberFormat="1" applyFont="1" applyFill="1" applyBorder="1" applyAlignment="1" applyProtection="1">
      <alignment horizontal="right" vertical="center"/>
      <protection hidden="1"/>
    </xf>
    <xf numFmtId="4" fontId="45" fillId="0" borderId="31" xfId="80" applyNumberFormat="1" applyFont="1" applyBorder="1" applyAlignment="1">
      <alignment horizontal="right" vertical="center"/>
      <protection/>
    </xf>
    <xf numFmtId="4" fontId="45" fillId="0" borderId="31" xfId="81" applyNumberFormat="1" applyFont="1" applyFill="1" applyBorder="1" applyAlignment="1" applyProtection="1">
      <alignment horizontal="right" vertical="center"/>
      <protection hidden="1"/>
    </xf>
    <xf numFmtId="4" fontId="45" fillId="0" borderId="58" xfId="81" applyNumberFormat="1" applyFont="1" applyFill="1" applyBorder="1" applyAlignment="1" applyProtection="1">
      <alignment horizontal="right" vertical="center"/>
      <protection hidden="1"/>
    </xf>
    <xf numFmtId="4" fontId="45" fillId="0" borderId="29" xfId="80" applyNumberFormat="1" applyFont="1" applyBorder="1" applyAlignment="1">
      <alignment horizontal="right" vertical="center"/>
      <protection/>
    </xf>
    <xf numFmtId="4" fontId="45" fillId="38" borderId="24" xfId="81" applyNumberFormat="1" applyFont="1" applyFill="1" applyBorder="1" applyAlignment="1" applyProtection="1">
      <alignment horizontal="right" vertical="center"/>
      <protection hidden="1"/>
    </xf>
    <xf numFmtId="0" fontId="45" fillId="0" borderId="36" xfId="67" applyFont="1" applyBorder="1" applyAlignment="1">
      <alignment vertical="center"/>
      <protection/>
    </xf>
    <xf numFmtId="4" fontId="45" fillId="0" borderId="237" xfId="80" applyNumberFormat="1" applyFont="1" applyBorder="1" applyAlignment="1">
      <alignment horizontal="right" vertical="center"/>
      <protection/>
    </xf>
    <xf numFmtId="0" fontId="45" fillId="0" borderId="107" xfId="80" applyFont="1" applyBorder="1">
      <alignment/>
      <protection/>
    </xf>
    <xf numFmtId="4" fontId="45" fillId="0" borderId="107" xfId="80" applyNumberFormat="1" applyFont="1" applyBorder="1" applyAlignment="1">
      <alignment horizontal="right"/>
      <protection/>
    </xf>
    <xf numFmtId="4" fontId="45" fillId="0" borderId="105" xfId="80" applyNumberFormat="1" applyFont="1" applyBorder="1" applyAlignment="1">
      <alignment horizontal="right"/>
      <protection/>
    </xf>
    <xf numFmtId="4" fontId="45" fillId="0" borderId="29" xfId="81" applyNumberFormat="1" applyFont="1" applyFill="1" applyBorder="1" applyAlignment="1" applyProtection="1">
      <alignment horizontal="right" vertical="center"/>
      <protection hidden="1"/>
    </xf>
    <xf numFmtId="4" fontId="45" fillId="0" borderId="76" xfId="81" applyNumberFormat="1" applyFont="1" applyFill="1" applyBorder="1" applyAlignment="1" applyProtection="1">
      <alignment horizontal="right" vertical="center"/>
      <protection hidden="1"/>
    </xf>
    <xf numFmtId="1" fontId="45" fillId="0" borderId="214" xfId="81" applyNumberFormat="1" applyFont="1" applyFill="1" applyBorder="1" applyAlignment="1" applyProtection="1">
      <alignment horizontal="right" vertical="center"/>
      <protection hidden="1"/>
    </xf>
    <xf numFmtId="4" fontId="45" fillId="0" borderId="92" xfId="81" applyNumberFormat="1" applyFont="1" applyFill="1" applyBorder="1" applyAlignment="1" applyProtection="1">
      <alignment horizontal="right" vertical="center"/>
      <protection hidden="1"/>
    </xf>
    <xf numFmtId="4" fontId="45" fillId="0" borderId="75" xfId="81" applyNumberFormat="1" applyFont="1" applyFill="1" applyBorder="1" applyAlignment="1" applyProtection="1">
      <alignment horizontal="right" vertical="center"/>
      <protection hidden="1"/>
    </xf>
    <xf numFmtId="0" fontId="59" fillId="0" borderId="0" xfId="67" applyFont="1">
      <alignment/>
      <protection/>
    </xf>
    <xf numFmtId="0" fontId="56" fillId="0" borderId="0" xfId="0" applyFont="1" applyFill="1" applyAlignment="1">
      <alignment/>
    </xf>
    <xf numFmtId="0" fontId="56" fillId="0" borderId="0" xfId="80" applyFont="1">
      <alignment/>
      <protection/>
    </xf>
    <xf numFmtId="4" fontId="87" fillId="0" borderId="0" xfId="82" applyNumberFormat="1" applyFont="1" applyBorder="1">
      <alignment/>
      <protection/>
    </xf>
    <xf numFmtId="0" fontId="33" fillId="0" borderId="0" xfId="74" applyFont="1">
      <alignment/>
      <protection/>
    </xf>
    <xf numFmtId="0" fontId="76" fillId="0" borderId="0" xfId="74" applyFont="1">
      <alignment/>
      <protection/>
    </xf>
    <xf numFmtId="0" fontId="32" fillId="0" borderId="0" xfId="74" applyFont="1" applyAlignment="1">
      <alignment horizontal="right"/>
      <protection/>
    </xf>
    <xf numFmtId="0" fontId="31" fillId="0" borderId="0" xfId="74" applyFont="1" applyBorder="1" applyAlignment="1">
      <alignment horizontal="center"/>
      <protection/>
    </xf>
    <xf numFmtId="0" fontId="0" fillId="0" borderId="0" xfId="74" applyFont="1" applyAlignment="1">
      <alignment/>
      <protection/>
    </xf>
    <xf numFmtId="16" fontId="0" fillId="35" borderId="141" xfId="74" applyNumberFormat="1" applyFont="1" applyFill="1" applyBorder="1" applyAlignment="1">
      <alignment horizontal="center" vertical="center" wrapText="1"/>
      <protection/>
    </xf>
    <xf numFmtId="4" fontId="0" fillId="35" borderId="118" xfId="74" applyNumberFormat="1" applyFont="1" applyFill="1" applyBorder="1" applyAlignment="1">
      <alignment horizontal="right"/>
      <protection/>
    </xf>
    <xf numFmtId="4" fontId="0" fillId="35" borderId="43" xfId="74" applyNumberFormat="1" applyFont="1" applyFill="1" applyBorder="1" applyAlignment="1">
      <alignment horizontal="right"/>
      <protection/>
    </xf>
    <xf numFmtId="4" fontId="0" fillId="35" borderId="116" xfId="74" applyNumberFormat="1" applyFont="1" applyFill="1" applyBorder="1" applyAlignment="1">
      <alignment horizontal="right"/>
      <protection/>
    </xf>
    <xf numFmtId="4" fontId="0" fillId="35" borderId="114" xfId="74" applyNumberFormat="1" applyFont="1" applyFill="1" applyBorder="1" applyAlignment="1">
      <alignment horizontal="right"/>
      <protection/>
    </xf>
    <xf numFmtId="0" fontId="33" fillId="0" borderId="116" xfId="74" applyFont="1" applyBorder="1" applyAlignment="1">
      <alignment horizontal="left"/>
      <protection/>
    </xf>
    <xf numFmtId="0" fontId="76" fillId="0" borderId="157" xfId="74" applyFont="1" applyBorder="1" applyAlignment="1">
      <alignment horizontal="center"/>
      <protection/>
    </xf>
    <xf numFmtId="0" fontId="76" fillId="0" borderId="25" xfId="74" applyFont="1" applyBorder="1" applyAlignment="1">
      <alignment horizontal="center"/>
      <protection/>
    </xf>
    <xf numFmtId="0" fontId="76" fillId="0" borderId="35" xfId="74" applyFont="1" applyBorder="1" applyAlignment="1">
      <alignment horizontal="center"/>
      <protection/>
    </xf>
    <xf numFmtId="0" fontId="76" fillId="0" borderId="157" xfId="74" applyFont="1" applyBorder="1" applyAlignment="1">
      <alignment horizontal="center"/>
      <protection/>
    </xf>
    <xf numFmtId="0" fontId="76" fillId="0" borderId="25" xfId="74" applyFont="1" applyBorder="1" applyAlignment="1" applyProtection="1">
      <alignment horizontal="center"/>
      <protection locked="0"/>
    </xf>
    <xf numFmtId="0" fontId="76" fillId="0" borderId="35" xfId="74" applyFont="1" applyBorder="1" applyAlignment="1">
      <alignment horizontal="center"/>
      <protection/>
    </xf>
    <xf numFmtId="0" fontId="76" fillId="0" borderId="64" xfId="74" applyFont="1" applyBorder="1" applyAlignment="1">
      <alignment horizontal="center"/>
      <protection/>
    </xf>
    <xf numFmtId="0" fontId="76" fillId="0" borderId="156" xfId="74" applyFont="1" applyBorder="1" applyAlignment="1">
      <alignment horizontal="center"/>
      <protection/>
    </xf>
    <xf numFmtId="0" fontId="76" fillId="0" borderId="148" xfId="74" applyFont="1" applyBorder="1" applyAlignment="1">
      <alignment horizontal="center"/>
      <protection/>
    </xf>
    <xf numFmtId="0" fontId="76" fillId="0" borderId="35" xfId="74" applyFont="1" applyBorder="1" applyAlignment="1" applyProtection="1">
      <alignment horizontal="center"/>
      <protection locked="0"/>
    </xf>
    <xf numFmtId="0" fontId="76" fillId="0" borderId="157" xfId="74" applyFont="1" applyBorder="1" applyAlignment="1" applyProtection="1">
      <alignment horizontal="center"/>
      <protection locked="0"/>
    </xf>
    <xf numFmtId="0" fontId="1" fillId="0" borderId="0" xfId="74" applyFont="1" applyAlignment="1">
      <alignment horizontal="center"/>
      <protection/>
    </xf>
    <xf numFmtId="0" fontId="8" fillId="0" borderId="0" xfId="0" applyFont="1" applyAlignment="1">
      <alignment horizontal="center" readingOrder="1"/>
    </xf>
    <xf numFmtId="0" fontId="8" fillId="0" borderId="0" xfId="0" applyFont="1" applyAlignment="1">
      <alignment horizontal="center"/>
    </xf>
    <xf numFmtId="14" fontId="3" fillId="0" borderId="0" xfId="75" applyNumberFormat="1" applyFont="1" applyFill="1" applyAlignment="1">
      <alignment horizontal="right"/>
      <protection/>
    </xf>
    <xf numFmtId="0" fontId="7" fillId="0" borderId="0" xfId="75" applyAlignment="1">
      <alignment/>
      <protection/>
    </xf>
    <xf numFmtId="49" fontId="40" fillId="0" borderId="0" xfId="76" applyNumberFormat="1" applyFont="1" applyFill="1" applyAlignment="1">
      <alignment horizontal="center" wrapText="1"/>
      <protection/>
    </xf>
    <xf numFmtId="0" fontId="46" fillId="0" borderId="0" xfId="76" applyFont="1" applyFill="1" applyAlignment="1">
      <alignment horizontal="right"/>
      <protection/>
    </xf>
    <xf numFmtId="49" fontId="40" fillId="0" borderId="155" xfId="76" applyNumberFormat="1" applyFont="1" applyFill="1" applyBorder="1" applyAlignment="1">
      <alignment horizontal="center" vertical="center" wrapText="1"/>
      <protection/>
    </xf>
    <xf numFmtId="49" fontId="40" fillId="0" borderId="91" xfId="76" applyNumberFormat="1" applyFont="1" applyFill="1" applyBorder="1" applyAlignment="1">
      <alignment horizontal="center" vertical="center" wrapText="1"/>
      <protection/>
    </xf>
    <xf numFmtId="49" fontId="40" fillId="0" borderId="117" xfId="76" applyNumberFormat="1" applyFont="1" applyFill="1" applyBorder="1" applyAlignment="1">
      <alignment horizontal="center" vertical="center" wrapText="1"/>
      <protection/>
    </xf>
    <xf numFmtId="0" fontId="41" fillId="0" borderId="155" xfId="76" applyFont="1" applyFill="1" applyBorder="1" applyAlignment="1">
      <alignment horizontal="center"/>
      <protection/>
    </xf>
    <xf numFmtId="0" fontId="41" fillId="0" borderId="91" xfId="76" applyFont="1" applyFill="1" applyBorder="1" applyAlignment="1">
      <alignment horizontal="center"/>
      <protection/>
    </xf>
    <xf numFmtId="0" fontId="41" fillId="0" borderId="117" xfId="76" applyFont="1" applyFill="1" applyBorder="1" applyAlignment="1">
      <alignment horizontal="center"/>
      <protection/>
    </xf>
    <xf numFmtId="49" fontId="44" fillId="0" borderId="0" xfId="76" applyNumberFormat="1" applyFont="1" applyFill="1" applyAlignment="1">
      <alignment horizontal="left" wrapText="1"/>
      <protection/>
    </xf>
    <xf numFmtId="0" fontId="38" fillId="0" borderId="0" xfId="76" applyFont="1" applyFill="1" applyAlignment="1">
      <alignment horizontal="left" wrapText="1"/>
      <protection/>
    </xf>
    <xf numFmtId="49" fontId="40" fillId="0" borderId="141" xfId="76" applyNumberFormat="1" applyFont="1" applyFill="1" applyBorder="1" applyAlignment="1">
      <alignment horizontal="center" vertical="center" wrapText="1"/>
      <protection/>
    </xf>
    <xf numFmtId="0" fontId="41" fillId="0" borderId="118" xfId="76" applyFont="1" applyFill="1" applyBorder="1" applyAlignment="1">
      <alignment horizontal="center" vertical="center"/>
      <protection/>
    </xf>
    <xf numFmtId="0" fontId="41" fillId="0" borderId="116" xfId="76" applyFont="1" applyFill="1" applyBorder="1" applyAlignment="1">
      <alignment horizontal="center" vertical="center"/>
      <protection/>
    </xf>
    <xf numFmtId="0" fontId="31" fillId="0" borderId="162" xfId="0" applyFont="1" applyFill="1" applyBorder="1" applyAlignment="1">
      <alignment horizontal="center" vertical="center" wrapText="1"/>
    </xf>
    <xf numFmtId="0" fontId="31" fillId="0" borderId="163" xfId="0" applyFont="1" applyFill="1" applyBorder="1" applyAlignment="1">
      <alignment horizontal="center" vertical="center" wrapText="1"/>
    </xf>
    <xf numFmtId="0" fontId="31" fillId="0" borderId="164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/>
    </xf>
    <xf numFmtId="0" fontId="1" fillId="0" borderId="0" xfId="74" applyFont="1" applyAlignment="1">
      <alignment horizontal="right"/>
      <protection/>
    </xf>
    <xf numFmtId="0" fontId="33" fillId="0" borderId="34" xfId="74" applyFont="1" applyBorder="1" applyAlignment="1">
      <alignment horizontal="left"/>
      <protection/>
    </xf>
    <xf numFmtId="0" fontId="33" fillId="0" borderId="21" xfId="74" applyFont="1" applyBorder="1" applyAlignment="1">
      <alignment horizontal="left"/>
      <protection/>
    </xf>
    <xf numFmtId="0" fontId="33" fillId="0" borderId="38" xfId="74" applyFont="1" applyBorder="1" applyAlignment="1">
      <alignment horizontal="left"/>
      <protection/>
    </xf>
    <xf numFmtId="0" fontId="33" fillId="0" borderId="23" xfId="74" applyFont="1" applyBorder="1" applyAlignment="1">
      <alignment horizontal="left"/>
      <protection/>
    </xf>
    <xf numFmtId="0" fontId="33" fillId="0" borderId="38" xfId="74" applyFont="1" applyBorder="1" applyAlignment="1">
      <alignment horizontal="center" wrapText="1"/>
      <protection/>
    </xf>
    <xf numFmtId="0" fontId="33" fillId="0" borderId="23" xfId="74" applyFont="1" applyBorder="1" applyAlignment="1">
      <alignment horizontal="center" wrapText="1"/>
      <protection/>
    </xf>
    <xf numFmtId="0" fontId="76" fillId="0" borderId="25" xfId="74" applyFont="1" applyBorder="1" applyAlignment="1">
      <alignment horizontal="center"/>
      <protection/>
    </xf>
    <xf numFmtId="0" fontId="0" fillId="0" borderId="118" xfId="74" applyFont="1" applyBorder="1" applyAlignment="1">
      <alignment horizontal="center" wrapText="1"/>
      <protection/>
    </xf>
    <xf numFmtId="0" fontId="0" fillId="0" borderId="116" xfId="74" applyFont="1" applyBorder="1" applyAlignment="1">
      <alignment horizontal="center" wrapText="1"/>
      <protection/>
    </xf>
    <xf numFmtId="0" fontId="33" fillId="0" borderId="118" xfId="74" applyFont="1" applyBorder="1" applyAlignment="1">
      <alignment horizontal="center" wrapText="1"/>
      <protection/>
    </xf>
    <xf numFmtId="0" fontId="33" fillId="0" borderId="116" xfId="74" applyFont="1" applyBorder="1" applyAlignment="1">
      <alignment horizontal="center" wrapText="1"/>
      <protection/>
    </xf>
    <xf numFmtId="0" fontId="0" fillId="0" borderId="34" xfId="74" applyFont="1" applyBorder="1" applyAlignment="1">
      <alignment horizontal="center" wrapText="1"/>
      <protection/>
    </xf>
    <xf numFmtId="0" fontId="0" fillId="0" borderId="21" xfId="74" applyFont="1" applyBorder="1" applyAlignment="1">
      <alignment horizontal="center" wrapText="1"/>
      <protection/>
    </xf>
    <xf numFmtId="0" fontId="33" fillId="0" borderId="40" xfId="74" applyFont="1" applyBorder="1" applyAlignment="1">
      <alignment horizontal="center" wrapText="1"/>
      <protection/>
    </xf>
    <xf numFmtId="0" fontId="33" fillId="0" borderId="42" xfId="74" applyFont="1" applyBorder="1" applyAlignment="1">
      <alignment horizontal="center" wrapText="1"/>
      <protection/>
    </xf>
    <xf numFmtId="0" fontId="76" fillId="0" borderId="64" xfId="74" applyFont="1" applyBorder="1" applyAlignment="1">
      <alignment horizontal="center"/>
      <protection/>
    </xf>
    <xf numFmtId="0" fontId="76" fillId="0" borderId="156" xfId="74" applyFont="1" applyBorder="1" applyAlignment="1">
      <alignment horizontal="center"/>
      <protection/>
    </xf>
    <xf numFmtId="0" fontId="76" fillId="0" borderId="148" xfId="74" applyFont="1" applyBorder="1" applyAlignment="1">
      <alignment horizontal="center"/>
      <protection/>
    </xf>
    <xf numFmtId="0" fontId="3" fillId="0" borderId="0" xfId="74" applyFont="1" applyAlignment="1">
      <alignment horizontal="center"/>
      <protection/>
    </xf>
    <xf numFmtId="0" fontId="0" fillId="0" borderId="38" xfId="74" applyFont="1" applyBorder="1" applyAlignment="1">
      <alignment horizontal="left" wrapText="1"/>
      <protection/>
    </xf>
    <xf numFmtId="0" fontId="0" fillId="0" borderId="23" xfId="74" applyFont="1" applyBorder="1" applyAlignment="1">
      <alignment horizontal="left" wrapText="1"/>
      <protection/>
    </xf>
    <xf numFmtId="0" fontId="0" fillId="0" borderId="40" xfId="74" applyFont="1" applyBorder="1" applyAlignment="1">
      <alignment horizontal="left" wrapText="1"/>
      <protection/>
    </xf>
    <xf numFmtId="0" fontId="0" fillId="0" borderId="42" xfId="74" applyFont="1" applyBorder="1" applyAlignment="1">
      <alignment horizontal="left" wrapText="1"/>
      <protection/>
    </xf>
    <xf numFmtId="0" fontId="31" fillId="0" borderId="118" xfId="74" applyFont="1" applyBorder="1" applyAlignment="1">
      <alignment horizontal="left" wrapText="1"/>
      <protection/>
    </xf>
    <xf numFmtId="0" fontId="31" fillId="0" borderId="116" xfId="74" applyFont="1" applyBorder="1" applyAlignment="1">
      <alignment horizontal="left" wrapText="1"/>
      <protection/>
    </xf>
    <xf numFmtId="0" fontId="31" fillId="35" borderId="118" xfId="74" applyFont="1" applyFill="1" applyBorder="1" applyAlignment="1">
      <alignment horizontal="left" wrapText="1"/>
      <protection/>
    </xf>
    <xf numFmtId="0" fontId="31" fillId="35" borderId="137" xfId="74" applyFont="1" applyFill="1" applyBorder="1" applyAlignment="1">
      <alignment horizontal="left" wrapText="1"/>
      <protection/>
    </xf>
    <xf numFmtId="0" fontId="0" fillId="0" borderId="4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79" applyFont="1" applyAlignment="1">
      <alignment horizontal="left"/>
      <protection/>
    </xf>
    <xf numFmtId="0" fontId="33" fillId="0" borderId="16" xfId="79" applyFont="1" applyBorder="1" applyAlignment="1">
      <alignment horizontal="center" vertical="center"/>
      <protection/>
    </xf>
    <xf numFmtId="0" fontId="33" fillId="0" borderId="16" xfId="79" applyFont="1" applyBorder="1" applyAlignment="1">
      <alignment horizontal="center" vertical="center" wrapText="1"/>
      <protection/>
    </xf>
    <xf numFmtId="0" fontId="33" fillId="0" borderId="238" xfId="79" applyFont="1" applyBorder="1" applyAlignment="1">
      <alignment horizontal="center" vertical="center"/>
      <protection/>
    </xf>
    <xf numFmtId="0" fontId="0" fillId="0" borderId="0" xfId="79" applyBorder="1" applyAlignment="1">
      <alignment horizontal="right"/>
      <protection/>
    </xf>
    <xf numFmtId="0" fontId="31" fillId="35" borderId="239" xfId="79" applyFont="1" applyFill="1" applyBorder="1">
      <alignment/>
      <protection/>
    </xf>
    <xf numFmtId="0" fontId="31" fillId="35" borderId="240" xfId="79" applyFont="1" applyFill="1" applyBorder="1">
      <alignment/>
      <protection/>
    </xf>
    <xf numFmtId="0" fontId="31" fillId="35" borderId="241" xfId="79" applyFont="1" applyFill="1" applyBorder="1">
      <alignment/>
      <protection/>
    </xf>
    <xf numFmtId="0" fontId="31" fillId="0" borderId="242" xfId="79" applyFont="1" applyBorder="1">
      <alignment/>
      <protection/>
    </xf>
    <xf numFmtId="0" fontId="31" fillId="0" borderId="240" xfId="79" applyFont="1" applyBorder="1">
      <alignment/>
      <protection/>
    </xf>
    <xf numFmtId="0" fontId="31" fillId="0" borderId="241" xfId="79" applyFont="1" applyBorder="1">
      <alignment/>
      <protection/>
    </xf>
    <xf numFmtId="0" fontId="31" fillId="35" borderId="221" xfId="79" applyFont="1" applyFill="1" applyBorder="1">
      <alignment/>
      <protection/>
    </xf>
    <xf numFmtId="0" fontId="31" fillId="35" borderId="222" xfId="79" applyFont="1" applyFill="1" applyBorder="1">
      <alignment/>
      <protection/>
    </xf>
    <xf numFmtId="0" fontId="31" fillId="35" borderId="223" xfId="79" applyFont="1" applyFill="1" applyBorder="1">
      <alignment/>
      <protection/>
    </xf>
    <xf numFmtId="0" fontId="1" fillId="0" borderId="243" xfId="79" applyFont="1" applyBorder="1" applyAlignment="1">
      <alignment horizontal="left" vertical="center"/>
      <protection/>
    </xf>
    <xf numFmtId="0" fontId="1" fillId="0" borderId="0" xfId="79" applyFont="1" applyBorder="1" applyAlignment="1">
      <alignment horizontal="left" vertical="center"/>
      <protection/>
    </xf>
    <xf numFmtId="0" fontId="1" fillId="0" borderId="51" xfId="79" applyFont="1" applyBorder="1" applyAlignment="1">
      <alignment horizontal="left" vertical="center"/>
      <protection/>
    </xf>
    <xf numFmtId="0" fontId="33" fillId="0" borderId="32" xfId="79" applyFont="1" applyBorder="1" applyAlignment="1">
      <alignment horizontal="center" vertical="center" wrapText="1"/>
      <protection/>
    </xf>
    <xf numFmtId="0" fontId="33" fillId="0" borderId="31" xfId="79" applyFont="1" applyBorder="1" applyAlignment="1">
      <alignment horizontal="center" vertical="center" wrapText="1"/>
      <protection/>
    </xf>
    <xf numFmtId="0" fontId="33" fillId="0" borderId="28" xfId="79" applyFont="1" applyBorder="1" applyAlignment="1">
      <alignment horizontal="center" vertical="center" wrapText="1"/>
      <protection/>
    </xf>
    <xf numFmtId="0" fontId="33" fillId="0" borderId="60" xfId="79" applyFont="1" applyBorder="1" applyAlignment="1">
      <alignment horizontal="center" vertical="center"/>
      <protection/>
    </xf>
    <xf numFmtId="0" fontId="33" fillId="0" borderId="158" xfId="79" applyFont="1" applyBorder="1" applyAlignment="1">
      <alignment horizontal="center" vertical="center"/>
      <protection/>
    </xf>
    <xf numFmtId="0" fontId="33" fillId="0" borderId="80" xfId="79" applyFont="1" applyBorder="1" applyAlignment="1">
      <alignment horizontal="center" vertical="center"/>
      <protection/>
    </xf>
    <xf numFmtId="0" fontId="33" fillId="0" borderId="87" xfId="79" applyFont="1" applyBorder="1" applyAlignment="1">
      <alignment horizontal="center" vertical="center"/>
      <protection/>
    </xf>
    <xf numFmtId="0" fontId="33" fillId="0" borderId="0" xfId="79" applyFont="1" applyBorder="1" applyAlignment="1">
      <alignment horizontal="center" vertical="center"/>
      <protection/>
    </xf>
    <xf numFmtId="0" fontId="33" fillId="0" borderId="79" xfId="79" applyFont="1" applyBorder="1" applyAlignment="1">
      <alignment horizontal="center" vertical="center"/>
      <protection/>
    </xf>
    <xf numFmtId="0" fontId="33" fillId="0" borderId="244" xfId="79" applyFont="1" applyBorder="1" applyAlignment="1">
      <alignment horizontal="center" vertical="center"/>
      <protection/>
    </xf>
    <xf numFmtId="0" fontId="33" fillId="0" borderId="157" xfId="79" applyFont="1" applyBorder="1" applyAlignment="1">
      <alignment horizontal="center" vertical="center"/>
      <protection/>
    </xf>
    <xf numFmtId="0" fontId="33" fillId="0" borderId="74" xfId="79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14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94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5" fillId="0" borderId="148" xfId="0" applyFont="1" applyFill="1" applyBorder="1" applyAlignment="1">
      <alignment/>
    </xf>
    <xf numFmtId="0" fontId="45" fillId="0" borderId="36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35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156" xfId="0" applyFont="1" applyFill="1" applyBorder="1" applyAlignment="1">
      <alignment horizontal="center" vertical="center" wrapText="1"/>
    </xf>
    <xf numFmtId="0" fontId="45" fillId="0" borderId="148" xfId="0" applyFont="1" applyFill="1" applyBorder="1" applyAlignment="1">
      <alignment horizontal="center" vertical="center" wrapText="1"/>
    </xf>
    <xf numFmtId="0" fontId="45" fillId="0" borderId="157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75" xfId="0" applyFont="1" applyFill="1" applyBorder="1" applyAlignment="1">
      <alignment horizontal="center" vertical="center" wrapText="1"/>
    </xf>
    <xf numFmtId="0" fontId="45" fillId="0" borderId="9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left"/>
    </xf>
    <xf numFmtId="0" fontId="7" fillId="0" borderId="118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156" xfId="0" applyFont="1" applyFill="1" applyBorder="1" applyAlignment="1">
      <alignment horizontal="center" vertical="center"/>
    </xf>
    <xf numFmtId="0" fontId="45" fillId="0" borderId="148" xfId="0" applyFont="1" applyFill="1" applyBorder="1" applyAlignment="1">
      <alignment horizontal="center" vertical="center"/>
    </xf>
    <xf numFmtId="0" fontId="97" fillId="0" borderId="0" xfId="0" applyFont="1" applyFill="1" applyAlignment="1">
      <alignment horizontal="right"/>
    </xf>
    <xf numFmtId="0" fontId="7" fillId="0" borderId="1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3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118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right"/>
    </xf>
    <xf numFmtId="0" fontId="96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 wrapText="1"/>
    </xf>
    <xf numFmtId="0" fontId="41" fillId="0" borderId="118" xfId="0" applyFont="1" applyFill="1" applyBorder="1" applyAlignment="1">
      <alignment horizontal="left" vertical="center" indent="2"/>
    </xf>
    <xf numFmtId="0" fontId="41" fillId="0" borderId="116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right"/>
    </xf>
    <xf numFmtId="0" fontId="60" fillId="0" borderId="0" xfId="0" applyFont="1" applyFill="1" applyAlignment="1">
      <alignment horizontal="center" vertical="center" wrapText="1"/>
    </xf>
    <xf numFmtId="164" fontId="45" fillId="0" borderId="63" xfId="81" applyNumberFormat="1" applyFont="1" applyFill="1" applyBorder="1" applyAlignment="1" applyProtection="1">
      <alignment horizontal="center" vertical="center"/>
      <protection hidden="1"/>
    </xf>
    <xf numFmtId="0" fontId="45" fillId="0" borderId="58" xfId="80" applyFont="1" applyBorder="1" applyAlignment="1">
      <alignment horizontal="center"/>
      <protection/>
    </xf>
    <xf numFmtId="0" fontId="45" fillId="0" borderId="72" xfId="80" applyFont="1" applyBorder="1" applyAlignment="1">
      <alignment horizontal="center"/>
      <protection/>
    </xf>
    <xf numFmtId="0" fontId="45" fillId="0" borderId="94" xfId="67" applyFont="1" applyBorder="1" applyAlignment="1">
      <alignment horizontal="center" vertical="center" wrapText="1"/>
      <protection/>
    </xf>
    <xf numFmtId="0" fontId="45" fillId="0" borderId="75" xfId="67" applyFont="1" applyBorder="1" applyAlignment="1">
      <alignment horizontal="center" vertical="center" wrapText="1"/>
      <protection/>
    </xf>
    <xf numFmtId="0" fontId="45" fillId="0" borderId="32" xfId="67" applyFont="1" applyBorder="1" applyAlignment="1">
      <alignment horizontal="center" vertical="center" wrapText="1"/>
      <protection/>
    </xf>
    <xf numFmtId="0" fontId="45" fillId="0" borderId="31" xfId="80" applyFont="1" applyBorder="1" applyAlignment="1">
      <alignment horizontal="center" vertical="center" wrapText="1"/>
      <protection/>
    </xf>
    <xf numFmtId="0" fontId="45" fillId="0" borderId="28" xfId="80" applyFont="1" applyBorder="1" applyAlignment="1">
      <alignment horizontal="center" vertical="center" wrapText="1"/>
      <protection/>
    </xf>
    <xf numFmtId="0" fontId="41" fillId="0" borderId="66" xfId="67" applyFont="1" applyFill="1" applyBorder="1" applyAlignment="1">
      <alignment horizontal="center" vertical="center" wrapText="1"/>
      <protection/>
    </xf>
    <xf numFmtId="0" fontId="41" fillId="0" borderId="66" xfId="80" applyFont="1" applyFill="1" applyBorder="1" applyAlignment="1">
      <alignment horizontal="center" vertical="center" wrapText="1"/>
      <protection/>
    </xf>
    <xf numFmtId="0" fontId="41" fillId="0" borderId="31" xfId="80" applyFont="1" applyFill="1" applyBorder="1" applyAlignment="1">
      <alignment horizontal="center" vertical="center" wrapText="1"/>
      <protection/>
    </xf>
    <xf numFmtId="0" fontId="41" fillId="0" borderId="28" xfId="80" applyFont="1" applyFill="1" applyBorder="1" applyAlignment="1">
      <alignment horizontal="center" vertical="center" wrapText="1"/>
      <protection/>
    </xf>
    <xf numFmtId="164" fontId="45" fillId="0" borderId="32" xfId="81" applyNumberFormat="1" applyFont="1" applyFill="1" applyBorder="1" applyAlignment="1" applyProtection="1">
      <alignment horizontal="center" vertical="center"/>
      <protection hidden="1"/>
    </xf>
    <xf numFmtId="0" fontId="45" fillId="0" borderId="31" xfId="80" applyFont="1" applyBorder="1" applyAlignment="1">
      <alignment horizontal="center"/>
      <protection/>
    </xf>
    <xf numFmtId="0" fontId="45" fillId="0" borderId="28" xfId="80" applyFont="1" applyBorder="1" applyAlignment="1">
      <alignment horizontal="center"/>
      <protection/>
    </xf>
    <xf numFmtId="0" fontId="60" fillId="0" borderId="0" xfId="67" applyFont="1" applyAlignment="1">
      <alignment horizontal="center"/>
      <protection/>
    </xf>
    <xf numFmtId="0" fontId="45" fillId="0" borderId="155" xfId="67" applyFont="1" applyBorder="1" applyAlignment="1">
      <alignment horizontal="center" wrapText="1"/>
      <protection/>
    </xf>
    <xf numFmtId="0" fontId="45" fillId="0" borderId="91" xfId="67" applyFont="1" applyBorder="1" applyAlignment="1">
      <alignment horizontal="center" wrapText="1"/>
      <protection/>
    </xf>
    <xf numFmtId="0" fontId="0" fillId="0" borderId="91" xfId="0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45" fillId="0" borderId="16" xfId="67" applyFont="1" applyBorder="1" applyAlignment="1">
      <alignment horizontal="center" vertical="center" wrapText="1"/>
      <protection/>
    </xf>
    <xf numFmtId="0" fontId="45" fillId="0" borderId="16" xfId="67" applyFont="1" applyBorder="1" applyAlignment="1">
      <alignment horizontal="center" vertical="center"/>
      <protection/>
    </xf>
    <xf numFmtId="0" fontId="45" fillId="0" borderId="93" xfId="67" applyFont="1" applyBorder="1" applyAlignment="1">
      <alignment horizontal="center" vertical="center" wrapText="1"/>
      <protection/>
    </xf>
    <xf numFmtId="0" fontId="45" fillId="0" borderId="23" xfId="67" applyFont="1" applyBorder="1" applyAlignment="1">
      <alignment horizontal="center" vertical="center" wrapText="1"/>
      <protection/>
    </xf>
    <xf numFmtId="0" fontId="45" fillId="0" borderId="16" xfId="80" applyFont="1" applyBorder="1" applyAlignment="1">
      <alignment horizontal="center" vertical="center" wrapText="1"/>
      <protection/>
    </xf>
    <xf numFmtId="0" fontId="45" fillId="0" borderId="24" xfId="80" applyFont="1" applyBorder="1" applyAlignment="1">
      <alignment horizontal="center" vertical="center" wrapText="1"/>
      <protection/>
    </xf>
    <xf numFmtId="0" fontId="41" fillId="0" borderId="66" xfId="67" applyFont="1" applyBorder="1" applyAlignment="1">
      <alignment horizontal="center" vertical="center" wrapText="1"/>
      <protection/>
    </xf>
    <xf numFmtId="0" fontId="41" fillId="0" borderId="31" xfId="67" applyFont="1" applyBorder="1" applyAlignment="1">
      <alignment horizontal="center" vertical="center" wrapText="1"/>
      <protection/>
    </xf>
    <xf numFmtId="0" fontId="41" fillId="0" borderId="28" xfId="67" applyFont="1" applyBorder="1" applyAlignment="1">
      <alignment horizontal="center" vertical="center" wrapText="1"/>
      <protection/>
    </xf>
    <xf numFmtId="0" fontId="41" fillId="0" borderId="67" xfId="67" applyFont="1" applyBorder="1" applyAlignment="1">
      <alignment horizontal="center" vertical="center" wrapText="1"/>
      <protection/>
    </xf>
    <xf numFmtId="0" fontId="41" fillId="0" borderId="79" xfId="67" applyFont="1" applyBorder="1" applyAlignment="1">
      <alignment horizontal="center" vertical="center" wrapText="1"/>
      <protection/>
    </xf>
    <xf numFmtId="0" fontId="41" fillId="0" borderId="74" xfId="67" applyFont="1" applyBorder="1" applyAlignment="1">
      <alignment horizontal="center" vertical="center" wrapText="1"/>
      <protection/>
    </xf>
    <xf numFmtId="164" fontId="45" fillId="0" borderId="32" xfId="81" applyNumberFormat="1" applyFont="1" applyFill="1" applyBorder="1" applyAlignment="1" applyProtection="1">
      <alignment horizontal="center" vertical="center" wrapText="1"/>
      <protection hidden="1"/>
    </xf>
    <xf numFmtId="164" fontId="45" fillId="0" borderId="31" xfId="81" applyNumberFormat="1" applyFont="1" applyFill="1" applyBorder="1" applyAlignment="1" applyProtection="1">
      <alignment horizontal="center" vertical="center"/>
      <protection hidden="1"/>
    </xf>
    <xf numFmtId="164" fontId="45" fillId="0" borderId="28" xfId="81" applyNumberFormat="1" applyFont="1" applyFill="1" applyBorder="1" applyAlignment="1" applyProtection="1">
      <alignment horizontal="center" vertical="center"/>
      <protection hidden="1"/>
    </xf>
    <xf numFmtId="0" fontId="41" fillId="0" borderId="156" xfId="67" applyFont="1" applyBorder="1" applyAlignment="1">
      <alignment horizontal="center" vertical="center" wrapText="1"/>
      <protection/>
    </xf>
    <xf numFmtId="0" fontId="41" fillId="0" borderId="156" xfId="80" applyFont="1" applyBorder="1" applyAlignment="1">
      <alignment horizontal="center" vertical="center"/>
      <protection/>
    </xf>
    <xf numFmtId="0" fontId="41" fillId="0" borderId="148" xfId="80" applyFont="1" applyBorder="1" applyAlignment="1">
      <alignment horizontal="center" vertical="center"/>
      <protection/>
    </xf>
    <xf numFmtId="0" fontId="56" fillId="0" borderId="0" xfId="0" applyFont="1" applyFill="1" applyAlignment="1">
      <alignment horizontal="left"/>
    </xf>
    <xf numFmtId="0" fontId="60" fillId="0" borderId="0" xfId="80" applyFont="1" applyAlignment="1">
      <alignment horizontal="right"/>
      <protection/>
    </xf>
    <xf numFmtId="164" fontId="45" fillId="0" borderId="80" xfId="81" applyNumberFormat="1" applyFont="1" applyFill="1" applyBorder="1" applyAlignment="1" applyProtection="1">
      <alignment horizontal="center" vertical="center" wrapText="1"/>
      <protection hidden="1"/>
    </xf>
    <xf numFmtId="164" fontId="45" fillId="0" borderId="79" xfId="81" applyNumberFormat="1" applyFont="1" applyFill="1" applyBorder="1" applyAlignment="1" applyProtection="1">
      <alignment horizontal="center" vertical="center" wrapText="1"/>
      <protection hidden="1"/>
    </xf>
    <xf numFmtId="164" fontId="45" fillId="0" borderId="74" xfId="81" applyNumberFormat="1" applyFont="1" applyFill="1" applyBorder="1" applyAlignment="1" applyProtection="1">
      <alignment horizontal="center" vertical="center" wrapText="1"/>
      <protection hidden="1"/>
    </xf>
    <xf numFmtId="164" fontId="45" fillId="0" borderId="31" xfId="81" applyNumberFormat="1" applyFont="1" applyFill="1" applyBorder="1" applyAlignment="1" applyProtection="1">
      <alignment horizontal="center" vertical="center" wrapText="1"/>
      <protection hidden="1"/>
    </xf>
    <xf numFmtId="164" fontId="45" fillId="0" borderId="28" xfId="81" applyNumberFormat="1" applyFont="1" applyFill="1" applyBorder="1" applyAlignment="1" applyProtection="1">
      <alignment horizontal="center" vertical="center" wrapText="1"/>
      <protection hidden="1"/>
    </xf>
    <xf numFmtId="164" fontId="45" fillId="0" borderId="60" xfId="81" applyNumberFormat="1" applyFont="1" applyFill="1" applyBorder="1" applyAlignment="1" applyProtection="1">
      <alignment horizontal="center" vertical="center" wrapText="1"/>
      <protection hidden="1"/>
    </xf>
    <xf numFmtId="0" fontId="45" fillId="0" borderId="87" xfId="80" applyFont="1" applyBorder="1" applyAlignment="1">
      <alignment horizontal="center" vertical="center" wrapText="1"/>
      <protection/>
    </xf>
    <xf numFmtId="0" fontId="45" fillId="0" borderId="244" xfId="80" applyFont="1" applyBorder="1" applyAlignment="1">
      <alignment horizontal="center" vertical="center" wrapText="1"/>
      <protection/>
    </xf>
    <xf numFmtId="0" fontId="45" fillId="0" borderId="6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45" fillId="0" borderId="155" xfId="0" applyFont="1" applyFill="1" applyBorder="1" applyAlignment="1">
      <alignment horizontal="center" vertical="center" wrapText="1"/>
    </xf>
    <xf numFmtId="0" fontId="45" fillId="0" borderId="91" xfId="0" applyFont="1" applyFill="1" applyBorder="1" applyAlignment="1">
      <alignment horizontal="center" vertical="center" wrapText="1"/>
    </xf>
    <xf numFmtId="0" fontId="45" fillId="0" borderId="117" xfId="0" applyFont="1" applyFill="1" applyBorder="1" applyAlignment="1">
      <alignment horizontal="center" vertical="center" wrapText="1"/>
    </xf>
    <xf numFmtId="0" fontId="45" fillId="0" borderId="137" xfId="0" applyFont="1" applyFill="1" applyBorder="1" applyAlignment="1">
      <alignment horizontal="center" vertical="center"/>
    </xf>
    <xf numFmtId="0" fontId="45" fillId="0" borderId="1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 wrapText="1"/>
    </xf>
    <xf numFmtId="0" fontId="51" fillId="0" borderId="156" xfId="0" applyFont="1" applyFill="1" applyBorder="1" applyAlignment="1">
      <alignment horizontal="center" vertical="center" wrapText="1"/>
    </xf>
    <xf numFmtId="0" fontId="56" fillId="0" borderId="148" xfId="0" applyFont="1" applyFill="1" applyBorder="1" applyAlignment="1">
      <alignment horizontal="center" vertical="center"/>
    </xf>
    <xf numFmtId="0" fontId="7" fillId="0" borderId="156" xfId="0" applyFont="1" applyFill="1" applyBorder="1" applyAlignment="1">
      <alignment horizontal="center" vertical="center" wrapText="1"/>
    </xf>
    <xf numFmtId="0" fontId="45" fillId="0" borderId="170" xfId="0" applyFont="1" applyFill="1" applyBorder="1" applyAlignment="1">
      <alignment horizontal="center" vertical="center" wrapText="1"/>
    </xf>
    <xf numFmtId="0" fontId="7" fillId="0" borderId="244" xfId="0" applyFont="1" applyFill="1" applyBorder="1" applyAlignment="1">
      <alignment/>
    </xf>
    <xf numFmtId="0" fontId="45" fillId="0" borderId="152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4" fontId="7" fillId="0" borderId="70" xfId="0" applyNumberFormat="1" applyFont="1" applyFill="1" applyBorder="1" applyAlignment="1">
      <alignment horizontal="right" wrapText="1" indent="1"/>
    </xf>
    <xf numFmtId="4" fontId="7" fillId="0" borderId="31" xfId="0" applyNumberFormat="1" applyFont="1" applyFill="1" applyBorder="1" applyAlignment="1">
      <alignment horizontal="right" wrapText="1" indent="1"/>
    </xf>
    <xf numFmtId="4" fontId="7" fillId="0" borderId="121" xfId="0" applyNumberFormat="1" applyFont="1" applyFill="1" applyBorder="1" applyAlignment="1">
      <alignment horizontal="right" wrapText="1" indent="1"/>
    </xf>
    <xf numFmtId="0" fontId="7" fillId="0" borderId="147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4" fontId="45" fillId="0" borderId="118" xfId="0" applyNumberFormat="1" applyFont="1" applyFill="1" applyBorder="1" applyAlignment="1">
      <alignment horizontal="center" vertical="center"/>
    </xf>
    <xf numFmtId="4" fontId="7" fillId="0" borderId="137" xfId="0" applyNumberFormat="1" applyFont="1" applyFill="1" applyBorder="1" applyAlignment="1">
      <alignment horizontal="center" vertical="center"/>
    </xf>
    <xf numFmtId="4" fontId="7" fillId="0" borderId="116" xfId="0" applyNumberFormat="1" applyFont="1" applyFill="1" applyBorder="1" applyAlignment="1">
      <alignment horizontal="center" vertical="center"/>
    </xf>
    <xf numFmtId="0" fontId="51" fillId="0" borderId="148" xfId="0" applyFont="1" applyFill="1" applyBorder="1" applyAlignment="1">
      <alignment horizontal="center" vertical="center" wrapText="1"/>
    </xf>
    <xf numFmtId="0" fontId="7" fillId="0" borderId="157" xfId="0" applyFont="1" applyFill="1" applyBorder="1" applyAlignment="1">
      <alignment/>
    </xf>
  </cellXfs>
  <cellStyles count="13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ad" xfId="33"/>
    <cellStyle name="Calculation" xfId="34"/>
    <cellStyle name="Celkem" xfId="35"/>
    <cellStyle name="Comma" xfId="36"/>
    <cellStyle name="Currency" xfId="37"/>
    <cellStyle name="Comma" xfId="38"/>
    <cellStyle name="Comma [0]" xfId="39"/>
    <cellStyle name="Date" xfId="40"/>
    <cellStyle name="Explanatory Text" xfId="41"/>
    <cellStyle name="Fixed" xfId="42"/>
    <cellStyle name="Good" xfId="43"/>
    <cellStyle name="Heading 1" xfId="44"/>
    <cellStyle name="Heading 2" xfId="45"/>
    <cellStyle name="Heading 3" xfId="46"/>
    <cellStyle name="Heading 4" xfId="47"/>
    <cellStyle name="Heading1" xfId="48"/>
    <cellStyle name="Heading2" xfId="49"/>
    <cellStyle name="Hyperlink" xfId="50"/>
    <cellStyle name="Check Cell" xfId="51"/>
    <cellStyle name="Chybně" xfId="52"/>
    <cellStyle name="Input" xfId="53"/>
    <cellStyle name="Kontrolní buňka" xfId="54"/>
    <cellStyle name="Linked Cell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al" xfId="63"/>
    <cellStyle name="Neutrální" xfId="64"/>
    <cellStyle name="Normal_Tableau1" xfId="65"/>
    <cellStyle name="normální 2" xfId="66"/>
    <cellStyle name="normální_131 TA" xfId="67"/>
    <cellStyle name="normální_333 pro rok 2012 (2)" xfId="68"/>
    <cellStyle name="normální_Bilance příjmů a výdajů SR (druhová a funkční)" xfId="69"/>
    <cellStyle name="normální_Formulář 2 6 - předáno 12 10 2007 (3)" xfId="70"/>
    <cellStyle name="_x0000_normální_tab 3 (adres" xfId="71"/>
    <cellStyle name="normální_tab 3 (adres)" xfId="72"/>
    <cellStyle name="_x0000_normální_tab 5 (odpr" xfId="73"/>
    <cellStyle name="normální_TAB MF_vyhl 342 2009 vybrané " xfId="74"/>
    <cellStyle name="normální_Tab. 1 Bilance příjmů a výdajů SR druhová a fun" xfId="75"/>
    <cellStyle name="normální_Tab. 2 záv. uk" xfId="76"/>
    <cellStyle name="_x0000_normální_tab200" xfId="77"/>
    <cellStyle name="normální_Tabulky č   9  2008 SZÚ" xfId="78"/>
    <cellStyle name="normální_tabulky SZÚ_2007" xfId="79"/>
    <cellStyle name="normální_Válková tabulky k SR" xfId="80"/>
    <cellStyle name="normální_Vzor RO" xfId="81"/>
    <cellStyle name="normální_zuvv2011 - MF" xfId="82"/>
    <cellStyle name="Note" xfId="83"/>
    <cellStyle name="Output" xfId="84"/>
    <cellStyle name="Percent" xfId="85"/>
    <cellStyle name="Poznámka" xfId="86"/>
    <cellStyle name="Percent" xfId="87"/>
    <cellStyle name="Propojená buňka" xfId="88"/>
    <cellStyle name="SAPBEXaggData" xfId="89"/>
    <cellStyle name="SAPBEXaggDataEmph" xfId="90"/>
    <cellStyle name="SAPBEXaggItem" xfId="91"/>
    <cellStyle name="SAPBEXaggItemX" xfId="92"/>
    <cellStyle name="SAPBEXexcBad7" xfId="93"/>
    <cellStyle name="SAPBEXexcBad8" xfId="94"/>
    <cellStyle name="SAPBEXexcBad9" xfId="95"/>
    <cellStyle name="SAPBEXexcCritical4" xfId="96"/>
    <cellStyle name="SAPBEXexcCritical5" xfId="97"/>
    <cellStyle name="SAPBEXexcCritical6" xfId="98"/>
    <cellStyle name="SAPBEXexcGood1" xfId="99"/>
    <cellStyle name="SAPBEXexcGood2" xfId="100"/>
    <cellStyle name="SAPBEXexcGood3" xfId="101"/>
    <cellStyle name="SAPBEXfilterDrill" xfId="102"/>
    <cellStyle name="SAPBEXFilterInfo1" xfId="103"/>
    <cellStyle name="SAPBEXFilterInfo2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chaText" xfId="118"/>
    <cellStyle name="SAPBEXinputData" xfId="119"/>
    <cellStyle name="SAPBEXItemHeader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heet Title" xfId="131"/>
    <cellStyle name="Followed Hyperlink" xfId="132"/>
    <cellStyle name="Správně" xfId="133"/>
    <cellStyle name="Text upozornění" xfId="134"/>
    <cellStyle name="Title" xfId="135"/>
    <cellStyle name="Total" xfId="136"/>
    <cellStyle name="Vstup" xfId="137"/>
    <cellStyle name="Výpočet" xfId="138"/>
    <cellStyle name="Výstup" xfId="139"/>
    <cellStyle name="Vysvětlující text" xfId="140"/>
    <cellStyle name="Warning Text" xfId="141"/>
    <cellStyle name="Zvýraznění 1" xfId="142"/>
    <cellStyle name="Zvýraznění 2" xfId="143"/>
    <cellStyle name="Zvýraznění 3" xfId="144"/>
    <cellStyle name="Zvýraznění 4" xfId="145"/>
    <cellStyle name="Zvýraznění 5" xfId="146"/>
    <cellStyle name="Zvýraznění 6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dsingerova\Dokumenty\SZ&#218;%202011\Podklady\Tab.%201%20Bilance%20p&#345;&#237;jm&#367;%20a%20v&#253;daj&#367;%20SR%20druhov&#225;%20a%20f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193;VRH%20%20SR\N%202011\0.%20NR%202011%20a%20SDV%202012%20-%202013\1.%20N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eSR-druh"/>
      <sheetName val="Hlavicka"/>
      <sheetName val="Druhova_CAST7"/>
      <sheetName val="Druhova"/>
      <sheetName val="VýdajeSR-funk"/>
      <sheetName val="BExRepositorySheet"/>
      <sheetName val="Funkcni"/>
    </sheetNames>
    <sheetDataSet>
      <sheetData sheetId="1">
        <row r="3">
          <cell r="I3" t="str">
            <v>314 Ministerstvo vnitra</v>
          </cell>
        </row>
      </sheetData>
      <sheetData sheetId="2">
        <row r="8">
          <cell r="D8">
            <v>6027439.07</v>
          </cell>
          <cell r="E8">
            <v>6088004</v>
          </cell>
          <cell r="F8">
            <v>6088004</v>
          </cell>
          <cell r="G8">
            <v>5361665.799</v>
          </cell>
        </row>
      </sheetData>
      <sheetData sheetId="3">
        <row r="1">
          <cell r="B1" t="str">
            <v>001-012/2011</v>
          </cell>
          <cell r="C1" t="str">
            <v>012/2010</v>
          </cell>
          <cell r="E1" t="str">
            <v>012/2011</v>
          </cell>
          <cell r="F1" t="str">
            <v>2011</v>
          </cell>
        </row>
        <row r="2">
          <cell r="B2" t="str">
            <v>v tis.Kč</v>
          </cell>
        </row>
        <row r="3">
          <cell r="B3" t="str">
            <v>Sk012/2010/Sk012/2011</v>
          </cell>
        </row>
        <row r="20">
          <cell r="B20">
            <v>12801.78</v>
          </cell>
          <cell r="C20">
            <v>11000</v>
          </cell>
          <cell r="D20">
            <v>11000</v>
          </cell>
          <cell r="E20">
            <v>14599.00395</v>
          </cell>
          <cell r="F20">
            <v>132.718217727</v>
          </cell>
          <cell r="G20">
            <v>114.03885983</v>
          </cell>
        </row>
        <row r="21">
          <cell r="B21">
            <v>12801.78</v>
          </cell>
          <cell r="C21">
            <v>11000</v>
          </cell>
          <cell r="D21">
            <v>11000</v>
          </cell>
          <cell r="E21">
            <v>14599.00395</v>
          </cell>
          <cell r="F21">
            <v>132.718217727</v>
          </cell>
          <cell r="G21">
            <v>114.03885983</v>
          </cell>
        </row>
        <row r="30">
          <cell r="B30">
            <v>6656850.51</v>
          </cell>
          <cell r="C30">
            <v>6849005</v>
          </cell>
          <cell r="D30">
            <v>6849005</v>
          </cell>
          <cell r="E30">
            <v>5886541.845</v>
          </cell>
          <cell r="F30">
            <v>85.947401776</v>
          </cell>
          <cell r="G30">
            <v>88.428331629</v>
          </cell>
        </row>
        <row r="31">
          <cell r="F31">
            <v>88.069354077</v>
          </cell>
          <cell r="G31">
            <v>88.954292068</v>
          </cell>
        </row>
        <row r="35">
          <cell r="B35">
            <v>6656850.51</v>
          </cell>
          <cell r="C35">
            <v>6849005</v>
          </cell>
          <cell r="D35">
            <v>6849005</v>
          </cell>
          <cell r="E35">
            <v>5886541.845</v>
          </cell>
          <cell r="F35">
            <v>85.947401776</v>
          </cell>
          <cell r="G35">
            <v>88.428331629</v>
          </cell>
        </row>
        <row r="38">
          <cell r="B38">
            <v>6669652.29</v>
          </cell>
          <cell r="C38">
            <v>6860005</v>
          </cell>
          <cell r="D38">
            <v>6860005</v>
          </cell>
          <cell r="E38">
            <v>5901140.84895</v>
          </cell>
          <cell r="F38">
            <v>86.022398656</v>
          </cell>
          <cell r="G38">
            <v>88.477488666</v>
          </cell>
        </row>
        <row r="39">
          <cell r="B39">
            <v>12801.78</v>
          </cell>
          <cell r="C39">
            <v>11000</v>
          </cell>
          <cell r="D39">
            <v>11000</v>
          </cell>
          <cell r="E39">
            <v>14599.00395</v>
          </cell>
          <cell r="F39">
            <v>132.718217727</v>
          </cell>
          <cell r="G39">
            <v>114.03885983</v>
          </cell>
        </row>
        <row r="40">
          <cell r="B40">
            <v>98299.22</v>
          </cell>
          <cell r="C40">
            <v>56050</v>
          </cell>
          <cell r="D40">
            <v>60696.528</v>
          </cell>
          <cell r="E40">
            <v>90152.95041</v>
          </cell>
          <cell r="F40">
            <v>148.530654686</v>
          </cell>
          <cell r="G40">
            <v>91.712783082</v>
          </cell>
        </row>
        <row r="41">
          <cell r="B41">
            <v>322163.62</v>
          </cell>
          <cell r="C41">
            <v>0</v>
          </cell>
          <cell r="D41">
            <v>101368</v>
          </cell>
          <cell r="E41">
            <v>192533.1305</v>
          </cell>
          <cell r="F41">
            <v>189.934822133</v>
          </cell>
          <cell r="G41">
            <v>59.762530139</v>
          </cell>
        </row>
        <row r="43">
          <cell r="B43">
            <v>322079.14</v>
          </cell>
          <cell r="C43">
            <v>0</v>
          </cell>
          <cell r="D43">
            <v>101368</v>
          </cell>
          <cell r="E43">
            <v>192533.1305</v>
          </cell>
          <cell r="F43">
            <v>189.934822133</v>
          </cell>
          <cell r="G43">
            <v>59.778205599</v>
          </cell>
        </row>
        <row r="44">
          <cell r="B44">
            <v>47016.64</v>
          </cell>
          <cell r="C44">
            <v>14290</v>
          </cell>
          <cell r="D44">
            <v>26764.496</v>
          </cell>
          <cell r="E44">
            <v>39122.88017</v>
          </cell>
          <cell r="F44">
            <v>146.174544703</v>
          </cell>
          <cell r="G44">
            <v>83.210710442</v>
          </cell>
        </row>
        <row r="45">
          <cell r="B45">
            <v>3060.33</v>
          </cell>
          <cell r="C45">
            <v>525</v>
          </cell>
          <cell r="D45">
            <v>596.522</v>
          </cell>
          <cell r="E45">
            <v>687.02634</v>
          </cell>
          <cell r="F45">
            <v>115.172003715</v>
          </cell>
          <cell r="G45">
            <v>22.449420161</v>
          </cell>
        </row>
        <row r="47">
          <cell r="B47">
            <v>470539.81</v>
          </cell>
          <cell r="C47">
            <v>70865</v>
          </cell>
          <cell r="D47">
            <v>189425.546</v>
          </cell>
          <cell r="E47">
            <v>322495.98742</v>
          </cell>
          <cell r="F47">
            <v>170.249469636</v>
          </cell>
          <cell r="G47">
            <v>68.537450087</v>
          </cell>
        </row>
        <row r="48">
          <cell r="B48">
            <v>108877.48</v>
          </cell>
          <cell r="C48">
            <v>723</v>
          </cell>
          <cell r="D48">
            <v>1406.6</v>
          </cell>
          <cell r="E48">
            <v>59786.27475</v>
          </cell>
          <cell r="F48">
            <v>4250.410546708</v>
          </cell>
          <cell r="G48">
            <v>54.911515908</v>
          </cell>
        </row>
        <row r="49">
          <cell r="B49">
            <v>11066.67</v>
          </cell>
          <cell r="C49">
            <v>5000</v>
          </cell>
          <cell r="D49">
            <v>15715.7</v>
          </cell>
          <cell r="E49">
            <v>17815.68798</v>
          </cell>
          <cell r="F49">
            <v>113.362357261</v>
          </cell>
          <cell r="G49">
            <v>160.98508386</v>
          </cell>
        </row>
        <row r="50">
          <cell r="B50">
            <v>119944.15</v>
          </cell>
          <cell r="C50">
            <v>5723</v>
          </cell>
          <cell r="D50">
            <v>17122.3</v>
          </cell>
          <cell r="E50">
            <v>77601.96273</v>
          </cell>
          <cell r="F50">
            <v>453.221604165</v>
          </cell>
          <cell r="G50">
            <v>64.698413995</v>
          </cell>
        </row>
        <row r="51">
          <cell r="B51">
            <v>2232.38</v>
          </cell>
          <cell r="C51">
            <v>1335</v>
          </cell>
          <cell r="D51">
            <v>2378.9</v>
          </cell>
          <cell r="E51">
            <v>2733.94733</v>
          </cell>
          <cell r="F51">
            <v>114.924853083</v>
          </cell>
          <cell r="G51">
            <v>122.467829402</v>
          </cell>
        </row>
        <row r="52">
          <cell r="B52">
            <v>302353.58</v>
          </cell>
          <cell r="C52">
            <v>422468</v>
          </cell>
          <cell r="D52">
            <v>323772.134</v>
          </cell>
          <cell r="E52">
            <v>340788.84205</v>
          </cell>
          <cell r="F52">
            <v>105.255766715</v>
          </cell>
          <cell r="G52">
            <v>112.712024792</v>
          </cell>
        </row>
        <row r="56">
          <cell r="B56">
            <v>304585.96</v>
          </cell>
          <cell r="C56">
            <v>423803</v>
          </cell>
          <cell r="D56">
            <v>326151.034</v>
          </cell>
          <cell r="E56">
            <v>343522.78938</v>
          </cell>
          <cell r="F56">
            <v>105.326291677</v>
          </cell>
          <cell r="G56">
            <v>112.78352731</v>
          </cell>
        </row>
        <row r="66">
          <cell r="B66">
            <v>895069.92</v>
          </cell>
          <cell r="C66">
            <v>500391</v>
          </cell>
          <cell r="D66">
            <v>532698.88</v>
          </cell>
          <cell r="E66">
            <v>743620.73953</v>
          </cell>
          <cell r="F66">
            <v>139.594950815</v>
          </cell>
          <cell r="G66">
            <v>83.079625727</v>
          </cell>
        </row>
        <row r="67">
          <cell r="B67">
            <v>182968.43</v>
          </cell>
          <cell r="C67">
            <v>197609</v>
          </cell>
          <cell r="D67">
            <v>165157.42</v>
          </cell>
          <cell r="E67">
            <v>127908.3876</v>
          </cell>
          <cell r="F67">
            <v>77.446346401</v>
          </cell>
          <cell r="G67">
            <v>69.907353744</v>
          </cell>
        </row>
        <row r="68">
          <cell r="B68">
            <v>86711.99</v>
          </cell>
          <cell r="C68">
            <v>0</v>
          </cell>
          <cell r="D68">
            <v>143.7</v>
          </cell>
          <cell r="E68">
            <v>93625.1444</v>
          </cell>
          <cell r="F68">
            <v>65153.197216423</v>
          </cell>
          <cell r="G68">
            <v>107.97254728</v>
          </cell>
        </row>
        <row r="69">
          <cell r="B69">
            <v>269680.42</v>
          </cell>
          <cell r="C69">
            <v>197609</v>
          </cell>
          <cell r="D69">
            <v>165301.12</v>
          </cell>
          <cell r="E69">
            <v>221533.532</v>
          </cell>
          <cell r="F69">
            <v>134.018167572</v>
          </cell>
          <cell r="G69">
            <v>82.14668755</v>
          </cell>
        </row>
        <row r="72">
          <cell r="B72">
            <v>269680.42</v>
          </cell>
          <cell r="C72">
            <v>197609</v>
          </cell>
          <cell r="D72">
            <v>165301.12</v>
          </cell>
          <cell r="E72">
            <v>221533.532</v>
          </cell>
          <cell r="F72">
            <v>134.018167572</v>
          </cell>
          <cell r="G72">
            <v>82.14668755</v>
          </cell>
        </row>
        <row r="73">
          <cell r="B73">
            <v>322198.97</v>
          </cell>
          <cell r="C73">
            <v>806989</v>
          </cell>
          <cell r="D73">
            <v>806989</v>
          </cell>
          <cell r="E73">
            <v>377970.04656</v>
          </cell>
          <cell r="F73">
            <v>46.83707542</v>
          </cell>
          <cell r="G73">
            <v>117.30951423</v>
          </cell>
        </row>
        <row r="74">
          <cell r="B74">
            <v>322198.97</v>
          </cell>
          <cell r="C74">
            <v>806989</v>
          </cell>
          <cell r="D74">
            <v>806989</v>
          </cell>
          <cell r="E74">
            <v>377970.04656</v>
          </cell>
          <cell r="F74">
            <v>46.83707542</v>
          </cell>
          <cell r="G74">
            <v>117.30951423</v>
          </cell>
        </row>
        <row r="76">
          <cell r="B76">
            <v>65988.67</v>
          </cell>
          <cell r="C76">
            <v>0</v>
          </cell>
          <cell r="D76">
            <v>0</v>
          </cell>
          <cell r="E76">
            <v>57727.81031</v>
          </cell>
          <cell r="F76" t="str">
            <v>X</v>
          </cell>
          <cell r="G76">
            <v>87.481396897</v>
          </cell>
        </row>
        <row r="77">
          <cell r="B77">
            <v>89760.85</v>
          </cell>
          <cell r="C77">
            <v>181491</v>
          </cell>
          <cell r="D77">
            <v>182399</v>
          </cell>
          <cell r="E77">
            <v>8339.30189</v>
          </cell>
          <cell r="F77">
            <v>4.572010751</v>
          </cell>
          <cell r="G77">
            <v>9.29057812</v>
          </cell>
        </row>
        <row r="78">
          <cell r="B78">
            <v>87203.97</v>
          </cell>
          <cell r="C78">
            <v>171796</v>
          </cell>
          <cell r="D78">
            <v>172704</v>
          </cell>
          <cell r="E78">
            <v>7390.30089</v>
          </cell>
          <cell r="F78">
            <v>4.279171814</v>
          </cell>
          <cell r="G78">
            <v>8.474729866</v>
          </cell>
        </row>
        <row r="80">
          <cell r="B80">
            <v>477948.49</v>
          </cell>
          <cell r="C80">
            <v>988480</v>
          </cell>
          <cell r="D80">
            <v>989388</v>
          </cell>
          <cell r="E80">
            <v>444037.15876</v>
          </cell>
          <cell r="F80">
            <v>44.879982248</v>
          </cell>
          <cell r="G80">
            <v>92.904814651</v>
          </cell>
        </row>
        <row r="81">
          <cell r="B81">
            <v>494622.48</v>
          </cell>
          <cell r="C81">
            <v>1006234</v>
          </cell>
          <cell r="D81">
            <v>1006234</v>
          </cell>
          <cell r="E81">
            <v>457659.24335</v>
          </cell>
          <cell r="F81">
            <v>45.482387134</v>
          </cell>
          <cell r="G81">
            <v>92.526980041</v>
          </cell>
        </row>
        <row r="82">
          <cell r="B82">
            <v>494622.48</v>
          </cell>
          <cell r="C82">
            <v>1006234</v>
          </cell>
          <cell r="D82">
            <v>1006234</v>
          </cell>
          <cell r="E82">
            <v>457659.24335</v>
          </cell>
          <cell r="F82">
            <v>45.482387134</v>
          </cell>
          <cell r="G82">
            <v>92.526980041</v>
          </cell>
        </row>
        <row r="84">
          <cell r="B84">
            <v>23248.45</v>
          </cell>
          <cell r="C84">
            <v>55596</v>
          </cell>
          <cell r="D84">
            <v>55596</v>
          </cell>
          <cell r="E84">
            <v>32523.12843</v>
          </cell>
          <cell r="F84">
            <v>58.49904387</v>
          </cell>
          <cell r="G84">
            <v>139.893749605</v>
          </cell>
        </row>
        <row r="85">
          <cell r="B85">
            <v>22090.9</v>
          </cell>
          <cell r="C85">
            <v>2758</v>
          </cell>
          <cell r="D85">
            <v>2758</v>
          </cell>
          <cell r="E85">
            <v>31795.31744</v>
          </cell>
          <cell r="F85">
            <v>1152.83964612</v>
          </cell>
          <cell r="G85">
            <v>143.929479741</v>
          </cell>
        </row>
        <row r="87">
          <cell r="B87">
            <v>517870.93</v>
          </cell>
          <cell r="C87">
            <v>1061830</v>
          </cell>
          <cell r="D87">
            <v>1061830</v>
          </cell>
          <cell r="E87">
            <v>490182.37178</v>
          </cell>
          <cell r="F87">
            <v>46.163921888</v>
          </cell>
          <cell r="G87">
            <v>94.653386275</v>
          </cell>
        </row>
        <row r="88">
          <cell r="B88">
            <v>995819.42</v>
          </cell>
          <cell r="C88">
            <v>2050310</v>
          </cell>
          <cell r="D88">
            <v>2051218</v>
          </cell>
          <cell r="E88">
            <v>934219.53054</v>
          </cell>
          <cell r="F88">
            <v>45.544624245</v>
          </cell>
          <cell r="G88">
            <v>93.814150616</v>
          </cell>
        </row>
        <row r="89">
          <cell r="B89">
            <v>8830222.05</v>
          </cell>
          <cell r="C89">
            <v>9608315</v>
          </cell>
          <cell r="D89">
            <v>9609223</v>
          </cell>
          <cell r="E89">
            <v>7800514.65102</v>
          </cell>
          <cell r="F89">
            <v>81.17737148</v>
          </cell>
          <cell r="G89">
            <v>88.338827799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>X</v>
          </cell>
          <cell r="G90" t="str">
            <v>X</v>
          </cell>
        </row>
        <row r="91">
          <cell r="B91">
            <v>8830222.05</v>
          </cell>
          <cell r="C91">
            <v>9608315</v>
          </cell>
          <cell r="D91">
            <v>9609223</v>
          </cell>
          <cell r="E91">
            <v>7800514.65102</v>
          </cell>
          <cell r="F91">
            <v>81.17737148</v>
          </cell>
          <cell r="G91">
            <v>88.338827799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>X</v>
          </cell>
          <cell r="G92" t="str">
            <v>X</v>
          </cell>
        </row>
        <row r="93">
          <cell r="B93">
            <v>26024870.26</v>
          </cell>
          <cell r="C93">
            <v>23493163</v>
          </cell>
          <cell r="D93">
            <v>23257565</v>
          </cell>
          <cell r="E93">
            <v>23131134.89034</v>
          </cell>
          <cell r="F93">
            <v>99.456391459</v>
          </cell>
          <cell r="G93">
            <v>88.880884551</v>
          </cell>
        </row>
        <row r="94">
          <cell r="B94">
            <v>4652134.44</v>
          </cell>
          <cell r="C94">
            <v>4099301</v>
          </cell>
          <cell r="D94">
            <v>4180553</v>
          </cell>
          <cell r="E94">
            <v>4153482.88449</v>
          </cell>
          <cell r="F94">
            <v>99.352475246</v>
          </cell>
          <cell r="G94">
            <v>89.281230757</v>
          </cell>
        </row>
        <row r="95">
          <cell r="B95">
            <v>21372735.82</v>
          </cell>
          <cell r="C95">
            <v>19393862</v>
          </cell>
          <cell r="D95">
            <v>19077012</v>
          </cell>
          <cell r="E95">
            <v>18977652.00585</v>
          </cell>
          <cell r="F95">
            <v>99.479163749</v>
          </cell>
          <cell r="G95">
            <v>88.793742484</v>
          </cell>
        </row>
        <row r="99">
          <cell r="B99">
            <v>519833.01</v>
          </cell>
          <cell r="C99">
            <v>555571</v>
          </cell>
          <cell r="D99">
            <v>562916</v>
          </cell>
          <cell r="E99">
            <v>544602.76024</v>
          </cell>
          <cell r="F99">
            <v>96.746718914</v>
          </cell>
          <cell r="G99">
            <v>104.764943696</v>
          </cell>
        </row>
        <row r="100">
          <cell r="B100">
            <v>118512.5</v>
          </cell>
          <cell r="C100">
            <v>212264</v>
          </cell>
          <cell r="D100">
            <v>140091.90367</v>
          </cell>
          <cell r="E100">
            <v>133980.38991</v>
          </cell>
          <cell r="F100">
            <v>95.637496815</v>
          </cell>
          <cell r="G100">
            <v>113.051694893</v>
          </cell>
        </row>
        <row r="101">
          <cell r="B101">
            <v>718.55</v>
          </cell>
          <cell r="C101">
            <v>0</v>
          </cell>
          <cell r="D101">
            <v>885</v>
          </cell>
          <cell r="E101">
            <v>884.78</v>
          </cell>
          <cell r="F101">
            <v>99.975141243</v>
          </cell>
          <cell r="G101">
            <v>123.134089486</v>
          </cell>
        </row>
        <row r="103">
          <cell r="B103">
            <v>27497.22</v>
          </cell>
          <cell r="C103">
            <v>28046</v>
          </cell>
          <cell r="D103">
            <v>66313.59633</v>
          </cell>
          <cell r="E103">
            <v>83161.84633</v>
          </cell>
          <cell r="F103">
            <v>125.406931508</v>
          </cell>
          <cell r="G103">
            <v>302.437287588</v>
          </cell>
        </row>
        <row r="107">
          <cell r="B107">
            <v>373104.74</v>
          </cell>
          <cell r="C107">
            <v>315261</v>
          </cell>
          <cell r="D107">
            <v>355625.5</v>
          </cell>
          <cell r="E107">
            <v>326575.744</v>
          </cell>
          <cell r="F107">
            <v>91.831363049</v>
          </cell>
          <cell r="G107">
            <v>87.529240181</v>
          </cell>
        </row>
        <row r="108">
          <cell r="B108">
            <v>8766551.38</v>
          </cell>
          <cell r="C108">
            <v>8027102</v>
          </cell>
          <cell r="D108">
            <v>7825721</v>
          </cell>
          <cell r="E108">
            <v>7775966.33318</v>
          </cell>
          <cell r="F108">
            <v>99.364216194</v>
          </cell>
          <cell r="G108">
            <v>88.700402201</v>
          </cell>
        </row>
        <row r="109">
          <cell r="B109">
            <v>8766551.38</v>
          </cell>
          <cell r="C109">
            <v>8027102</v>
          </cell>
          <cell r="D109">
            <v>7825721</v>
          </cell>
          <cell r="E109">
            <v>7775966.33318</v>
          </cell>
          <cell r="F109">
            <v>99.364216194</v>
          </cell>
          <cell r="G109">
            <v>88.700402201</v>
          </cell>
        </row>
        <row r="110">
          <cell r="B110">
            <v>2157.45</v>
          </cell>
          <cell r="C110">
            <v>1573</v>
          </cell>
          <cell r="D110">
            <v>1568.043</v>
          </cell>
          <cell r="E110">
            <v>1572.042</v>
          </cell>
          <cell r="F110">
            <v>100.255031271</v>
          </cell>
          <cell r="G110">
            <v>72.865744281</v>
          </cell>
        </row>
        <row r="111">
          <cell r="B111">
            <v>4824.46</v>
          </cell>
          <cell r="C111">
            <v>0</v>
          </cell>
          <cell r="D111">
            <v>6150.53414</v>
          </cell>
          <cell r="E111">
            <v>5893.315</v>
          </cell>
          <cell r="F111">
            <v>95.81793818</v>
          </cell>
          <cell r="G111">
            <v>122.154914747</v>
          </cell>
        </row>
        <row r="112">
          <cell r="B112">
            <v>35318236.56</v>
          </cell>
          <cell r="C112">
            <v>32077409</v>
          </cell>
          <cell r="D112">
            <v>31653920.57714</v>
          </cell>
          <cell r="E112">
            <v>31459169.34076</v>
          </cell>
          <cell r="F112">
            <v>99.384748452</v>
          </cell>
          <cell r="G112">
            <v>89.073443085</v>
          </cell>
        </row>
        <row r="113">
          <cell r="B113">
            <v>2440476.12</v>
          </cell>
          <cell r="C113">
            <v>1052579</v>
          </cell>
          <cell r="D113">
            <v>2025624.68031</v>
          </cell>
          <cell r="E113">
            <v>1931310.25867</v>
          </cell>
          <cell r="F113">
            <v>95.343934019</v>
          </cell>
          <cell r="G113">
            <v>79.136617763</v>
          </cell>
        </row>
        <row r="114">
          <cell r="B114">
            <v>1053.58</v>
          </cell>
          <cell r="C114">
            <v>1012</v>
          </cell>
          <cell r="D114">
            <v>3014.37632</v>
          </cell>
          <cell r="E114">
            <v>2917.79537</v>
          </cell>
          <cell r="F114">
            <v>96.795988963</v>
          </cell>
          <cell r="G114">
            <v>276.941036276</v>
          </cell>
        </row>
        <row r="115">
          <cell r="B115">
            <v>1973459.36</v>
          </cell>
          <cell r="C115">
            <v>1656927</v>
          </cell>
          <cell r="D115">
            <v>1700537.11388</v>
          </cell>
          <cell r="E115">
            <v>1742636.39824</v>
          </cell>
          <cell r="F115">
            <v>102.475646313</v>
          </cell>
          <cell r="G115">
            <v>88.303637438</v>
          </cell>
        </row>
        <row r="116">
          <cell r="B116">
            <v>5039885.88</v>
          </cell>
          <cell r="C116">
            <v>4387127</v>
          </cell>
          <cell r="D116">
            <v>4156248.04066</v>
          </cell>
          <cell r="E116">
            <v>4039455.19876</v>
          </cell>
          <cell r="F116">
            <v>97.189945336</v>
          </cell>
          <cell r="G116">
            <v>80.149735429</v>
          </cell>
        </row>
        <row r="117">
          <cell r="B117">
            <v>1585708.63</v>
          </cell>
          <cell r="C117">
            <v>819168</v>
          </cell>
          <cell r="D117">
            <v>1306194.26549</v>
          </cell>
          <cell r="E117">
            <v>1353046.13479</v>
          </cell>
          <cell r="F117">
            <v>103.586899019</v>
          </cell>
          <cell r="G117">
            <v>85.32753806</v>
          </cell>
        </row>
        <row r="118">
          <cell r="B118">
            <v>933827.11</v>
          </cell>
          <cell r="C118">
            <v>219500</v>
          </cell>
          <cell r="D118">
            <v>750216.87752</v>
          </cell>
          <cell r="E118">
            <v>792277.34573</v>
          </cell>
          <cell r="F118">
            <v>105.606441213</v>
          </cell>
          <cell r="G118">
            <v>84.841973128</v>
          </cell>
        </row>
        <row r="119">
          <cell r="B119">
            <v>193815.23</v>
          </cell>
          <cell r="C119">
            <v>176050</v>
          </cell>
          <cell r="D119">
            <v>170624.03</v>
          </cell>
          <cell r="E119">
            <v>170677.46056</v>
          </cell>
          <cell r="F119">
            <v>100.031314792</v>
          </cell>
          <cell r="G119">
            <v>88.061944647</v>
          </cell>
        </row>
        <row r="120">
          <cell r="B120">
            <v>143.35</v>
          </cell>
          <cell r="C120">
            <v>0</v>
          </cell>
          <cell r="D120">
            <v>12.1965</v>
          </cell>
          <cell r="E120">
            <v>12.1965</v>
          </cell>
          <cell r="F120">
            <v>100</v>
          </cell>
          <cell r="G120">
            <v>8.508196721</v>
          </cell>
        </row>
        <row r="121">
          <cell r="B121">
            <v>429577.05</v>
          </cell>
          <cell r="C121">
            <v>327560</v>
          </cell>
          <cell r="D121">
            <v>378620.18323</v>
          </cell>
          <cell r="E121">
            <v>381256.49639</v>
          </cell>
          <cell r="F121">
            <v>100.696294935</v>
          </cell>
          <cell r="G121">
            <v>88.751597971</v>
          </cell>
        </row>
        <row r="122">
          <cell r="B122">
            <v>11470303.97</v>
          </cell>
          <cell r="C122">
            <v>8244373</v>
          </cell>
          <cell r="D122">
            <v>9570250.85639</v>
          </cell>
          <cell r="E122">
            <v>9450634.47872</v>
          </cell>
          <cell r="F122">
            <v>98.75012286</v>
          </cell>
          <cell r="G122">
            <v>82.392188589</v>
          </cell>
        </row>
        <row r="123">
          <cell r="B123">
            <v>33403.92</v>
          </cell>
          <cell r="C123">
            <v>270</v>
          </cell>
          <cell r="D123">
            <v>90845.9</v>
          </cell>
          <cell r="E123">
            <v>88021.484</v>
          </cell>
          <cell r="F123">
            <v>96.890981321</v>
          </cell>
          <cell r="G123">
            <v>263.50645074</v>
          </cell>
        </row>
        <row r="124">
          <cell r="B124">
            <v>91508.5</v>
          </cell>
          <cell r="C124">
            <v>39444</v>
          </cell>
          <cell r="D124">
            <v>88367</v>
          </cell>
          <cell r="E124">
            <v>84393.24046</v>
          </cell>
          <cell r="F124">
            <v>95.5031182</v>
          </cell>
          <cell r="G124">
            <v>92.224482381</v>
          </cell>
        </row>
        <row r="125">
          <cell r="B125">
            <v>68367.51</v>
          </cell>
          <cell r="C125">
            <v>34443</v>
          </cell>
          <cell r="D125">
            <v>72080.745</v>
          </cell>
          <cell r="E125">
            <v>59779.52479</v>
          </cell>
          <cell r="F125">
            <v>82.934110614</v>
          </cell>
          <cell r="G125">
            <v>87.438499354</v>
          </cell>
        </row>
        <row r="126">
          <cell r="B126">
            <v>8768.01</v>
          </cell>
          <cell r="C126">
            <v>0</v>
          </cell>
          <cell r="D126">
            <v>0</v>
          </cell>
          <cell r="E126">
            <v>11296.11811</v>
          </cell>
          <cell r="F126" t="str">
            <v>X</v>
          </cell>
          <cell r="G126">
            <v>128.83331691</v>
          </cell>
        </row>
        <row r="130">
          <cell r="B130">
            <v>124912.42</v>
          </cell>
          <cell r="C130">
            <v>39714</v>
          </cell>
          <cell r="D130">
            <v>179212.9</v>
          </cell>
          <cell r="E130">
            <v>172414.72446</v>
          </cell>
          <cell r="F130">
            <v>96.206648327</v>
          </cell>
          <cell r="G130">
            <v>138.028487848</v>
          </cell>
        </row>
        <row r="131">
          <cell r="B131">
            <v>145.79</v>
          </cell>
          <cell r="C131">
            <v>0</v>
          </cell>
          <cell r="D131">
            <v>13515</v>
          </cell>
          <cell r="E131">
            <v>1199.43751</v>
          </cell>
          <cell r="F131">
            <v>8.874861339</v>
          </cell>
          <cell r="G131">
            <v>822.715899582</v>
          </cell>
        </row>
        <row r="132">
          <cell r="B132">
            <v>145.79</v>
          </cell>
          <cell r="C132">
            <v>0</v>
          </cell>
          <cell r="D132">
            <v>13515</v>
          </cell>
          <cell r="E132">
            <v>1199.43751</v>
          </cell>
          <cell r="F132">
            <v>8.874861339</v>
          </cell>
          <cell r="G132">
            <v>822.715899582</v>
          </cell>
        </row>
        <row r="135">
          <cell r="B135">
            <v>387679.73</v>
          </cell>
          <cell r="C135">
            <v>561994</v>
          </cell>
          <cell r="D135">
            <v>581220.797</v>
          </cell>
          <cell r="E135">
            <v>275095.4218</v>
          </cell>
          <cell r="F135">
            <v>47.330622583</v>
          </cell>
          <cell r="G135">
            <v>70.959454548</v>
          </cell>
        </row>
        <row r="136">
          <cell r="B136">
            <v>246874.03</v>
          </cell>
          <cell r="C136">
            <v>443271</v>
          </cell>
          <cell r="D136">
            <v>436425.147</v>
          </cell>
          <cell r="E136">
            <v>164553.63987</v>
          </cell>
          <cell r="F136">
            <v>37.704894184</v>
          </cell>
          <cell r="G136">
            <v>66.654900829</v>
          </cell>
        </row>
        <row r="138">
          <cell r="B138">
            <v>140805.7</v>
          </cell>
          <cell r="C138">
            <v>118723</v>
          </cell>
          <cell r="D138">
            <v>144795.65</v>
          </cell>
          <cell r="E138">
            <v>110541.78193</v>
          </cell>
          <cell r="F138">
            <v>76.343303083</v>
          </cell>
          <cell r="G138">
            <v>78.506610123</v>
          </cell>
        </row>
        <row r="142">
          <cell r="B142">
            <v>993366.1</v>
          </cell>
          <cell r="C142">
            <v>741255</v>
          </cell>
          <cell r="D142">
            <v>972860</v>
          </cell>
          <cell r="E142">
            <v>980520.47185</v>
          </cell>
          <cell r="F142">
            <v>100.787417701</v>
          </cell>
          <cell r="G142">
            <v>98.706858614</v>
          </cell>
        </row>
        <row r="143">
          <cell r="B143">
            <v>520460.16</v>
          </cell>
          <cell r="C143">
            <v>235053</v>
          </cell>
          <cell r="D143">
            <v>233534</v>
          </cell>
          <cell r="E143">
            <v>232277.90208</v>
          </cell>
          <cell r="F143">
            <v>99.462134884</v>
          </cell>
          <cell r="G143">
            <v>44.629333796</v>
          </cell>
        </row>
        <row r="144">
          <cell r="B144">
            <v>520460.16</v>
          </cell>
          <cell r="C144">
            <v>235053</v>
          </cell>
          <cell r="D144">
            <v>232584</v>
          </cell>
          <cell r="E144">
            <v>231327.90208</v>
          </cell>
          <cell r="F144">
            <v>99.459937949</v>
          </cell>
          <cell r="G144">
            <v>44.446803014</v>
          </cell>
        </row>
        <row r="146">
          <cell r="B146">
            <v>9797.7</v>
          </cell>
          <cell r="C146">
            <v>9032</v>
          </cell>
          <cell r="D146">
            <v>13461.14637</v>
          </cell>
          <cell r="E146">
            <v>12638.18798</v>
          </cell>
          <cell r="F146">
            <v>93.886416748</v>
          </cell>
          <cell r="G146">
            <v>128.991375323</v>
          </cell>
        </row>
        <row r="147">
          <cell r="B147">
            <v>1911449.48</v>
          </cell>
          <cell r="C147">
            <v>1547334</v>
          </cell>
          <cell r="D147">
            <v>1814590.94337</v>
          </cell>
          <cell r="E147">
            <v>1501731.42122</v>
          </cell>
          <cell r="F147">
            <v>82.75867499</v>
          </cell>
          <cell r="G147">
            <v>78.565059497</v>
          </cell>
        </row>
        <row r="148">
          <cell r="B148">
            <v>8093059.78</v>
          </cell>
          <cell r="C148">
            <v>8460708</v>
          </cell>
          <cell r="D148">
            <v>8664708</v>
          </cell>
          <cell r="E148">
            <v>8655966.08191</v>
          </cell>
          <cell r="F148">
            <v>99.899108913</v>
          </cell>
          <cell r="G148">
            <v>106.955420042</v>
          </cell>
        </row>
        <row r="149">
          <cell r="B149">
            <v>338725.74</v>
          </cell>
          <cell r="C149">
            <v>23791</v>
          </cell>
          <cell r="D149">
            <v>27490.002</v>
          </cell>
          <cell r="E149">
            <v>69822.42203</v>
          </cell>
          <cell r="F149">
            <v>253.992058749</v>
          </cell>
          <cell r="G149">
            <v>20.613261345</v>
          </cell>
        </row>
        <row r="150">
          <cell r="B150">
            <v>15588.4</v>
          </cell>
          <cell r="C150">
            <v>15031</v>
          </cell>
          <cell r="D150">
            <v>11642.861</v>
          </cell>
          <cell r="E150">
            <v>11424.43794</v>
          </cell>
          <cell r="F150">
            <v>98.123974339</v>
          </cell>
          <cell r="G150">
            <v>73.288072798</v>
          </cell>
        </row>
        <row r="151">
          <cell r="B151">
            <v>8447373.92</v>
          </cell>
          <cell r="C151">
            <v>8499530</v>
          </cell>
          <cell r="D151">
            <v>8703840.863</v>
          </cell>
          <cell r="E151">
            <v>8737212.94188</v>
          </cell>
          <cell r="F151">
            <v>100.383417843</v>
          </cell>
          <cell r="G151">
            <v>103.431113913</v>
          </cell>
        </row>
        <row r="152">
          <cell r="B152">
            <v>2302.51</v>
          </cell>
          <cell r="C152">
            <v>2163</v>
          </cell>
          <cell r="D152">
            <v>2286.46215</v>
          </cell>
          <cell r="E152">
            <v>2283.74648</v>
          </cell>
          <cell r="F152">
            <v>99.881228298</v>
          </cell>
          <cell r="G152">
            <v>99.185084104</v>
          </cell>
        </row>
        <row r="157">
          <cell r="B157">
            <v>2302.51</v>
          </cell>
          <cell r="C157">
            <v>2163</v>
          </cell>
          <cell r="D157">
            <v>2286.46215</v>
          </cell>
          <cell r="E157">
            <v>2283.74648</v>
          </cell>
          <cell r="F157">
            <v>99.881228298</v>
          </cell>
          <cell r="G157">
            <v>99.185084104</v>
          </cell>
        </row>
        <row r="175">
          <cell r="B175">
            <v>73240.95</v>
          </cell>
          <cell r="C175">
            <v>52978</v>
          </cell>
          <cell r="D175">
            <v>64021.39795</v>
          </cell>
          <cell r="E175">
            <v>70741.15371</v>
          </cell>
          <cell r="F175">
            <v>110.496109075</v>
          </cell>
          <cell r="G175">
            <v>96.586887131</v>
          </cell>
        </row>
        <row r="176">
          <cell r="B176">
            <v>73240.95</v>
          </cell>
          <cell r="C176">
            <v>52978</v>
          </cell>
          <cell r="D176">
            <v>64021.39795</v>
          </cell>
          <cell r="E176">
            <v>70741.15371</v>
          </cell>
          <cell r="F176">
            <v>110.496109075</v>
          </cell>
          <cell r="G176">
            <v>96.586887131</v>
          </cell>
        </row>
        <row r="177">
          <cell r="B177">
            <v>57347819.81</v>
          </cell>
          <cell r="C177">
            <v>50463501</v>
          </cell>
          <cell r="D177">
            <v>51988124</v>
          </cell>
          <cell r="E177">
            <v>51394187.80723</v>
          </cell>
          <cell r="F177">
            <v>98.857554097</v>
          </cell>
          <cell r="G177">
            <v>89.61838127</v>
          </cell>
        </row>
        <row r="178">
          <cell r="B178">
            <v>197388.07</v>
          </cell>
          <cell r="C178">
            <v>362472</v>
          </cell>
          <cell r="D178">
            <v>428159.3</v>
          </cell>
          <cell r="E178">
            <v>737838.52589</v>
          </cell>
          <cell r="F178">
            <v>172.328039094</v>
          </cell>
          <cell r="G178">
            <v>373.80097282</v>
          </cell>
        </row>
        <row r="179">
          <cell r="B179">
            <v>1769098.84</v>
          </cell>
          <cell r="C179">
            <v>1366274</v>
          </cell>
          <cell r="D179">
            <v>1813921.1</v>
          </cell>
          <cell r="E179">
            <v>1516740.49278</v>
          </cell>
          <cell r="F179">
            <v>83.616673999</v>
          </cell>
          <cell r="G179">
            <v>85.735203624</v>
          </cell>
        </row>
        <row r="180">
          <cell r="B180">
            <v>2479.86</v>
          </cell>
          <cell r="C180">
            <v>0</v>
          </cell>
          <cell r="D180">
            <v>465</v>
          </cell>
          <cell r="E180">
            <v>462.70442</v>
          </cell>
          <cell r="F180">
            <v>99.506326882</v>
          </cell>
          <cell r="G180">
            <v>18.658489592</v>
          </cell>
        </row>
        <row r="181">
          <cell r="B181">
            <v>1968966.77</v>
          </cell>
          <cell r="C181">
            <v>1728746</v>
          </cell>
          <cell r="D181">
            <v>2242545.4</v>
          </cell>
          <cell r="E181">
            <v>2255041.72309</v>
          </cell>
          <cell r="F181">
            <v>100.557238355</v>
          </cell>
          <cell r="G181">
            <v>114.529191526</v>
          </cell>
        </row>
        <row r="184">
          <cell r="C184">
            <v>0</v>
          </cell>
          <cell r="D184">
            <v>8833.6</v>
          </cell>
          <cell r="E184">
            <v>6128.242</v>
          </cell>
          <cell r="F184">
            <v>69.374230212</v>
          </cell>
          <cell r="G184" t="str">
            <v>X</v>
          </cell>
        </row>
        <row r="188">
          <cell r="B188">
            <v>143755.31</v>
          </cell>
          <cell r="C188">
            <v>668373</v>
          </cell>
          <cell r="D188">
            <v>346227</v>
          </cell>
          <cell r="E188">
            <v>120352.42321</v>
          </cell>
          <cell r="F188">
            <v>34.76113163</v>
          </cell>
          <cell r="G188">
            <v>83.720332285</v>
          </cell>
        </row>
        <row r="189">
          <cell r="B189">
            <v>143239.31</v>
          </cell>
          <cell r="C189">
            <v>144415</v>
          </cell>
          <cell r="D189">
            <v>194904</v>
          </cell>
          <cell r="E189">
            <v>118022.89821</v>
          </cell>
          <cell r="F189">
            <v>60.554374569</v>
          </cell>
          <cell r="G189">
            <v>82.395606492</v>
          </cell>
        </row>
        <row r="190">
          <cell r="B190">
            <v>516</v>
          </cell>
          <cell r="C190">
            <v>523958</v>
          </cell>
          <cell r="D190">
            <v>151323</v>
          </cell>
          <cell r="E190">
            <v>2329.525</v>
          </cell>
          <cell r="F190">
            <v>1.539438816</v>
          </cell>
          <cell r="G190">
            <v>451.458333333</v>
          </cell>
        </row>
        <row r="195">
          <cell r="B195">
            <v>3802.61</v>
          </cell>
          <cell r="C195">
            <v>0</v>
          </cell>
          <cell r="D195">
            <v>5853</v>
          </cell>
          <cell r="E195">
            <v>7387.57</v>
          </cell>
          <cell r="F195">
            <v>126.218520417</v>
          </cell>
          <cell r="G195">
            <v>194.276299699</v>
          </cell>
        </row>
        <row r="199">
          <cell r="B199">
            <v>147557.92</v>
          </cell>
          <cell r="C199">
            <v>668373</v>
          </cell>
          <cell r="D199">
            <v>360913.6</v>
          </cell>
          <cell r="E199">
            <v>133868.23521</v>
          </cell>
          <cell r="F199">
            <v>37.09149093</v>
          </cell>
          <cell r="G199">
            <v>90.722500839</v>
          </cell>
        </row>
        <row r="216">
          <cell r="B216">
            <v>0</v>
          </cell>
          <cell r="C216">
            <v>16919</v>
          </cell>
          <cell r="D216">
            <v>0</v>
          </cell>
          <cell r="E216">
            <v>0</v>
          </cell>
          <cell r="F216" t="str">
            <v>X</v>
          </cell>
          <cell r="G216" t="str">
            <v>X</v>
          </cell>
        </row>
        <row r="217">
          <cell r="B217">
            <v>0</v>
          </cell>
          <cell r="C217">
            <v>16919</v>
          </cell>
          <cell r="D217">
            <v>0</v>
          </cell>
          <cell r="E217">
            <v>0</v>
          </cell>
          <cell r="F217" t="str">
            <v>X</v>
          </cell>
          <cell r="G217" t="str">
            <v>X</v>
          </cell>
        </row>
        <row r="218">
          <cell r="B218">
            <v>2116524.69</v>
          </cell>
          <cell r="C218">
            <v>2414038</v>
          </cell>
          <cell r="D218">
            <v>2603459</v>
          </cell>
          <cell r="E218">
            <v>2388909.9583</v>
          </cell>
          <cell r="F218">
            <v>91.759077377</v>
          </cell>
          <cell r="G218">
            <v>112.869458579</v>
          </cell>
        </row>
        <row r="219">
          <cell r="B219">
            <v>59464344.5</v>
          </cell>
          <cell r="C219">
            <v>52877539</v>
          </cell>
          <cell r="D219">
            <v>54591583</v>
          </cell>
          <cell r="E219">
            <v>53783097.76553</v>
          </cell>
          <cell r="F219">
            <v>98.51902951</v>
          </cell>
          <cell r="G219">
            <v>90.445960883</v>
          </cell>
        </row>
        <row r="220">
          <cell r="B220">
            <v>-50634122.45</v>
          </cell>
          <cell r="C220">
            <v>-43269224</v>
          </cell>
          <cell r="D220">
            <v>-44982360</v>
          </cell>
          <cell r="E220">
            <v>-45982583.11451</v>
          </cell>
          <cell r="F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X</v>
          </cell>
          <cell r="G221" t="str">
            <v>X</v>
          </cell>
        </row>
        <row r="222">
          <cell r="B222">
            <v>59464344.5</v>
          </cell>
          <cell r="C222">
            <v>52877539</v>
          </cell>
          <cell r="D222">
            <v>54591583</v>
          </cell>
          <cell r="E222">
            <v>53783097.76553</v>
          </cell>
          <cell r="F222">
            <v>98.51902951</v>
          </cell>
          <cell r="G222">
            <v>90.445960883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X</v>
          </cell>
          <cell r="G223" t="str">
            <v>X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 t="str">
            <v>X</v>
          </cell>
          <cell r="G224" t="str">
            <v>X</v>
          </cell>
        </row>
        <row r="250">
          <cell r="B250">
            <v>-50634122.45</v>
          </cell>
          <cell r="C250">
            <v>-43269224</v>
          </cell>
          <cell r="D250">
            <v>-44982360</v>
          </cell>
          <cell r="E250">
            <v>-45982583.11451</v>
          </cell>
          <cell r="F250">
            <v>0</v>
          </cell>
          <cell r="G2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77 TA ČR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Seznam odvětvářů - nový"/>
    </sheetNames>
    <sheetDataSet>
      <sheetData sheetId="10">
        <row r="13">
          <cell r="DF13">
            <v>62850</v>
          </cell>
          <cell r="DG13">
            <v>746110</v>
          </cell>
          <cell r="DH13">
            <v>2129</v>
          </cell>
        </row>
        <row r="19">
          <cell r="DF19">
            <v>15294</v>
          </cell>
          <cell r="DG19">
            <v>369933</v>
          </cell>
          <cell r="DH19">
            <v>1469</v>
          </cell>
        </row>
        <row r="28">
          <cell r="DF28">
            <v>358983</v>
          </cell>
          <cell r="DG28">
            <v>18069140</v>
          </cell>
          <cell r="DH28">
            <v>54908</v>
          </cell>
        </row>
        <row r="30">
          <cell r="DG30">
            <v>15835920</v>
          </cell>
          <cell r="DH30">
            <v>44484</v>
          </cell>
        </row>
        <row r="32">
          <cell r="DF32">
            <v>100618</v>
          </cell>
          <cell r="DG32">
            <v>3745238</v>
          </cell>
          <cell r="DH32">
            <v>10306</v>
          </cell>
        </row>
        <row r="34">
          <cell r="DG34">
            <v>3557942</v>
          </cell>
          <cell r="DH34">
            <v>9614</v>
          </cell>
        </row>
        <row r="50">
          <cell r="DF50">
            <v>17826</v>
          </cell>
          <cell r="DG50">
            <v>562742</v>
          </cell>
          <cell r="DH50">
            <v>2101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22"/>
  <sheetViews>
    <sheetView tabSelected="1" workbookViewId="0" topLeftCell="A10">
      <selection activeCell="C19" sqref="C19"/>
    </sheetView>
  </sheetViews>
  <sheetFormatPr defaultColWidth="9.00390625" defaultRowHeight="12.75"/>
  <cols>
    <col min="1" max="16384" width="9.125" style="37" customWidth="1"/>
  </cols>
  <sheetData>
    <row r="14" spans="1:9" ht="18">
      <c r="A14" s="1382" t="s">
        <v>132</v>
      </c>
      <c r="B14" s="1382"/>
      <c r="C14" s="1382"/>
      <c r="D14" s="1382"/>
      <c r="E14" s="1382"/>
      <c r="F14" s="1382"/>
      <c r="G14" s="1382"/>
      <c r="H14" s="1382"/>
      <c r="I14" s="1382"/>
    </row>
    <row r="15" spans="1:9" ht="12.7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8">
      <c r="A16" s="1383" t="s">
        <v>133</v>
      </c>
      <c r="B16" s="1383"/>
      <c r="C16" s="1383"/>
      <c r="D16" s="1383"/>
      <c r="E16" s="1383"/>
      <c r="F16" s="1383"/>
      <c r="G16" s="1383"/>
      <c r="H16" s="1383"/>
      <c r="I16" s="1383"/>
    </row>
    <row r="17" spans="1:9" ht="12.75" customHeight="1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8">
      <c r="A18" s="1383" t="s">
        <v>171</v>
      </c>
      <c r="B18" s="1383"/>
      <c r="C18" s="1383"/>
      <c r="D18" s="1383"/>
      <c r="E18" s="1383"/>
      <c r="F18" s="1383"/>
      <c r="G18" s="1383"/>
      <c r="H18" s="1383"/>
      <c r="I18" s="1383"/>
    </row>
    <row r="19" spans="1:9" ht="18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8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8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8">
      <c r="A22" s="1383" t="s">
        <v>134</v>
      </c>
      <c r="B22" s="1383"/>
      <c r="C22" s="1383"/>
      <c r="D22" s="1383"/>
      <c r="E22" s="1383"/>
      <c r="F22" s="1383"/>
      <c r="G22" s="1383"/>
      <c r="H22" s="1383"/>
      <c r="I22" s="1383"/>
    </row>
  </sheetData>
  <mergeCells count="4">
    <mergeCell ref="A14:I14"/>
    <mergeCell ref="A16:I16"/>
    <mergeCell ref="A18:I18"/>
    <mergeCell ref="A22:I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97"/>
  <sheetViews>
    <sheetView tabSelected="1" zoomScale="75" zoomScaleNormal="75" zoomScaleSheetLayoutView="75" workbookViewId="0" topLeftCell="F67">
      <selection activeCell="C19" sqref="C19"/>
    </sheetView>
  </sheetViews>
  <sheetFormatPr defaultColWidth="9.00390625" defaultRowHeight="12.75"/>
  <cols>
    <col min="1" max="1" width="6.625" style="40" customWidth="1"/>
    <col min="2" max="2" width="12.125" style="40" customWidth="1"/>
    <col min="3" max="3" width="49.125" style="40" customWidth="1"/>
    <col min="4" max="9" width="17.875" style="40" customWidth="1"/>
    <col min="10" max="15" width="18.25390625" style="40" customWidth="1"/>
    <col min="16" max="16" width="5.375" style="40" customWidth="1"/>
    <col min="17" max="16384" width="9.125" style="40" customWidth="1"/>
  </cols>
  <sheetData>
    <row r="1" spans="2:15" s="235" customFormat="1" ht="24.75" customHeight="1">
      <c r="B1" s="1168" t="s">
        <v>233</v>
      </c>
      <c r="D1" s="236"/>
      <c r="E1" s="236"/>
      <c r="F1" s="236"/>
      <c r="G1" s="236"/>
      <c r="H1" s="236"/>
      <c r="I1" s="236"/>
      <c r="J1" s="236"/>
      <c r="K1" s="236"/>
      <c r="N1" s="1504" t="s">
        <v>145</v>
      </c>
      <c r="O1" s="1504"/>
    </row>
    <row r="2" spans="4:15" ht="20.25" customHeight="1">
      <c r="D2" s="129"/>
      <c r="E2" s="129"/>
      <c r="F2" s="129"/>
      <c r="G2" s="129"/>
      <c r="H2" s="129"/>
      <c r="I2" s="129"/>
      <c r="J2" s="129"/>
      <c r="K2" s="129"/>
      <c r="N2" s="1498" t="s">
        <v>174</v>
      </c>
      <c r="O2" s="1498"/>
    </row>
    <row r="3" spans="2:15" ht="31.5" customHeight="1">
      <c r="B3" s="1505" t="s">
        <v>358</v>
      </c>
      <c r="C3" s="1505"/>
      <c r="D3" s="1505"/>
      <c r="E3" s="1505"/>
      <c r="F3" s="1505"/>
      <c r="G3" s="1505"/>
      <c r="H3" s="1505"/>
      <c r="I3" s="1505"/>
      <c r="J3" s="1505"/>
      <c r="K3" s="1505"/>
      <c r="L3" s="1505"/>
      <c r="M3" s="1505"/>
      <c r="N3" s="1505"/>
      <c r="O3" s="1505"/>
    </row>
    <row r="4" spans="3:15" ht="9" customHeight="1">
      <c r="C4" s="130"/>
      <c r="D4" s="129"/>
      <c r="E4" s="129"/>
      <c r="F4" s="129"/>
      <c r="G4" s="129"/>
      <c r="H4" s="129"/>
      <c r="I4" s="129"/>
      <c r="J4" s="129"/>
      <c r="K4" s="129"/>
      <c r="N4" s="1509"/>
      <c r="O4" s="1509"/>
    </row>
    <row r="5" spans="3:14" ht="20.25" customHeight="1">
      <c r="C5" s="1510" t="s">
        <v>359</v>
      </c>
      <c r="D5" s="1510"/>
      <c r="E5" s="1510"/>
      <c r="F5" s="1510"/>
      <c r="G5" s="1510"/>
      <c r="H5" s="1510"/>
      <c r="I5" s="1510"/>
      <c r="J5" s="1510"/>
      <c r="K5" s="1510"/>
      <c r="L5" s="1510"/>
      <c r="M5" s="1510"/>
      <c r="N5" s="1510"/>
    </row>
    <row r="6" spans="2:15" ht="13.5" customHeight="1">
      <c r="B6" s="1499" t="s">
        <v>360</v>
      </c>
      <c r="C6" s="1500"/>
      <c r="D6" s="1500"/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</row>
    <row r="7" spans="3:15" ht="13.5" customHeight="1" thickBot="1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261" t="s">
        <v>361</v>
      </c>
    </row>
    <row r="8" spans="2:15" ht="15" customHeight="1">
      <c r="B8" s="1473" t="s">
        <v>381</v>
      </c>
      <c r="C8" s="1474"/>
      <c r="D8" s="1473" t="s">
        <v>382</v>
      </c>
      <c r="E8" s="1479"/>
      <c r="F8" s="1479"/>
      <c r="G8" s="1479"/>
      <c r="H8" s="1479"/>
      <c r="I8" s="1479"/>
      <c r="J8" s="1473" t="s">
        <v>383</v>
      </c>
      <c r="K8" s="1479"/>
      <c r="L8" s="1480"/>
      <c r="M8" s="1479" t="s">
        <v>384</v>
      </c>
      <c r="N8" s="1479"/>
      <c r="O8" s="1480"/>
    </row>
    <row r="9" spans="2:15" ht="15" customHeight="1">
      <c r="B9" s="1475"/>
      <c r="C9" s="1476"/>
      <c r="D9" s="1483" t="s">
        <v>229</v>
      </c>
      <c r="E9" s="1471"/>
      <c r="F9" s="1484"/>
      <c r="G9" s="1485" t="s">
        <v>238</v>
      </c>
      <c r="H9" s="1471"/>
      <c r="I9" s="1471"/>
      <c r="J9" s="1486"/>
      <c r="K9" s="1481"/>
      <c r="L9" s="1482"/>
      <c r="M9" s="1481"/>
      <c r="N9" s="1481"/>
      <c r="O9" s="1482"/>
    </row>
    <row r="10" spans="2:15" ht="43.5" customHeight="1">
      <c r="B10" s="1477"/>
      <c r="C10" s="1478"/>
      <c r="D10" s="238" t="s">
        <v>385</v>
      </c>
      <c r="E10" s="239" t="s">
        <v>386</v>
      </c>
      <c r="F10" s="240" t="s">
        <v>387</v>
      </c>
      <c r="G10" s="241" t="s">
        <v>385</v>
      </c>
      <c r="H10" s="239" t="s">
        <v>386</v>
      </c>
      <c r="I10" s="240" t="s">
        <v>387</v>
      </c>
      <c r="J10" s="238" t="s">
        <v>385</v>
      </c>
      <c r="K10" s="239" t="s">
        <v>386</v>
      </c>
      <c r="L10" s="242" t="s">
        <v>387</v>
      </c>
      <c r="M10" s="237" t="s">
        <v>385</v>
      </c>
      <c r="N10" s="239" t="s">
        <v>386</v>
      </c>
      <c r="O10" s="243" t="s">
        <v>387</v>
      </c>
    </row>
    <row r="11" spans="2:17" ht="15" customHeight="1" thickBot="1">
      <c r="B11" s="132"/>
      <c r="C11" s="133" t="s">
        <v>388</v>
      </c>
      <c r="D11" s="134">
        <v>1</v>
      </c>
      <c r="E11" s="135">
        <v>2</v>
      </c>
      <c r="F11" s="136">
        <v>3</v>
      </c>
      <c r="G11" s="135">
        <v>4</v>
      </c>
      <c r="H11" s="135">
        <v>5</v>
      </c>
      <c r="I11" s="136">
        <v>6</v>
      </c>
      <c r="J11" s="137">
        <v>10</v>
      </c>
      <c r="K11" s="138">
        <v>11</v>
      </c>
      <c r="L11" s="139">
        <v>12</v>
      </c>
      <c r="M11" s="140" t="s">
        <v>389</v>
      </c>
      <c r="N11" s="136" t="s">
        <v>390</v>
      </c>
      <c r="O11" s="141" t="s">
        <v>391</v>
      </c>
      <c r="P11" s="142"/>
      <c r="Q11" s="142"/>
    </row>
    <row r="12" spans="2:15" s="143" customFormat="1" ht="15" customHeight="1" thickBot="1">
      <c r="B12" s="1488" t="s">
        <v>392</v>
      </c>
      <c r="C12" s="1489"/>
      <c r="D12" s="1489"/>
      <c r="E12" s="1489"/>
      <c r="F12" s="1489"/>
      <c r="G12" s="1489"/>
      <c r="H12" s="1489"/>
      <c r="I12" s="1489"/>
      <c r="J12" s="1489"/>
      <c r="K12" s="1489"/>
      <c r="L12" s="1489"/>
      <c r="M12" s="1489"/>
      <c r="N12" s="1489"/>
      <c r="O12" s="1490"/>
    </row>
    <row r="13" spans="2:15" ht="15" customHeight="1">
      <c r="B13" s="144"/>
      <c r="C13" s="145" t="s">
        <v>393</v>
      </c>
      <c r="D13" s="146"/>
      <c r="E13" s="147"/>
      <c r="F13" s="147"/>
      <c r="G13" s="147"/>
      <c r="H13" s="147"/>
      <c r="I13" s="147"/>
      <c r="J13" s="146"/>
      <c r="K13" s="147"/>
      <c r="L13" s="148"/>
      <c r="M13" s="149"/>
      <c r="N13" s="150"/>
      <c r="O13" s="151"/>
    </row>
    <row r="14" spans="2:15" s="165" customFormat="1" ht="15" customHeight="1">
      <c r="B14" s="157"/>
      <c r="C14" s="158" t="s">
        <v>394</v>
      </c>
      <c r="D14" s="159"/>
      <c r="E14" s="160"/>
      <c r="F14" s="160"/>
      <c r="G14" s="160"/>
      <c r="H14" s="160"/>
      <c r="I14" s="160"/>
      <c r="J14" s="159"/>
      <c r="K14" s="160"/>
      <c r="L14" s="161"/>
      <c r="M14" s="162"/>
      <c r="N14" s="163"/>
      <c r="O14" s="164"/>
    </row>
    <row r="15" spans="2:15" s="165" customFormat="1" ht="15" customHeight="1">
      <c r="B15" s="166"/>
      <c r="C15" s="167" t="s">
        <v>395</v>
      </c>
      <c r="D15" s="168"/>
      <c r="E15" s="169"/>
      <c r="F15" s="169"/>
      <c r="G15" s="169"/>
      <c r="H15" s="169"/>
      <c r="I15" s="169"/>
      <c r="J15" s="168"/>
      <c r="K15" s="169"/>
      <c r="L15" s="170"/>
      <c r="M15" s="171"/>
      <c r="N15" s="172"/>
      <c r="O15" s="173"/>
    </row>
    <row r="16" spans="2:15" s="184" customFormat="1" ht="15" customHeight="1" thickBot="1">
      <c r="B16" s="174"/>
      <c r="C16" s="175" t="s">
        <v>396</v>
      </c>
      <c r="D16" s="176"/>
      <c r="E16" s="177"/>
      <c r="F16" s="177"/>
      <c r="G16" s="177"/>
      <c r="H16" s="177"/>
      <c r="I16" s="177"/>
      <c r="J16" s="178"/>
      <c r="K16" s="179"/>
      <c r="L16" s="180"/>
      <c r="M16" s="181"/>
      <c r="N16" s="182"/>
      <c r="O16" s="183"/>
    </row>
    <row r="17" spans="2:15" s="388" customFormat="1" ht="15" customHeight="1" thickBot="1">
      <c r="B17" s="1503" t="s">
        <v>397</v>
      </c>
      <c r="C17" s="1492"/>
      <c r="D17" s="1492"/>
      <c r="E17" s="1492"/>
      <c r="F17" s="1492"/>
      <c r="G17" s="1492"/>
      <c r="H17" s="1492"/>
      <c r="I17" s="1492"/>
      <c r="J17" s="1492"/>
      <c r="K17" s="1492"/>
      <c r="L17" s="1492"/>
      <c r="M17" s="1492"/>
      <c r="N17" s="1492"/>
      <c r="O17" s="1493"/>
    </row>
    <row r="18" spans="2:15" s="249" customFormat="1" ht="15" customHeight="1">
      <c r="B18" s="244">
        <v>36</v>
      </c>
      <c r="C18" s="245" t="s">
        <v>398</v>
      </c>
      <c r="D18" s="246">
        <v>203934</v>
      </c>
      <c r="E18" s="247">
        <v>1007136</v>
      </c>
      <c r="F18" s="247">
        <f>SUM(D18:E18)</f>
        <v>1211070</v>
      </c>
      <c r="G18" s="247">
        <v>145255</v>
      </c>
      <c r="H18" s="247">
        <v>1007136</v>
      </c>
      <c r="I18" s="248">
        <f>SUM(G18:H18)</f>
        <v>1152391</v>
      </c>
      <c r="J18" s="246">
        <v>166125.37</v>
      </c>
      <c r="K18" s="247">
        <v>936593.62</v>
      </c>
      <c r="L18" s="248">
        <f>SUM(J18:K18)</f>
        <v>1102718.99</v>
      </c>
      <c r="M18" s="270">
        <f aca="true" t="shared" si="0" ref="M18:M28">J18/G18*100</f>
        <v>114.37</v>
      </c>
      <c r="N18" s="271">
        <f aca="true" t="shared" si="1" ref="N18:N28">K18/H18*100</f>
        <v>93</v>
      </c>
      <c r="O18" s="272">
        <f aca="true" t="shared" si="2" ref="O18:O28">L18/I18*100</f>
        <v>95.69</v>
      </c>
    </row>
    <row r="19" spans="2:15" s="249" customFormat="1" ht="15" customHeight="1">
      <c r="B19" s="250">
        <v>33</v>
      </c>
      <c r="C19" s="251" t="s">
        <v>399</v>
      </c>
      <c r="D19" s="252">
        <v>106176</v>
      </c>
      <c r="E19" s="253">
        <v>755604</v>
      </c>
      <c r="F19" s="253">
        <f>SUM(D19:E19)</f>
        <v>861780</v>
      </c>
      <c r="G19" s="253">
        <v>94649</v>
      </c>
      <c r="H19" s="253">
        <v>772239</v>
      </c>
      <c r="I19" s="254">
        <f>SUM(G19:H19)</f>
        <v>866888</v>
      </c>
      <c r="J19" s="252">
        <v>13210.65</v>
      </c>
      <c r="K19" s="253">
        <v>292574.16</v>
      </c>
      <c r="L19" s="254">
        <f>SUM(J19:K19)</f>
        <v>305784.81</v>
      </c>
      <c r="M19" s="255">
        <f t="shared" si="0"/>
        <v>13.96</v>
      </c>
      <c r="N19" s="256">
        <f t="shared" si="1"/>
        <v>37.89</v>
      </c>
      <c r="O19" s="405">
        <f t="shared" si="2"/>
        <v>35.27</v>
      </c>
    </row>
    <row r="20" spans="2:15" s="249" customFormat="1" ht="15" customHeight="1">
      <c r="B20" s="250">
        <v>32</v>
      </c>
      <c r="C20" s="251" t="s">
        <v>400</v>
      </c>
      <c r="D20" s="252">
        <v>455</v>
      </c>
      <c r="E20" s="253">
        <v>2561</v>
      </c>
      <c r="F20" s="253">
        <f>SUM(D20:E20)</f>
        <v>3016</v>
      </c>
      <c r="G20" s="253">
        <v>455</v>
      </c>
      <c r="H20" s="253">
        <v>2561</v>
      </c>
      <c r="I20" s="254">
        <f>SUM(G20:H20)</f>
        <v>3016</v>
      </c>
      <c r="J20" s="252">
        <v>367.56</v>
      </c>
      <c r="K20" s="253">
        <v>2062.5</v>
      </c>
      <c r="L20" s="254">
        <f>SUM(J20:K20)</f>
        <v>2430.06</v>
      </c>
      <c r="M20" s="255">
        <f t="shared" si="0"/>
        <v>80.78</v>
      </c>
      <c r="N20" s="256">
        <f t="shared" si="1"/>
        <v>80.53</v>
      </c>
      <c r="O20" s="405">
        <f t="shared" si="2"/>
        <v>80.57</v>
      </c>
    </row>
    <row r="21" spans="2:15" s="249" customFormat="1" ht="15" customHeight="1">
      <c r="B21" s="250">
        <v>54</v>
      </c>
      <c r="C21" s="251" t="s">
        <v>401</v>
      </c>
      <c r="D21" s="252">
        <v>0</v>
      </c>
      <c r="E21" s="253">
        <v>47922</v>
      </c>
      <c r="F21" s="253">
        <f>SUM(D21:E21)</f>
        <v>47922</v>
      </c>
      <c r="G21" s="253">
        <v>2778</v>
      </c>
      <c r="H21" s="253">
        <v>67592</v>
      </c>
      <c r="I21" s="254">
        <f>SUM(G21:H21)</f>
        <v>70370</v>
      </c>
      <c r="J21" s="252">
        <v>2458.37</v>
      </c>
      <c r="K21" s="253">
        <v>6105.5</v>
      </c>
      <c r="L21" s="254">
        <f>SUM(J21:K21)</f>
        <v>8563.87</v>
      </c>
      <c r="M21" s="255">
        <f t="shared" si="0"/>
        <v>88.49</v>
      </c>
      <c r="N21" s="256">
        <f t="shared" si="1"/>
        <v>9.03</v>
      </c>
      <c r="O21" s="405">
        <f t="shared" si="2"/>
        <v>12.17</v>
      </c>
    </row>
    <row r="22" spans="2:15" s="249" customFormat="1" ht="15" customHeight="1">
      <c r="B22" s="257">
        <v>41</v>
      </c>
      <c r="C22" s="258" t="s">
        <v>402</v>
      </c>
      <c r="D22" s="259">
        <v>844</v>
      </c>
      <c r="E22" s="260">
        <v>4784</v>
      </c>
      <c r="F22" s="260">
        <f>SUM(D22:E22)</f>
        <v>5628</v>
      </c>
      <c r="G22" s="260">
        <v>1006</v>
      </c>
      <c r="H22" s="260">
        <v>5692</v>
      </c>
      <c r="I22" s="261">
        <f>SUM(G22:H22)</f>
        <v>6698</v>
      </c>
      <c r="J22" s="259">
        <v>2047.14</v>
      </c>
      <c r="K22" s="260">
        <v>11502.16</v>
      </c>
      <c r="L22" s="261">
        <f>SUM(J22:K22)</f>
        <v>13549.3</v>
      </c>
      <c r="M22" s="262">
        <f t="shared" si="0"/>
        <v>203.49</v>
      </c>
      <c r="N22" s="263">
        <f t="shared" si="1"/>
        <v>202.08</v>
      </c>
      <c r="O22" s="406">
        <f t="shared" si="2"/>
        <v>202.29</v>
      </c>
    </row>
    <row r="23" spans="2:15" s="269" customFormat="1" ht="15" customHeight="1">
      <c r="B23" s="264"/>
      <c r="C23" s="265" t="s">
        <v>394</v>
      </c>
      <c r="D23" s="266">
        <f aca="true" t="shared" si="3" ref="D23:L23">SUM(D18:D22)</f>
        <v>311409</v>
      </c>
      <c r="E23" s="267">
        <f t="shared" si="3"/>
        <v>1818007</v>
      </c>
      <c r="F23" s="267">
        <f t="shared" si="3"/>
        <v>2129416</v>
      </c>
      <c r="G23" s="267">
        <f t="shared" si="3"/>
        <v>244143</v>
      </c>
      <c r="H23" s="267">
        <f t="shared" si="3"/>
        <v>1855220</v>
      </c>
      <c r="I23" s="268">
        <f t="shared" si="3"/>
        <v>2099363</v>
      </c>
      <c r="J23" s="266">
        <f t="shared" si="3"/>
        <v>184209.09</v>
      </c>
      <c r="K23" s="267">
        <f t="shared" si="3"/>
        <v>1248837.94</v>
      </c>
      <c r="L23" s="268">
        <f t="shared" si="3"/>
        <v>1433047.03</v>
      </c>
      <c r="M23" s="273">
        <f t="shared" si="0"/>
        <v>75.45</v>
      </c>
      <c r="N23" s="274">
        <f t="shared" si="1"/>
        <v>67.31</v>
      </c>
      <c r="O23" s="407">
        <f t="shared" si="2"/>
        <v>68.26</v>
      </c>
    </row>
    <row r="24" spans="2:15" s="269" customFormat="1" ht="15" customHeight="1">
      <c r="B24" s="250">
        <v>47</v>
      </c>
      <c r="C24" s="251" t="s">
        <v>403</v>
      </c>
      <c r="D24" s="266">
        <v>12585</v>
      </c>
      <c r="E24" s="267">
        <v>160965</v>
      </c>
      <c r="F24" s="253">
        <f>SUM(D24:E24)</f>
        <v>173550</v>
      </c>
      <c r="G24" s="267">
        <v>10762</v>
      </c>
      <c r="H24" s="267">
        <v>152495</v>
      </c>
      <c r="I24" s="254">
        <f>SUM(G24:H24)</f>
        <v>163257</v>
      </c>
      <c r="J24" s="266">
        <v>9185.44</v>
      </c>
      <c r="K24" s="267">
        <v>91026.92</v>
      </c>
      <c r="L24" s="254">
        <f>SUM(J24:K24)</f>
        <v>100212.36</v>
      </c>
      <c r="M24" s="255">
        <f t="shared" si="0"/>
        <v>85.35</v>
      </c>
      <c r="N24" s="256">
        <f t="shared" si="1"/>
        <v>59.69</v>
      </c>
      <c r="O24" s="405">
        <f t="shared" si="2"/>
        <v>61.38</v>
      </c>
    </row>
    <row r="25" spans="2:15" s="269" customFormat="1" ht="15" customHeight="1">
      <c r="B25" s="257">
        <v>47</v>
      </c>
      <c r="C25" s="258" t="s">
        <v>404</v>
      </c>
      <c r="D25" s="259">
        <v>1423</v>
      </c>
      <c r="E25" s="260">
        <v>6960</v>
      </c>
      <c r="F25" s="260">
        <f>SUM(D25:E25)</f>
        <v>8383</v>
      </c>
      <c r="G25" s="260">
        <v>1703</v>
      </c>
      <c r="H25" s="260">
        <v>6960</v>
      </c>
      <c r="I25" s="261">
        <f>SUM(G25:H25)</f>
        <v>8663</v>
      </c>
      <c r="J25" s="259">
        <v>347.83</v>
      </c>
      <c r="K25" s="260">
        <v>4753.07</v>
      </c>
      <c r="L25" s="261">
        <f>SUM(J25:K25)</f>
        <v>5100.9</v>
      </c>
      <c r="M25" s="262">
        <f t="shared" si="0"/>
        <v>20.42</v>
      </c>
      <c r="N25" s="263">
        <f t="shared" si="1"/>
        <v>68.29</v>
      </c>
      <c r="O25" s="406">
        <f t="shared" si="2"/>
        <v>58.88</v>
      </c>
    </row>
    <row r="26" spans="2:15" s="269" customFormat="1" ht="15" customHeight="1">
      <c r="B26" s="278"/>
      <c r="C26" s="265" t="s">
        <v>405</v>
      </c>
      <c r="D26" s="266">
        <f>SUM(D24:D25)</f>
        <v>14008</v>
      </c>
      <c r="E26" s="267">
        <f>SUM(E24:E25)</f>
        <v>167925</v>
      </c>
      <c r="F26" s="267">
        <f>SUM(D26:E26)</f>
        <v>181933</v>
      </c>
      <c r="G26" s="267">
        <f>SUM(G24:G25)</f>
        <v>12465</v>
      </c>
      <c r="H26" s="267">
        <f>SUM(H24:H25)</f>
        <v>159455</v>
      </c>
      <c r="I26" s="268">
        <f>SUM(G26:H26)</f>
        <v>171920</v>
      </c>
      <c r="J26" s="266">
        <f>SUM(J24:J25)</f>
        <v>9533.27</v>
      </c>
      <c r="K26" s="267">
        <f>SUM(K24:K25)</f>
        <v>95779.99</v>
      </c>
      <c r="L26" s="268">
        <f>SUM(J26:K26)</f>
        <v>105313.26</v>
      </c>
      <c r="M26" s="273">
        <f t="shared" si="0"/>
        <v>76.48</v>
      </c>
      <c r="N26" s="274">
        <f t="shared" si="1"/>
        <v>60.07</v>
      </c>
      <c r="O26" s="407">
        <f t="shared" si="2"/>
        <v>61.26</v>
      </c>
    </row>
    <row r="27" spans="2:15" s="249" customFormat="1" ht="15" customHeight="1">
      <c r="B27" s="250">
        <v>46</v>
      </c>
      <c r="C27" s="251" t="s">
        <v>406</v>
      </c>
      <c r="D27" s="266">
        <v>461</v>
      </c>
      <c r="E27" s="267">
        <v>1845</v>
      </c>
      <c r="F27" s="253">
        <f>SUM(D27:E27)</f>
        <v>2306</v>
      </c>
      <c r="G27" s="267">
        <v>461</v>
      </c>
      <c r="H27" s="267">
        <v>1845</v>
      </c>
      <c r="I27" s="254">
        <f>SUM(G27:H27)</f>
        <v>2306</v>
      </c>
      <c r="J27" s="266">
        <v>297.05</v>
      </c>
      <c r="K27" s="267">
        <v>1188.19</v>
      </c>
      <c r="L27" s="254">
        <f>SUM(J27:K27)</f>
        <v>1485.24</v>
      </c>
      <c r="M27" s="255">
        <f t="shared" si="0"/>
        <v>64.44</v>
      </c>
      <c r="N27" s="256">
        <f t="shared" si="1"/>
        <v>64.4</v>
      </c>
      <c r="O27" s="405">
        <f t="shared" si="2"/>
        <v>64.41</v>
      </c>
    </row>
    <row r="28" spans="2:15" s="317" customFormat="1" ht="17.25" customHeight="1" thickBot="1">
      <c r="B28" s="383"/>
      <c r="C28" s="384" t="s">
        <v>396</v>
      </c>
      <c r="D28" s="385">
        <f>D27+D26+D23</f>
        <v>325878</v>
      </c>
      <c r="E28" s="386">
        <f>E27+E26+E23</f>
        <v>1987777</v>
      </c>
      <c r="F28" s="386">
        <f>SUM(D28:E28)</f>
        <v>2313655</v>
      </c>
      <c r="G28" s="386">
        <f>G27+G26+G23</f>
        <v>257069</v>
      </c>
      <c r="H28" s="386">
        <f>H27+H26+H23</f>
        <v>2016520</v>
      </c>
      <c r="I28" s="387">
        <f>SUM(G28:H28)</f>
        <v>2273589</v>
      </c>
      <c r="J28" s="385">
        <f>J27+J26+J23</f>
        <v>194039.41</v>
      </c>
      <c r="K28" s="386">
        <f>K27+K26+K23</f>
        <v>1345806.12</v>
      </c>
      <c r="L28" s="387">
        <f>SUM(J28:K28)</f>
        <v>1539845.53</v>
      </c>
      <c r="M28" s="381">
        <f t="shared" si="0"/>
        <v>75.48</v>
      </c>
      <c r="N28" s="382">
        <f t="shared" si="1"/>
        <v>66.74</v>
      </c>
      <c r="O28" s="408">
        <f t="shared" si="2"/>
        <v>67.73</v>
      </c>
    </row>
    <row r="29" spans="2:15" s="143" customFormat="1" ht="15" customHeight="1" thickBot="1">
      <c r="B29" s="1488" t="s">
        <v>407</v>
      </c>
      <c r="C29" s="1489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6"/>
      <c r="O29" s="1497"/>
    </row>
    <row r="30" spans="2:15" ht="15" customHeight="1">
      <c r="B30" s="144"/>
      <c r="C30" s="145" t="s">
        <v>393</v>
      </c>
      <c r="D30" s="146"/>
      <c r="E30" s="147"/>
      <c r="F30" s="147"/>
      <c r="G30" s="147"/>
      <c r="H30" s="147"/>
      <c r="I30" s="147"/>
      <c r="J30" s="146"/>
      <c r="K30" s="147"/>
      <c r="L30" s="148"/>
      <c r="M30" s="149"/>
      <c r="N30" s="150"/>
      <c r="O30" s="151"/>
    </row>
    <row r="31" spans="2:15" s="165" customFormat="1" ht="15" customHeight="1">
      <c r="B31" s="157"/>
      <c r="C31" s="158" t="s">
        <v>394</v>
      </c>
      <c r="D31" s="159"/>
      <c r="E31" s="160"/>
      <c r="F31" s="160"/>
      <c r="G31" s="160"/>
      <c r="H31" s="160"/>
      <c r="I31" s="160"/>
      <c r="J31" s="159"/>
      <c r="K31" s="160"/>
      <c r="L31" s="161"/>
      <c r="M31" s="162"/>
      <c r="N31" s="163"/>
      <c r="O31" s="164"/>
    </row>
    <row r="32" spans="2:15" ht="15" customHeight="1">
      <c r="B32" s="185"/>
      <c r="C32" s="186" t="s">
        <v>408</v>
      </c>
      <c r="D32" s="187"/>
      <c r="E32" s="188"/>
      <c r="F32" s="188"/>
      <c r="G32" s="188"/>
      <c r="H32" s="188"/>
      <c r="I32" s="188"/>
      <c r="J32" s="187"/>
      <c r="K32" s="188"/>
      <c r="L32" s="189"/>
      <c r="M32" s="190"/>
      <c r="N32" s="191"/>
      <c r="O32" s="192"/>
    </row>
    <row r="33" spans="2:15" ht="15" customHeight="1">
      <c r="B33" s="193"/>
      <c r="C33" s="194" t="s">
        <v>405</v>
      </c>
      <c r="D33" s="195"/>
      <c r="E33" s="196"/>
      <c r="F33" s="196"/>
      <c r="G33" s="196"/>
      <c r="H33" s="196"/>
      <c r="I33" s="196"/>
      <c r="J33" s="195"/>
      <c r="K33" s="196"/>
      <c r="L33" s="197"/>
      <c r="M33" s="198"/>
      <c r="N33" s="199"/>
      <c r="O33" s="200"/>
    </row>
    <row r="34" spans="2:15" ht="15" customHeight="1">
      <c r="B34" s="201"/>
      <c r="C34" s="167" t="s">
        <v>395</v>
      </c>
      <c r="D34" s="202"/>
      <c r="E34" s="203"/>
      <c r="F34" s="203"/>
      <c r="G34" s="203"/>
      <c r="H34" s="203"/>
      <c r="I34" s="203"/>
      <c r="J34" s="202"/>
      <c r="K34" s="203"/>
      <c r="L34" s="204"/>
      <c r="M34" s="205"/>
      <c r="N34" s="206"/>
      <c r="O34" s="207"/>
    </row>
    <row r="35" spans="2:15" ht="15" customHeight="1" thickBot="1">
      <c r="B35" s="208"/>
      <c r="C35" s="175" t="s">
        <v>396</v>
      </c>
      <c r="D35" s="209"/>
      <c r="E35" s="210"/>
      <c r="F35" s="210"/>
      <c r="G35" s="210"/>
      <c r="H35" s="210"/>
      <c r="I35" s="210"/>
      <c r="J35" s="209"/>
      <c r="K35" s="210"/>
      <c r="L35" s="211"/>
      <c r="M35" s="212"/>
      <c r="N35" s="213"/>
      <c r="O35" s="214"/>
    </row>
    <row r="36" spans="2:15" s="317" customFormat="1" ht="25.5" customHeight="1" thickBot="1">
      <c r="B36" s="1507" t="s">
        <v>409</v>
      </c>
      <c r="C36" s="1508"/>
      <c r="D36" s="378">
        <f aca="true" t="shared" si="4" ref="D36:L36">D35+D28+D16</f>
        <v>325878</v>
      </c>
      <c r="E36" s="379">
        <f t="shared" si="4"/>
        <v>1987777</v>
      </c>
      <c r="F36" s="379">
        <f t="shared" si="4"/>
        <v>2313655</v>
      </c>
      <c r="G36" s="379">
        <f t="shared" si="4"/>
        <v>257069</v>
      </c>
      <c r="H36" s="379">
        <f t="shared" si="4"/>
        <v>2016520</v>
      </c>
      <c r="I36" s="380">
        <f t="shared" si="4"/>
        <v>2273589</v>
      </c>
      <c r="J36" s="378">
        <f t="shared" si="4"/>
        <v>194039.41</v>
      </c>
      <c r="K36" s="379">
        <f t="shared" si="4"/>
        <v>1345806.12</v>
      </c>
      <c r="L36" s="380">
        <f t="shared" si="4"/>
        <v>1539845.53</v>
      </c>
      <c r="M36" s="381">
        <f>J36/G36*100</f>
        <v>75.48</v>
      </c>
      <c r="N36" s="382">
        <f>K36/H36*100</f>
        <v>66.74</v>
      </c>
      <c r="O36" s="394">
        <f>L36/I36*100</f>
        <v>67.73</v>
      </c>
    </row>
    <row r="37" spans="2:15" ht="21.75" customHeight="1" thickBot="1">
      <c r="B37" s="215"/>
      <c r="C37" s="216"/>
      <c r="D37" s="217"/>
      <c r="E37" s="217"/>
      <c r="F37" s="217"/>
      <c r="G37" s="217"/>
      <c r="H37" s="217"/>
      <c r="I37" s="1262" t="s">
        <v>425</v>
      </c>
      <c r="J37" s="217"/>
      <c r="K37" s="217"/>
      <c r="L37" s="217"/>
      <c r="M37" s="218"/>
      <c r="N37" s="218"/>
      <c r="O37" s="218"/>
    </row>
    <row r="38" spans="2:19" s="235" customFormat="1" ht="15" customHeight="1" thickBot="1">
      <c r="B38" s="1473" t="s">
        <v>410</v>
      </c>
      <c r="C38" s="1480"/>
      <c r="D38" s="1473" t="s">
        <v>411</v>
      </c>
      <c r="E38" s="1479"/>
      <c r="F38" s="1479"/>
      <c r="G38" s="1479"/>
      <c r="H38" s="1479"/>
      <c r="I38" s="1480"/>
      <c r="J38" s="279"/>
      <c r="K38" s="280"/>
      <c r="L38" s="280"/>
      <c r="M38" s="280"/>
      <c r="N38" s="280"/>
      <c r="O38" s="280"/>
      <c r="P38" s="280"/>
      <c r="Q38" s="281"/>
      <c r="R38" s="281"/>
      <c r="S38" s="281"/>
    </row>
    <row r="39" spans="2:19" s="235" customFormat="1" ht="15" customHeight="1">
      <c r="B39" s="1501"/>
      <c r="C39" s="1502"/>
      <c r="D39" s="1468" t="s">
        <v>412</v>
      </c>
      <c r="E39" s="1469"/>
      <c r="F39" s="1470"/>
      <c r="G39" s="1468" t="s">
        <v>413</v>
      </c>
      <c r="H39" s="1469"/>
      <c r="I39" s="1470"/>
      <c r="J39" s="279"/>
      <c r="K39" s="282"/>
      <c r="L39" s="282"/>
      <c r="M39" s="282"/>
      <c r="N39" s="282"/>
      <c r="O39" s="282"/>
      <c r="P39" s="282"/>
      <c r="Q39" s="281"/>
      <c r="R39" s="281"/>
      <c r="S39" s="281"/>
    </row>
    <row r="40" spans="2:19" s="235" customFormat="1" ht="43.5" customHeight="1">
      <c r="B40" s="1501"/>
      <c r="C40" s="1502"/>
      <c r="D40" s="238" t="s">
        <v>385</v>
      </c>
      <c r="E40" s="239" t="s">
        <v>386</v>
      </c>
      <c r="F40" s="242" t="s">
        <v>387</v>
      </c>
      <c r="G40" s="283" t="s">
        <v>385</v>
      </c>
      <c r="H40" s="239" t="s">
        <v>386</v>
      </c>
      <c r="I40" s="243" t="s">
        <v>387</v>
      </c>
      <c r="J40" s="279"/>
      <c r="K40" s="279"/>
      <c r="L40" s="279"/>
      <c r="M40" s="280"/>
      <c r="N40" s="280"/>
      <c r="O40" s="280"/>
      <c r="P40" s="280"/>
      <c r="Q40" s="280"/>
      <c r="R40" s="280"/>
      <c r="S40" s="281"/>
    </row>
    <row r="41" spans="2:19" s="235" customFormat="1" ht="15" customHeight="1" thickBot="1">
      <c r="B41" s="284" t="s">
        <v>414</v>
      </c>
      <c r="C41" s="285" t="s">
        <v>388</v>
      </c>
      <c r="D41" s="284">
        <v>16</v>
      </c>
      <c r="E41" s="286">
        <v>17</v>
      </c>
      <c r="F41" s="287">
        <v>18</v>
      </c>
      <c r="G41" s="284">
        <v>19</v>
      </c>
      <c r="H41" s="288">
        <v>20</v>
      </c>
      <c r="I41" s="287">
        <v>21</v>
      </c>
      <c r="J41" s="279"/>
      <c r="K41" s="279"/>
      <c r="L41" s="279"/>
      <c r="M41" s="282"/>
      <c r="N41" s="282"/>
      <c r="O41" s="282"/>
      <c r="P41" s="282"/>
      <c r="Q41" s="282"/>
      <c r="R41" s="282"/>
      <c r="S41" s="281"/>
    </row>
    <row r="42" spans="2:15" ht="15" customHeight="1" thickBot="1">
      <c r="B42" s="1488" t="s">
        <v>392</v>
      </c>
      <c r="C42" s="1489"/>
      <c r="D42" s="1489"/>
      <c r="E42" s="1489"/>
      <c r="F42" s="1489"/>
      <c r="G42" s="1489"/>
      <c r="H42" s="1489"/>
      <c r="I42" s="1490"/>
      <c r="J42" s="219"/>
      <c r="K42" s="219"/>
      <c r="L42" s="219"/>
      <c r="M42" s="219"/>
      <c r="N42" s="219"/>
      <c r="O42" s="219"/>
    </row>
    <row r="43" spans="2:15" ht="15" customHeight="1">
      <c r="B43" s="152"/>
      <c r="C43" s="153" t="s">
        <v>393</v>
      </c>
      <c r="D43" s="154"/>
      <c r="E43" s="155"/>
      <c r="F43" s="156"/>
      <c r="G43" s="220"/>
      <c r="H43" s="155"/>
      <c r="I43" s="156"/>
      <c r="J43" s="217"/>
      <c r="K43" s="217"/>
      <c r="L43" s="217"/>
      <c r="M43" s="218"/>
      <c r="N43" s="218"/>
      <c r="O43" s="218"/>
    </row>
    <row r="44" spans="2:15" ht="15" customHeight="1">
      <c r="B44" s="157"/>
      <c r="C44" s="158" t="s">
        <v>394</v>
      </c>
      <c r="D44" s="159"/>
      <c r="E44" s="160"/>
      <c r="F44" s="161"/>
      <c r="G44" s="221"/>
      <c r="H44" s="160"/>
      <c r="I44" s="161"/>
      <c r="J44" s="222"/>
      <c r="K44" s="222"/>
      <c r="L44" s="222"/>
      <c r="M44" s="223"/>
      <c r="N44" s="223"/>
      <c r="O44" s="223"/>
    </row>
    <row r="45" spans="2:15" ht="15" customHeight="1">
      <c r="B45" s="166"/>
      <c r="C45" s="167" t="s">
        <v>395</v>
      </c>
      <c r="D45" s="168"/>
      <c r="E45" s="169"/>
      <c r="F45" s="170"/>
      <c r="G45" s="224"/>
      <c r="H45" s="169"/>
      <c r="I45" s="170"/>
      <c r="J45" s="222"/>
      <c r="K45" s="222"/>
      <c r="L45" s="222"/>
      <c r="M45" s="223"/>
      <c r="N45" s="223"/>
      <c r="O45" s="223"/>
    </row>
    <row r="46" spans="2:15" ht="15" customHeight="1" thickBot="1">
      <c r="B46" s="174"/>
      <c r="C46" s="175" t="s">
        <v>396</v>
      </c>
      <c r="D46" s="178"/>
      <c r="E46" s="179"/>
      <c r="F46" s="180"/>
      <c r="G46" s="225"/>
      <c r="H46" s="177"/>
      <c r="I46" s="226"/>
      <c r="J46" s="227"/>
      <c r="K46" s="227"/>
      <c r="L46" s="227"/>
      <c r="M46" s="228"/>
      <c r="N46" s="228"/>
      <c r="O46" s="228"/>
    </row>
    <row r="47" spans="2:15" s="235" customFormat="1" ht="15" customHeight="1" thickBot="1">
      <c r="B47" s="1491" t="s">
        <v>397</v>
      </c>
      <c r="C47" s="1492"/>
      <c r="D47" s="1492"/>
      <c r="E47" s="1492"/>
      <c r="F47" s="1492"/>
      <c r="G47" s="1492"/>
      <c r="H47" s="1492"/>
      <c r="I47" s="1493"/>
      <c r="J47" s="371"/>
      <c r="K47" s="371"/>
      <c r="L47" s="371"/>
      <c r="M47" s="371"/>
      <c r="N47" s="371"/>
      <c r="O47" s="371"/>
    </row>
    <row r="48" spans="2:15" s="249" customFormat="1" ht="15" customHeight="1">
      <c r="B48" s="289">
        <v>36</v>
      </c>
      <c r="C48" s="290" t="s">
        <v>398</v>
      </c>
      <c r="D48" s="246">
        <v>786859.44</v>
      </c>
      <c r="E48" s="247">
        <v>1822767.03</v>
      </c>
      <c r="F48" s="248">
        <f aca="true" t="shared" si="5" ref="F48:F58">SUM(D48:E48)</f>
        <v>2609626.47</v>
      </c>
      <c r="G48" s="291">
        <v>1028116.29</v>
      </c>
      <c r="H48" s="247">
        <v>3429903.47</v>
      </c>
      <c r="I48" s="248">
        <f aca="true" t="shared" si="6" ref="I48:I58">SUM(G48:H48)</f>
        <v>4458019.76</v>
      </c>
      <c r="J48" s="292"/>
      <c r="K48" s="292"/>
      <c r="L48" s="292"/>
      <c r="M48" s="293"/>
      <c r="N48" s="293"/>
      <c r="O48" s="293"/>
    </row>
    <row r="49" spans="2:15" s="249" customFormat="1" ht="15" customHeight="1">
      <c r="B49" s="294">
        <v>33</v>
      </c>
      <c r="C49" s="295" t="s">
        <v>399</v>
      </c>
      <c r="D49" s="252">
        <v>74828.43</v>
      </c>
      <c r="E49" s="253">
        <v>170335.64</v>
      </c>
      <c r="F49" s="254">
        <f t="shared" si="5"/>
        <v>245164.07</v>
      </c>
      <c r="G49" s="296">
        <v>229448.2</v>
      </c>
      <c r="H49" s="253">
        <v>1104372.47</v>
      </c>
      <c r="I49" s="254">
        <f t="shared" si="6"/>
        <v>1333820.67</v>
      </c>
      <c r="J49" s="292"/>
      <c r="K49" s="292"/>
      <c r="L49" s="292"/>
      <c r="M49" s="293"/>
      <c r="N49" s="293"/>
      <c r="O49" s="293"/>
    </row>
    <row r="50" spans="2:15" s="249" customFormat="1" ht="15" customHeight="1">
      <c r="B50" s="294">
        <v>32</v>
      </c>
      <c r="C50" s="295" t="s">
        <v>400</v>
      </c>
      <c r="D50" s="252">
        <v>70</v>
      </c>
      <c r="E50" s="253">
        <v>386.66</v>
      </c>
      <c r="F50" s="254">
        <f t="shared" si="5"/>
        <v>456.66</v>
      </c>
      <c r="G50" s="296">
        <v>157.44</v>
      </c>
      <c r="H50" s="253">
        <v>885.16</v>
      </c>
      <c r="I50" s="254">
        <f t="shared" si="6"/>
        <v>1042.6</v>
      </c>
      <c r="J50" s="292"/>
      <c r="K50" s="292"/>
      <c r="L50" s="292"/>
      <c r="M50" s="293"/>
      <c r="N50" s="293"/>
      <c r="O50" s="293"/>
    </row>
    <row r="51" spans="2:15" s="249" customFormat="1" ht="15" customHeight="1">
      <c r="B51" s="294">
        <v>54</v>
      </c>
      <c r="C51" s="295" t="s">
        <v>401</v>
      </c>
      <c r="D51" s="252">
        <v>33726.76</v>
      </c>
      <c r="E51" s="253">
        <v>26668.15</v>
      </c>
      <c r="F51" s="254">
        <f t="shared" si="5"/>
        <v>60394.91</v>
      </c>
      <c r="G51" s="296">
        <v>36334.12</v>
      </c>
      <c r="H51" s="253">
        <v>94219.69</v>
      </c>
      <c r="I51" s="254">
        <f t="shared" si="6"/>
        <v>130553.81</v>
      </c>
      <c r="J51" s="292"/>
      <c r="K51" s="292"/>
      <c r="L51" s="292"/>
      <c r="M51" s="293"/>
      <c r="N51" s="293"/>
      <c r="O51" s="293"/>
    </row>
    <row r="52" spans="2:15" s="249" customFormat="1" ht="15" customHeight="1">
      <c r="B52" s="297">
        <v>41</v>
      </c>
      <c r="C52" s="298" t="s">
        <v>402</v>
      </c>
      <c r="D52" s="259">
        <v>3053.19</v>
      </c>
      <c r="E52" s="260">
        <v>47570.84</v>
      </c>
      <c r="F52" s="261">
        <f t="shared" si="5"/>
        <v>50624.03</v>
      </c>
      <c r="G52" s="299">
        <v>3284.51</v>
      </c>
      <c r="H52" s="260">
        <v>48445.62</v>
      </c>
      <c r="I52" s="261">
        <f t="shared" si="6"/>
        <v>51730.13</v>
      </c>
      <c r="J52" s="292"/>
      <c r="K52" s="292"/>
      <c r="L52" s="292"/>
      <c r="M52" s="293"/>
      <c r="N52" s="293"/>
      <c r="O52" s="293"/>
    </row>
    <row r="53" spans="2:15" s="249" customFormat="1" ht="15" customHeight="1">
      <c r="B53" s="300"/>
      <c r="C53" s="301" t="s">
        <v>394</v>
      </c>
      <c r="D53" s="302">
        <f>SUM(D48:D52)</f>
        <v>898537.82</v>
      </c>
      <c r="E53" s="303">
        <f>SUM(E48:E52)</f>
        <v>2067728.32</v>
      </c>
      <c r="F53" s="304">
        <f t="shared" si="5"/>
        <v>2966266.14</v>
      </c>
      <c r="G53" s="305">
        <f>SUM(G48:G52)</f>
        <v>1297340.56</v>
      </c>
      <c r="H53" s="303">
        <f>SUM(H48:H52)</f>
        <v>4677826.41</v>
      </c>
      <c r="I53" s="304">
        <f t="shared" si="6"/>
        <v>5975166.97</v>
      </c>
      <c r="J53" s="306"/>
      <c r="K53" s="306"/>
      <c r="L53" s="306"/>
      <c r="M53" s="307"/>
      <c r="N53" s="307"/>
      <c r="O53" s="307"/>
    </row>
    <row r="54" spans="2:15" s="249" customFormat="1" ht="15" customHeight="1">
      <c r="B54" s="294">
        <v>47</v>
      </c>
      <c r="C54" s="295" t="s">
        <v>403</v>
      </c>
      <c r="D54" s="252">
        <v>4664.77691</v>
      </c>
      <c r="E54" s="253">
        <v>198939.00392</v>
      </c>
      <c r="F54" s="254">
        <f t="shared" si="5"/>
        <v>203603.78</v>
      </c>
      <c r="G54" s="296">
        <v>11346.1456</v>
      </c>
      <c r="H54" s="253">
        <v>299883.6353</v>
      </c>
      <c r="I54" s="254">
        <f t="shared" si="6"/>
        <v>311229.78</v>
      </c>
      <c r="J54" s="306"/>
      <c r="K54" s="306"/>
      <c r="L54" s="306"/>
      <c r="M54" s="307"/>
      <c r="N54" s="307"/>
      <c r="O54" s="307"/>
    </row>
    <row r="55" spans="2:15" s="249" customFormat="1" ht="15" customHeight="1">
      <c r="B55" s="297">
        <v>47</v>
      </c>
      <c r="C55" s="298" t="s">
        <v>404</v>
      </c>
      <c r="D55" s="259">
        <v>1914.737</v>
      </c>
      <c r="E55" s="260">
        <v>6834.536</v>
      </c>
      <c r="F55" s="261">
        <f t="shared" si="5"/>
        <v>8749.27</v>
      </c>
      <c r="G55" s="299">
        <v>3270.50795</v>
      </c>
      <c r="H55" s="260">
        <v>12539.58693</v>
      </c>
      <c r="I55" s="261">
        <f t="shared" si="6"/>
        <v>15810.09</v>
      </c>
      <c r="J55" s="306"/>
      <c r="K55" s="308"/>
      <c r="L55" s="306"/>
      <c r="M55" s="307"/>
      <c r="N55" s="307"/>
      <c r="O55" s="307"/>
    </row>
    <row r="56" spans="2:15" s="249" customFormat="1" ht="15" customHeight="1">
      <c r="B56" s="309"/>
      <c r="C56" s="301" t="s">
        <v>405</v>
      </c>
      <c r="D56" s="302">
        <f>SUM(D54:D55)</f>
        <v>6579.51</v>
      </c>
      <c r="E56" s="303">
        <f>SUM(E54:E55)</f>
        <v>205773.54</v>
      </c>
      <c r="F56" s="304">
        <f t="shared" si="5"/>
        <v>212353.05</v>
      </c>
      <c r="G56" s="305">
        <f>SUM(G54:G55)</f>
        <v>14616.65</v>
      </c>
      <c r="H56" s="303">
        <f>SUM(H54:H55)</f>
        <v>312423.22</v>
      </c>
      <c r="I56" s="304">
        <f t="shared" si="6"/>
        <v>327039.87</v>
      </c>
      <c r="J56" s="306"/>
      <c r="K56" s="310"/>
      <c r="L56" s="306"/>
      <c r="M56" s="307"/>
      <c r="N56" s="307"/>
      <c r="O56" s="307"/>
    </row>
    <row r="57" spans="2:15" s="249" customFormat="1" ht="15" customHeight="1" thickBot="1">
      <c r="B57" s="311">
        <v>46</v>
      </c>
      <c r="C57" s="312" t="s">
        <v>406</v>
      </c>
      <c r="D57" s="313">
        <v>12.95</v>
      </c>
      <c r="E57" s="314">
        <v>48.76</v>
      </c>
      <c r="F57" s="315">
        <f t="shared" si="5"/>
        <v>61.71</v>
      </c>
      <c r="G57" s="316">
        <v>442.53694</v>
      </c>
      <c r="H57" s="314">
        <v>1487.51121</v>
      </c>
      <c r="I57" s="315">
        <f t="shared" si="6"/>
        <v>1930.05</v>
      </c>
      <c r="J57" s="306"/>
      <c r="K57" s="306"/>
      <c r="L57" s="306"/>
      <c r="M57" s="307"/>
      <c r="N57" s="307"/>
      <c r="O57" s="307"/>
    </row>
    <row r="58" spans="2:15" s="317" customFormat="1" ht="15" customHeight="1" thickBot="1">
      <c r="B58" s="389"/>
      <c r="C58" s="376" t="s">
        <v>396</v>
      </c>
      <c r="D58" s="377">
        <f>D57+D56+D53</f>
        <v>905130.28</v>
      </c>
      <c r="E58" s="393">
        <f>E57+E56+E53</f>
        <v>2273550.62</v>
      </c>
      <c r="F58" s="394">
        <f t="shared" si="5"/>
        <v>3178680.9</v>
      </c>
      <c r="G58" s="399">
        <f>G57+G56+G53</f>
        <v>1312399.75</v>
      </c>
      <c r="H58" s="393">
        <f>H57+H56+H53</f>
        <v>4991737.14</v>
      </c>
      <c r="I58" s="394">
        <f t="shared" si="6"/>
        <v>6304136.89</v>
      </c>
      <c r="J58" s="400"/>
      <c r="K58" s="400"/>
      <c r="L58" s="400"/>
      <c r="M58" s="401"/>
      <c r="N58" s="401"/>
      <c r="O58" s="401"/>
    </row>
    <row r="59" spans="2:15" ht="15" customHeight="1" thickBot="1">
      <c r="B59" s="1495" t="s">
        <v>415</v>
      </c>
      <c r="C59" s="1496"/>
      <c r="D59" s="1496"/>
      <c r="E59" s="1496"/>
      <c r="F59" s="1496"/>
      <c r="G59" s="1496"/>
      <c r="H59" s="1496"/>
      <c r="I59" s="1497"/>
      <c r="J59" s="217"/>
      <c r="K59" s="217"/>
      <c r="L59" s="217"/>
      <c r="M59" s="218"/>
      <c r="N59" s="218"/>
      <c r="O59" s="218"/>
    </row>
    <row r="60" spans="2:15" ht="15" customHeight="1">
      <c r="B60" s="152"/>
      <c r="C60" s="153" t="s">
        <v>393</v>
      </c>
      <c r="D60" s="154"/>
      <c r="E60" s="155"/>
      <c r="F60" s="156"/>
      <c r="G60" s="220"/>
      <c r="H60" s="155"/>
      <c r="I60" s="156"/>
      <c r="J60" s="217"/>
      <c r="K60" s="217"/>
      <c r="L60" s="217"/>
      <c r="M60" s="218"/>
      <c r="N60" s="218"/>
      <c r="O60" s="218"/>
    </row>
    <row r="61" spans="2:15" ht="15" customHeight="1">
      <c r="B61" s="157"/>
      <c r="C61" s="158" t="s">
        <v>394</v>
      </c>
      <c r="D61" s="159"/>
      <c r="E61" s="160"/>
      <c r="F61" s="161"/>
      <c r="G61" s="221"/>
      <c r="H61" s="160"/>
      <c r="I61" s="161"/>
      <c r="J61" s="217"/>
      <c r="K61" s="217"/>
      <c r="L61" s="217"/>
      <c r="M61" s="218"/>
      <c r="N61" s="218"/>
      <c r="O61" s="218"/>
    </row>
    <row r="62" spans="2:15" ht="15" customHeight="1">
      <c r="B62" s="185"/>
      <c r="C62" s="186" t="s">
        <v>408</v>
      </c>
      <c r="D62" s="187"/>
      <c r="E62" s="188"/>
      <c r="F62" s="189"/>
      <c r="G62" s="229"/>
      <c r="H62" s="188"/>
      <c r="I62" s="189"/>
      <c r="J62" s="217"/>
      <c r="K62" s="217"/>
      <c r="L62" s="217"/>
      <c r="M62" s="218"/>
      <c r="N62" s="218"/>
      <c r="O62" s="218"/>
    </row>
    <row r="63" spans="2:15" ht="15" customHeight="1">
      <c r="B63" s="193"/>
      <c r="C63" s="194" t="s">
        <v>405</v>
      </c>
      <c r="D63" s="195"/>
      <c r="E63" s="196"/>
      <c r="F63" s="197"/>
      <c r="G63" s="230"/>
      <c r="H63" s="196"/>
      <c r="I63" s="197"/>
      <c r="J63" s="217"/>
      <c r="K63" s="217"/>
      <c r="L63" s="217"/>
      <c r="M63" s="218"/>
      <c r="N63" s="218"/>
      <c r="O63" s="218"/>
    </row>
    <row r="64" spans="2:15" ht="15" customHeight="1">
      <c r="B64" s="201"/>
      <c r="C64" s="167" t="s">
        <v>395</v>
      </c>
      <c r="D64" s="202"/>
      <c r="E64" s="203"/>
      <c r="F64" s="204"/>
      <c r="G64" s="231"/>
      <c r="H64" s="203"/>
      <c r="I64" s="204"/>
      <c r="J64" s="217"/>
      <c r="K64" s="217"/>
      <c r="L64" s="217"/>
      <c r="M64" s="218"/>
      <c r="N64" s="218"/>
      <c r="O64" s="218"/>
    </row>
    <row r="65" spans="2:15" ht="15" customHeight="1" thickBot="1">
      <c r="B65" s="208"/>
      <c r="C65" s="175" t="s">
        <v>396</v>
      </c>
      <c r="D65" s="209"/>
      <c r="E65" s="210"/>
      <c r="F65" s="211"/>
      <c r="G65" s="232"/>
      <c r="H65" s="210"/>
      <c r="I65" s="211"/>
      <c r="J65" s="233"/>
      <c r="K65" s="233"/>
      <c r="L65" s="233"/>
      <c r="M65" s="233"/>
      <c r="N65" s="233"/>
      <c r="O65" s="233"/>
    </row>
    <row r="66" spans="2:15" s="317" customFormat="1" ht="25.5" customHeight="1" thickBot="1">
      <c r="B66" s="1507" t="s">
        <v>409</v>
      </c>
      <c r="C66" s="1508"/>
      <c r="D66" s="372">
        <f aca="true" t="shared" si="7" ref="D66:I66">D65+D58+D46</f>
        <v>905130.28</v>
      </c>
      <c r="E66" s="373">
        <f t="shared" si="7"/>
        <v>2273550.62</v>
      </c>
      <c r="F66" s="374">
        <f t="shared" si="7"/>
        <v>3178680.9</v>
      </c>
      <c r="G66" s="372">
        <f t="shared" si="7"/>
        <v>1312399.75</v>
      </c>
      <c r="H66" s="373">
        <f t="shared" si="7"/>
        <v>4991737.14</v>
      </c>
      <c r="I66" s="374">
        <f t="shared" si="7"/>
        <v>6304136.89</v>
      </c>
      <c r="J66" s="375"/>
      <c r="K66" s="375"/>
      <c r="L66" s="375"/>
      <c r="M66" s="375"/>
      <c r="N66" s="375"/>
      <c r="O66" s="375"/>
    </row>
    <row r="67" ht="11.25" customHeight="1"/>
    <row r="68" spans="2:12" s="1168" customFormat="1" ht="19.5" customHeight="1">
      <c r="B68" s="1168" t="s">
        <v>423</v>
      </c>
      <c r="E68" s="1168" t="s">
        <v>424</v>
      </c>
      <c r="K68" s="1494" t="s">
        <v>421</v>
      </c>
      <c r="L68" s="1494"/>
    </row>
    <row r="69" ht="15" customHeight="1"/>
    <row r="70" spans="14:15" ht="24" customHeight="1">
      <c r="N70" s="1504" t="s">
        <v>145</v>
      </c>
      <c r="O70" s="1504"/>
    </row>
    <row r="71" spans="2:15" ht="24.75" customHeight="1">
      <c r="B71" s="1168" t="s">
        <v>233</v>
      </c>
      <c r="N71" s="1498" t="s">
        <v>584</v>
      </c>
      <c r="O71" s="1498"/>
    </row>
    <row r="72" spans="3:15" ht="17.25" customHeight="1">
      <c r="C72" s="234"/>
      <c r="D72" s="129"/>
      <c r="E72" s="129"/>
      <c r="F72" s="129"/>
      <c r="G72" s="129"/>
      <c r="H72" s="129"/>
      <c r="I72" s="129"/>
      <c r="J72" s="129"/>
      <c r="K72" s="129"/>
      <c r="N72" s="1498"/>
      <c r="O72" s="1498"/>
    </row>
    <row r="73" spans="3:15" ht="6" customHeight="1">
      <c r="C73" s="234"/>
      <c r="D73" s="129"/>
      <c r="E73" s="129"/>
      <c r="F73" s="129"/>
      <c r="G73" s="129"/>
      <c r="H73" s="129"/>
      <c r="I73" s="129"/>
      <c r="J73" s="129"/>
      <c r="K73" s="129"/>
      <c r="N73" s="129"/>
      <c r="O73" s="129"/>
    </row>
    <row r="74" spans="2:15" s="317" customFormat="1" ht="24.75" customHeight="1">
      <c r="B74" s="1506" t="s">
        <v>416</v>
      </c>
      <c r="C74" s="1506"/>
      <c r="D74" s="1506"/>
      <c r="E74" s="1506"/>
      <c r="F74" s="1506"/>
      <c r="G74" s="1506"/>
      <c r="H74" s="1506"/>
      <c r="I74" s="1506"/>
      <c r="J74" s="1506"/>
      <c r="K74" s="1506"/>
      <c r="L74" s="1506"/>
      <c r="M74" s="1506"/>
      <c r="N74" s="1506"/>
      <c r="O74" s="1506"/>
    </row>
    <row r="75" spans="3:15" ht="20.25" customHeight="1" thickBot="1"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261" t="s">
        <v>361</v>
      </c>
    </row>
    <row r="76" spans="2:15" s="235" customFormat="1" ht="15" customHeight="1">
      <c r="B76" s="1473" t="s">
        <v>417</v>
      </c>
      <c r="C76" s="1474"/>
      <c r="D76" s="1473" t="s">
        <v>382</v>
      </c>
      <c r="E76" s="1479"/>
      <c r="F76" s="1479"/>
      <c r="G76" s="1479"/>
      <c r="H76" s="1479"/>
      <c r="I76" s="1479"/>
      <c r="J76" s="1473" t="s">
        <v>383</v>
      </c>
      <c r="K76" s="1479"/>
      <c r="L76" s="1480"/>
      <c r="M76" s="1479" t="s">
        <v>384</v>
      </c>
      <c r="N76" s="1479"/>
      <c r="O76" s="1480"/>
    </row>
    <row r="77" spans="2:15" s="235" customFormat="1" ht="15" customHeight="1">
      <c r="B77" s="1475"/>
      <c r="C77" s="1476"/>
      <c r="D77" s="1483" t="s">
        <v>229</v>
      </c>
      <c r="E77" s="1471"/>
      <c r="F77" s="1484"/>
      <c r="G77" s="1485" t="s">
        <v>238</v>
      </c>
      <c r="H77" s="1471"/>
      <c r="I77" s="1471"/>
      <c r="J77" s="1486"/>
      <c r="K77" s="1481"/>
      <c r="L77" s="1482"/>
      <c r="M77" s="1481"/>
      <c r="N77" s="1481"/>
      <c r="O77" s="1482"/>
    </row>
    <row r="78" spans="2:15" s="235" customFormat="1" ht="58.5" customHeight="1">
      <c r="B78" s="1477"/>
      <c r="C78" s="1478"/>
      <c r="D78" s="238" t="s">
        <v>385</v>
      </c>
      <c r="E78" s="239" t="s">
        <v>418</v>
      </c>
      <c r="F78" s="240" t="s">
        <v>387</v>
      </c>
      <c r="G78" s="241" t="s">
        <v>385</v>
      </c>
      <c r="H78" s="239" t="s">
        <v>418</v>
      </c>
      <c r="I78" s="240" t="s">
        <v>387</v>
      </c>
      <c r="J78" s="238" t="s">
        <v>385</v>
      </c>
      <c r="K78" s="239" t="s">
        <v>418</v>
      </c>
      <c r="L78" s="242" t="s">
        <v>387</v>
      </c>
      <c r="M78" s="237" t="s">
        <v>385</v>
      </c>
      <c r="N78" s="239" t="s">
        <v>418</v>
      </c>
      <c r="O78" s="243" t="s">
        <v>387</v>
      </c>
    </row>
    <row r="79" spans="2:15" s="235" customFormat="1" ht="15" customHeight="1" thickBot="1">
      <c r="B79" s="318" t="s">
        <v>414</v>
      </c>
      <c r="C79" s="319" t="s">
        <v>388</v>
      </c>
      <c r="D79" s="320">
        <v>1</v>
      </c>
      <c r="E79" s="321">
        <v>2</v>
      </c>
      <c r="F79" s="322">
        <v>3</v>
      </c>
      <c r="G79" s="321">
        <v>4</v>
      </c>
      <c r="H79" s="321">
        <v>5</v>
      </c>
      <c r="I79" s="322">
        <v>6</v>
      </c>
      <c r="J79" s="320">
        <v>10</v>
      </c>
      <c r="K79" s="321">
        <v>11</v>
      </c>
      <c r="L79" s="323">
        <v>12</v>
      </c>
      <c r="M79" s="284" t="s">
        <v>389</v>
      </c>
      <c r="N79" s="288" t="s">
        <v>390</v>
      </c>
      <c r="O79" s="287" t="s">
        <v>391</v>
      </c>
    </row>
    <row r="80" spans="2:15" s="249" customFormat="1" ht="15" customHeight="1">
      <c r="B80" s="324">
        <v>60</v>
      </c>
      <c r="C80" s="325" t="s">
        <v>419</v>
      </c>
      <c r="D80" s="326">
        <v>75</v>
      </c>
      <c r="E80" s="327">
        <v>425</v>
      </c>
      <c r="F80" s="327">
        <f>SUM(D80:E80)</f>
        <v>500</v>
      </c>
      <c r="G80" s="327">
        <v>0</v>
      </c>
      <c r="H80" s="327">
        <v>425</v>
      </c>
      <c r="I80" s="327">
        <f>SUM(G80:H80)</f>
        <v>425</v>
      </c>
      <c r="J80" s="326">
        <v>0</v>
      </c>
      <c r="K80" s="327">
        <v>0</v>
      </c>
      <c r="L80" s="328">
        <f>SUM(J80:K80)</f>
        <v>0</v>
      </c>
      <c r="M80" s="329">
        <v>0</v>
      </c>
      <c r="N80" s="330">
        <f aca="true" t="shared" si="8" ref="M80:O81">K80/H80*100</f>
        <v>0</v>
      </c>
      <c r="O80" s="403">
        <f t="shared" si="8"/>
        <v>0</v>
      </c>
    </row>
    <row r="81" spans="2:15" s="249" customFormat="1" ht="15" customHeight="1">
      <c r="B81" s="331">
        <v>60</v>
      </c>
      <c r="C81" s="332" t="s">
        <v>420</v>
      </c>
      <c r="D81" s="333">
        <v>10963</v>
      </c>
      <c r="E81" s="334">
        <v>62108</v>
      </c>
      <c r="F81" s="334">
        <f>SUM(D81:E81)</f>
        <v>73071</v>
      </c>
      <c r="G81" s="334">
        <v>10963</v>
      </c>
      <c r="H81" s="334">
        <v>62108</v>
      </c>
      <c r="I81" s="334">
        <f>SUM(G81:H81)</f>
        <v>73071</v>
      </c>
      <c r="J81" s="333">
        <v>17.9559</v>
      </c>
      <c r="K81" s="334">
        <v>101.75</v>
      </c>
      <c r="L81" s="335">
        <f>SUM(J81:K81)</f>
        <v>119.71</v>
      </c>
      <c r="M81" s="336">
        <f t="shared" si="8"/>
        <v>0.16</v>
      </c>
      <c r="N81" s="337">
        <f t="shared" si="8"/>
        <v>0.16</v>
      </c>
      <c r="O81" s="404">
        <f t="shared" si="8"/>
        <v>0.16</v>
      </c>
    </row>
    <row r="82" spans="2:15" s="249" customFormat="1" ht="15" customHeight="1">
      <c r="B82" s="338"/>
      <c r="C82" s="339"/>
      <c r="D82" s="340"/>
      <c r="E82" s="341"/>
      <c r="F82" s="341"/>
      <c r="G82" s="341"/>
      <c r="H82" s="341"/>
      <c r="I82" s="341"/>
      <c r="J82" s="340"/>
      <c r="K82" s="341"/>
      <c r="L82" s="342"/>
      <c r="M82" s="343"/>
      <c r="N82" s="344"/>
      <c r="O82" s="345"/>
    </row>
    <row r="83" spans="2:15" s="249" customFormat="1" ht="15" customHeight="1" thickBot="1">
      <c r="B83" s="346"/>
      <c r="C83" s="347"/>
      <c r="D83" s="348"/>
      <c r="E83" s="349"/>
      <c r="F83" s="349"/>
      <c r="G83" s="349"/>
      <c r="H83" s="349"/>
      <c r="I83" s="349"/>
      <c r="J83" s="350"/>
      <c r="K83" s="351"/>
      <c r="L83" s="352"/>
      <c r="M83" s="353"/>
      <c r="N83" s="354"/>
      <c r="O83" s="355"/>
    </row>
    <row r="84" spans="2:15" s="317" customFormat="1" ht="21" customHeight="1" thickBot="1">
      <c r="B84" s="389"/>
      <c r="C84" s="376" t="s">
        <v>396</v>
      </c>
      <c r="D84" s="390">
        <f aca="true" t="shared" si="9" ref="D84:L84">SUM(D80:D83)</f>
        <v>11038</v>
      </c>
      <c r="E84" s="391">
        <f t="shared" si="9"/>
        <v>62533</v>
      </c>
      <c r="F84" s="391">
        <f t="shared" si="9"/>
        <v>73571</v>
      </c>
      <c r="G84" s="391">
        <f t="shared" si="9"/>
        <v>10963</v>
      </c>
      <c r="H84" s="391">
        <f t="shared" si="9"/>
        <v>62533</v>
      </c>
      <c r="I84" s="392">
        <f t="shared" si="9"/>
        <v>73496</v>
      </c>
      <c r="J84" s="390">
        <f t="shared" si="9"/>
        <v>17.96</v>
      </c>
      <c r="K84" s="391">
        <f t="shared" si="9"/>
        <v>101.75</v>
      </c>
      <c r="L84" s="392">
        <f t="shared" si="9"/>
        <v>119.71</v>
      </c>
      <c r="M84" s="377">
        <f>J84/G84*100</f>
        <v>0.16</v>
      </c>
      <c r="N84" s="393">
        <f>K84/H84*100</f>
        <v>0.16</v>
      </c>
      <c r="O84" s="394">
        <f>L84/I84*100</f>
        <v>0.16</v>
      </c>
    </row>
    <row r="85" spans="3:14" s="249" customFormat="1" ht="15" customHeight="1">
      <c r="C85" s="356"/>
      <c r="D85" s="357"/>
      <c r="E85" s="357"/>
      <c r="F85" s="357"/>
      <c r="G85" s="357"/>
      <c r="H85" s="357"/>
      <c r="I85" s="357"/>
      <c r="J85" s="357"/>
      <c r="K85" s="357"/>
      <c r="L85" s="356"/>
      <c r="M85" s="356"/>
      <c r="N85" s="356"/>
    </row>
    <row r="86" spans="3:14" s="249" customFormat="1" ht="33" customHeight="1" thickBot="1">
      <c r="C86" s="358"/>
      <c r="D86" s="358"/>
      <c r="E86" s="358"/>
      <c r="F86" s="358"/>
      <c r="G86" s="358"/>
      <c r="H86" s="358"/>
      <c r="I86" s="402" t="s">
        <v>425</v>
      </c>
      <c r="J86" s="358"/>
      <c r="K86" s="358"/>
      <c r="L86" s="358"/>
      <c r="M86" s="358"/>
      <c r="N86" s="358"/>
    </row>
    <row r="87" spans="2:15" s="235" customFormat="1" ht="15" customHeight="1" thickBot="1">
      <c r="B87" s="1473" t="s">
        <v>417</v>
      </c>
      <c r="C87" s="1474"/>
      <c r="D87" s="1473" t="s">
        <v>411</v>
      </c>
      <c r="E87" s="1479"/>
      <c r="F87" s="1479"/>
      <c r="G87" s="1469"/>
      <c r="H87" s="1469"/>
      <c r="I87" s="1470"/>
      <c r="J87" s="1467"/>
      <c r="K87" s="1467"/>
      <c r="L87" s="1467"/>
      <c r="M87" s="1467"/>
      <c r="N87" s="1467"/>
      <c r="O87" s="1467"/>
    </row>
    <row r="88" spans="2:15" s="235" customFormat="1" ht="15" customHeight="1">
      <c r="B88" s="1475"/>
      <c r="C88" s="1476"/>
      <c r="D88" s="1468" t="s">
        <v>412</v>
      </c>
      <c r="E88" s="1469"/>
      <c r="F88" s="1470"/>
      <c r="G88" s="1471" t="s">
        <v>413</v>
      </c>
      <c r="H88" s="1471"/>
      <c r="I88" s="1472"/>
      <c r="J88" s="1467"/>
      <c r="K88" s="1467"/>
      <c r="L88" s="1467"/>
      <c r="M88" s="1467"/>
      <c r="N88" s="1467"/>
      <c r="O88" s="1467"/>
    </row>
    <row r="89" spans="2:15" s="235" customFormat="1" ht="60.75" customHeight="1">
      <c r="B89" s="1477"/>
      <c r="C89" s="1478"/>
      <c r="D89" s="238" t="s">
        <v>385</v>
      </c>
      <c r="E89" s="239" t="s">
        <v>418</v>
      </c>
      <c r="F89" s="319" t="s">
        <v>387</v>
      </c>
      <c r="G89" s="237" t="s">
        <v>385</v>
      </c>
      <c r="H89" s="239" t="s">
        <v>418</v>
      </c>
      <c r="I89" s="319" t="s">
        <v>387</v>
      </c>
      <c r="J89" s="369"/>
      <c r="K89" s="369"/>
      <c r="L89" s="369"/>
      <c r="M89" s="369"/>
      <c r="N89" s="369"/>
      <c r="O89" s="369"/>
    </row>
    <row r="90" spans="2:15" s="235" customFormat="1" ht="15" customHeight="1" thickBot="1">
      <c r="B90" s="318" t="s">
        <v>414</v>
      </c>
      <c r="C90" s="319" t="s">
        <v>388</v>
      </c>
      <c r="D90" s="284">
        <v>16</v>
      </c>
      <c r="E90" s="286">
        <v>17</v>
      </c>
      <c r="F90" s="287">
        <v>18</v>
      </c>
      <c r="G90" s="370">
        <v>19</v>
      </c>
      <c r="H90" s="286">
        <v>20</v>
      </c>
      <c r="I90" s="287">
        <v>21</v>
      </c>
      <c r="J90" s="371"/>
      <c r="K90" s="371"/>
      <c r="L90" s="371"/>
      <c r="M90" s="371"/>
      <c r="N90" s="371"/>
      <c r="O90" s="371"/>
    </row>
    <row r="91" spans="2:15" s="249" customFormat="1" ht="15" customHeight="1">
      <c r="B91" s="359">
        <v>60</v>
      </c>
      <c r="C91" s="360" t="s">
        <v>419</v>
      </c>
      <c r="D91" s="326">
        <v>415.68</v>
      </c>
      <c r="E91" s="327">
        <v>0</v>
      </c>
      <c r="F91" s="328">
        <f>SUM(D91:E91)</f>
        <v>415.68</v>
      </c>
      <c r="G91" s="361">
        <v>415.68</v>
      </c>
      <c r="H91" s="327">
        <v>425</v>
      </c>
      <c r="I91" s="328">
        <f>SUM(G91:H91)</f>
        <v>840.68</v>
      </c>
      <c r="J91" s="292"/>
      <c r="K91" s="292"/>
      <c r="L91" s="292"/>
      <c r="M91" s="293"/>
      <c r="N91" s="293"/>
      <c r="O91" s="293"/>
    </row>
    <row r="92" spans="2:15" s="249" customFormat="1" ht="15" customHeight="1">
      <c r="B92" s="362">
        <v>60</v>
      </c>
      <c r="C92" s="363" t="s">
        <v>420</v>
      </c>
      <c r="D92" s="333">
        <v>2516</v>
      </c>
      <c r="E92" s="334">
        <v>15158</v>
      </c>
      <c r="F92" s="335">
        <f>SUM(D92:E92)</f>
        <v>17674</v>
      </c>
      <c r="G92" s="364">
        <v>13461.04</v>
      </c>
      <c r="H92" s="334">
        <v>77164.25</v>
      </c>
      <c r="I92" s="335">
        <f>SUM(G92:H92)</f>
        <v>90625.29</v>
      </c>
      <c r="J92" s="292"/>
      <c r="K92" s="292"/>
      <c r="L92" s="292"/>
      <c r="M92" s="293"/>
      <c r="N92" s="293"/>
      <c r="O92" s="293"/>
    </row>
    <row r="93" spans="2:15" s="249" customFormat="1" ht="15" customHeight="1">
      <c r="B93" s="362"/>
      <c r="C93" s="363"/>
      <c r="D93" s="333"/>
      <c r="E93" s="334"/>
      <c r="F93" s="335"/>
      <c r="G93" s="364"/>
      <c r="H93" s="334"/>
      <c r="I93" s="335"/>
      <c r="J93" s="292"/>
      <c r="K93" s="292"/>
      <c r="L93" s="292"/>
      <c r="M93" s="293"/>
      <c r="N93" s="293"/>
      <c r="O93" s="293"/>
    </row>
    <row r="94" spans="2:15" s="249" customFormat="1" ht="15" customHeight="1" thickBot="1">
      <c r="B94" s="365"/>
      <c r="C94" s="366"/>
      <c r="D94" s="348"/>
      <c r="E94" s="349"/>
      <c r="F94" s="367"/>
      <c r="G94" s="368"/>
      <c r="H94" s="349"/>
      <c r="I94" s="367"/>
      <c r="J94" s="306"/>
      <c r="K94" s="306"/>
      <c r="L94" s="306"/>
      <c r="M94" s="307"/>
      <c r="N94" s="307"/>
      <c r="O94" s="307"/>
    </row>
    <row r="95" spans="2:15" s="317" customFormat="1" ht="21" customHeight="1" thickBot="1">
      <c r="B95" s="395"/>
      <c r="C95" s="396" t="s">
        <v>396</v>
      </c>
      <c r="D95" s="390">
        <f aca="true" t="shared" si="10" ref="D95:I95">SUM(D91:D94)</f>
        <v>2931.68</v>
      </c>
      <c r="E95" s="391">
        <f t="shared" si="10"/>
        <v>15158</v>
      </c>
      <c r="F95" s="392">
        <f t="shared" si="10"/>
        <v>18089.68</v>
      </c>
      <c r="G95" s="390">
        <f t="shared" si="10"/>
        <v>13876.72</v>
      </c>
      <c r="H95" s="391">
        <f t="shared" si="10"/>
        <v>77589.25</v>
      </c>
      <c r="I95" s="392">
        <f t="shared" si="10"/>
        <v>91465.97</v>
      </c>
      <c r="J95" s="397"/>
      <c r="K95" s="397"/>
      <c r="L95" s="397"/>
      <c r="M95" s="398"/>
      <c r="N95" s="398"/>
      <c r="O95" s="398"/>
    </row>
    <row r="96" ht="37.5" customHeight="1"/>
    <row r="97" spans="2:12" s="1168" customFormat="1" ht="24" customHeight="1">
      <c r="B97" s="1168" t="s">
        <v>422</v>
      </c>
      <c r="E97" s="1168" t="s">
        <v>424</v>
      </c>
      <c r="K97" s="1487" t="s">
        <v>421</v>
      </c>
      <c r="L97" s="1487"/>
    </row>
    <row r="98" ht="15" customHeight="1"/>
  </sheetData>
  <mergeCells count="42">
    <mergeCell ref="N1:O1"/>
    <mergeCell ref="N2:O2"/>
    <mergeCell ref="B3:O3"/>
    <mergeCell ref="B74:O74"/>
    <mergeCell ref="N70:O70"/>
    <mergeCell ref="N72:O72"/>
    <mergeCell ref="B36:C36"/>
    <mergeCell ref="B66:C66"/>
    <mergeCell ref="N4:O4"/>
    <mergeCell ref="C5:N5"/>
    <mergeCell ref="B29:O29"/>
    <mergeCell ref="D8:I8"/>
    <mergeCell ref="J8:L9"/>
    <mergeCell ref="M8:O9"/>
    <mergeCell ref="D9:F9"/>
    <mergeCell ref="N71:O71"/>
    <mergeCell ref="B6:O6"/>
    <mergeCell ref="G9:I9"/>
    <mergeCell ref="B38:C40"/>
    <mergeCell ref="D38:I38"/>
    <mergeCell ref="D39:F39"/>
    <mergeCell ref="G39:I39"/>
    <mergeCell ref="B8:C10"/>
    <mergeCell ref="B12:O12"/>
    <mergeCell ref="B17:O17"/>
    <mergeCell ref="B42:I42"/>
    <mergeCell ref="B47:I47"/>
    <mergeCell ref="K68:L68"/>
    <mergeCell ref="B59:I59"/>
    <mergeCell ref="K97:L97"/>
    <mergeCell ref="B87:C89"/>
    <mergeCell ref="D87:I87"/>
    <mergeCell ref="J87:L88"/>
    <mergeCell ref="M87:O88"/>
    <mergeCell ref="D88:F88"/>
    <mergeCell ref="G88:I88"/>
    <mergeCell ref="B76:C78"/>
    <mergeCell ref="M76:O77"/>
    <mergeCell ref="D77:F77"/>
    <mergeCell ref="G77:I77"/>
    <mergeCell ref="D76:I76"/>
    <mergeCell ref="J76:L77"/>
  </mergeCells>
  <printOptions horizontalCentered="1"/>
  <pageMargins left="0.7874015748031497" right="0.7874015748031497" top="0.9055118110236221" bottom="0.5118110236220472" header="0.5118110236220472" footer="0.3937007874015748"/>
  <pageSetup fitToHeight="2" fitToWidth="2" horizontalDpi="600" verticalDpi="600" orientation="landscape" paperSize="9" scale="43" r:id="rId1"/>
  <headerFooter alignWithMargins="0">
    <oddFooter>&amp;C&amp;18&amp;P+80
&amp;10
</oddFooter>
  </headerFooter>
  <rowBreaks count="1" manualBreakCount="1">
    <brk id="68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I42"/>
  <sheetViews>
    <sheetView tabSelected="1" zoomScale="75" zoomScaleNormal="75" workbookViewId="0" topLeftCell="A1">
      <selection activeCell="C19" sqref="C19"/>
    </sheetView>
  </sheetViews>
  <sheetFormatPr defaultColWidth="9.00390625" defaultRowHeight="12.75"/>
  <cols>
    <col min="1" max="1" width="64.75390625" style="1170" customWidth="1"/>
    <col min="2" max="2" width="41.625" style="1170" customWidth="1"/>
    <col min="3" max="3" width="13.75390625" style="1170" customWidth="1"/>
    <col min="4" max="4" width="15.25390625" style="1170" customWidth="1"/>
    <col min="5" max="5" width="15.625" style="1170" customWidth="1"/>
    <col min="6" max="6" width="12.875" style="1170" customWidth="1"/>
    <col min="7" max="7" width="15.125" style="1170" customWidth="1"/>
    <col min="8" max="9" width="14.375" style="1170" customWidth="1"/>
    <col min="10" max="10" width="12.875" style="1170" customWidth="1"/>
    <col min="11" max="12" width="14.375" style="1170" customWidth="1"/>
    <col min="13" max="13" width="13.125" style="1170" customWidth="1"/>
    <col min="14" max="15" width="14.375" style="1170" customWidth="1"/>
    <col min="16" max="165" width="9.125" style="1172" customWidth="1"/>
    <col min="166" max="16384" width="9.125" style="1170" customWidth="1"/>
  </cols>
  <sheetData>
    <row r="1" spans="1:15" ht="17.25" customHeight="1">
      <c r="A1" s="1355" t="s">
        <v>233</v>
      </c>
      <c r="I1" s="1171"/>
      <c r="J1" s="1171"/>
      <c r="M1" s="1171"/>
      <c r="N1" s="1550" t="s">
        <v>179</v>
      </c>
      <c r="O1" s="1550"/>
    </row>
    <row r="2" spans="1:15" ht="36" customHeight="1">
      <c r="A2" s="1526" t="s">
        <v>747</v>
      </c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</row>
    <row r="3" spans="7:15" ht="25.5" customHeight="1" thickBot="1">
      <c r="G3" s="1173"/>
      <c r="H3" s="1173"/>
      <c r="I3" s="1173"/>
      <c r="J3" s="1173"/>
      <c r="K3" s="1173"/>
      <c r="L3" s="1173"/>
      <c r="M3" s="1174"/>
      <c r="N3" s="1174"/>
      <c r="O3" s="1174"/>
    </row>
    <row r="4" spans="1:15" ht="19.5" customHeight="1">
      <c r="A4" s="1527"/>
      <c r="B4" s="1540" t="s">
        <v>15</v>
      </c>
      <c r="C4" s="1537" t="s">
        <v>380</v>
      </c>
      <c r="D4" s="1519" t="s">
        <v>16</v>
      </c>
      <c r="E4" s="1520"/>
      <c r="F4" s="1520"/>
      <c r="G4" s="1546" t="s">
        <v>17</v>
      </c>
      <c r="H4" s="1547"/>
      <c r="I4" s="1547"/>
      <c r="J4" s="1547"/>
      <c r="K4" s="1547"/>
      <c r="L4" s="1547"/>
      <c r="M4" s="1547"/>
      <c r="N4" s="1547"/>
      <c r="O4" s="1548"/>
    </row>
    <row r="5" spans="1:15" ht="21.75" customHeight="1">
      <c r="A5" s="1528"/>
      <c r="B5" s="1541"/>
      <c r="C5" s="1538"/>
      <c r="D5" s="1521"/>
      <c r="E5" s="1521"/>
      <c r="F5" s="1521"/>
      <c r="G5" s="1514" t="s">
        <v>18</v>
      </c>
      <c r="H5" s="1514"/>
      <c r="I5" s="1515"/>
      <c r="J5" s="1515" t="s">
        <v>19</v>
      </c>
      <c r="K5" s="1531"/>
      <c r="L5" s="1532"/>
      <c r="M5" s="1533" t="s">
        <v>387</v>
      </c>
      <c r="N5" s="1514"/>
      <c r="O5" s="1534"/>
    </row>
    <row r="6" spans="1:15" ht="26.25" customHeight="1">
      <c r="A6" s="1528"/>
      <c r="B6" s="1541"/>
      <c r="C6" s="1538"/>
      <c r="D6" s="1522"/>
      <c r="E6" s="1522"/>
      <c r="F6" s="1522"/>
      <c r="G6" s="1514" t="s">
        <v>20</v>
      </c>
      <c r="H6" s="1514"/>
      <c r="I6" s="1515"/>
      <c r="J6" s="1531" t="s">
        <v>20</v>
      </c>
      <c r="K6" s="1535"/>
      <c r="L6" s="1535"/>
      <c r="M6" s="1515" t="s">
        <v>20</v>
      </c>
      <c r="N6" s="1535"/>
      <c r="O6" s="1536"/>
    </row>
    <row r="7" spans="1:15" ht="21" customHeight="1">
      <c r="A7" s="1529"/>
      <c r="B7" s="1541"/>
      <c r="C7" s="1538"/>
      <c r="D7" s="1516" t="s">
        <v>378</v>
      </c>
      <c r="E7" s="1516" t="s">
        <v>379</v>
      </c>
      <c r="F7" s="1523" t="s">
        <v>387</v>
      </c>
      <c r="G7" s="1551" t="s">
        <v>21</v>
      </c>
      <c r="H7" s="1543" t="s">
        <v>22</v>
      </c>
      <c r="I7" s="1523" t="s">
        <v>387</v>
      </c>
      <c r="J7" s="1556" t="s">
        <v>21</v>
      </c>
      <c r="K7" s="1543" t="s">
        <v>22</v>
      </c>
      <c r="L7" s="1523" t="s">
        <v>387</v>
      </c>
      <c r="M7" s="1556" t="s">
        <v>21</v>
      </c>
      <c r="N7" s="1543" t="s">
        <v>22</v>
      </c>
      <c r="O7" s="1511" t="s">
        <v>387</v>
      </c>
    </row>
    <row r="8" spans="1:15" ht="12.75" customHeight="1">
      <c r="A8" s="1529"/>
      <c r="B8" s="1541"/>
      <c r="C8" s="1538"/>
      <c r="D8" s="1517"/>
      <c r="E8" s="1517"/>
      <c r="F8" s="1524"/>
      <c r="G8" s="1552"/>
      <c r="H8" s="1554"/>
      <c r="I8" s="1544"/>
      <c r="J8" s="1557"/>
      <c r="K8" s="1517"/>
      <c r="L8" s="1524"/>
      <c r="M8" s="1557"/>
      <c r="N8" s="1517"/>
      <c r="O8" s="1512"/>
    </row>
    <row r="9" spans="1:15" ht="29.25" customHeight="1">
      <c r="A9" s="1529"/>
      <c r="B9" s="1542"/>
      <c r="C9" s="1539"/>
      <c r="D9" s="1518"/>
      <c r="E9" s="1518"/>
      <c r="F9" s="1525"/>
      <c r="G9" s="1553"/>
      <c r="H9" s="1555"/>
      <c r="I9" s="1545"/>
      <c r="J9" s="1558"/>
      <c r="K9" s="1518"/>
      <c r="L9" s="1525"/>
      <c r="M9" s="1558"/>
      <c r="N9" s="1518"/>
      <c r="O9" s="1513"/>
    </row>
    <row r="10" spans="1:165" s="1185" customFormat="1" ht="14.25" customHeight="1" thickBot="1">
      <c r="A10" s="1530"/>
      <c r="B10" s="1175">
        <v>1</v>
      </c>
      <c r="C10" s="1176">
        <v>2</v>
      </c>
      <c r="D10" s="1177">
        <v>3</v>
      </c>
      <c r="E10" s="1177">
        <v>4</v>
      </c>
      <c r="F10" s="1177" t="s">
        <v>23</v>
      </c>
      <c r="G10" s="1182">
        <v>6</v>
      </c>
      <c r="H10" s="1178">
        <v>7</v>
      </c>
      <c r="I10" s="1179" t="s">
        <v>24</v>
      </c>
      <c r="J10" s="1180">
        <v>9</v>
      </c>
      <c r="K10" s="1181">
        <v>10</v>
      </c>
      <c r="L10" s="1178" t="s">
        <v>25</v>
      </c>
      <c r="M10" s="1182" t="s">
        <v>26</v>
      </c>
      <c r="N10" s="1178" t="s">
        <v>27</v>
      </c>
      <c r="O10" s="1183" t="s">
        <v>28</v>
      </c>
      <c r="P10" s="1184"/>
      <c r="Q10" s="1184"/>
      <c r="R10" s="1184"/>
      <c r="S10" s="118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  <c r="AJ10" s="1184"/>
      <c r="AK10" s="1184"/>
      <c r="AL10" s="1184"/>
      <c r="AM10" s="1184"/>
      <c r="AN10" s="1184"/>
      <c r="AO10" s="1184"/>
      <c r="AP10" s="1184"/>
      <c r="AQ10" s="1184"/>
      <c r="AR10" s="1184"/>
      <c r="AS10" s="1184"/>
      <c r="AT10" s="1184"/>
      <c r="AU10" s="1184"/>
      <c r="AV10" s="1184"/>
      <c r="AW10" s="1184"/>
      <c r="AX10" s="1184"/>
      <c r="AY10" s="1184"/>
      <c r="AZ10" s="1184"/>
      <c r="BA10" s="1184"/>
      <c r="BB10" s="1184"/>
      <c r="BC10" s="1184"/>
      <c r="BD10" s="1184"/>
      <c r="BE10" s="1184"/>
      <c r="BF10" s="1184"/>
      <c r="BG10" s="1184"/>
      <c r="BH10" s="1184"/>
      <c r="BI10" s="1184"/>
      <c r="BJ10" s="1184"/>
      <c r="BK10" s="1184"/>
      <c r="BL10" s="1184"/>
      <c r="BM10" s="1184"/>
      <c r="BN10" s="1184"/>
      <c r="BO10" s="1184"/>
      <c r="BP10" s="1184"/>
      <c r="BQ10" s="1184"/>
      <c r="BR10" s="1184"/>
      <c r="BS10" s="1184"/>
      <c r="BT10" s="1184"/>
      <c r="BU10" s="1184"/>
      <c r="BV10" s="1184"/>
      <c r="BW10" s="1184"/>
      <c r="BX10" s="1184"/>
      <c r="BY10" s="1184"/>
      <c r="BZ10" s="1184"/>
      <c r="CA10" s="1184"/>
      <c r="CB10" s="1184"/>
      <c r="CC10" s="1184"/>
      <c r="CD10" s="1184"/>
      <c r="CE10" s="1184"/>
      <c r="CF10" s="1184"/>
      <c r="CG10" s="1184"/>
      <c r="CH10" s="1184"/>
      <c r="CI10" s="1184"/>
      <c r="CJ10" s="1184"/>
      <c r="CK10" s="1184"/>
      <c r="CL10" s="1184"/>
      <c r="CM10" s="1184"/>
      <c r="CN10" s="1184"/>
      <c r="CO10" s="1184"/>
      <c r="CP10" s="1184"/>
      <c r="CQ10" s="1184"/>
      <c r="CR10" s="1184"/>
      <c r="CS10" s="1184"/>
      <c r="CT10" s="1184"/>
      <c r="CU10" s="1184"/>
      <c r="CV10" s="1184"/>
      <c r="CW10" s="1184"/>
      <c r="CX10" s="1184"/>
      <c r="CY10" s="1184"/>
      <c r="CZ10" s="1184"/>
      <c r="DA10" s="1184"/>
      <c r="DB10" s="1184"/>
      <c r="DC10" s="1184"/>
      <c r="DD10" s="1184"/>
      <c r="DE10" s="1184"/>
      <c r="DF10" s="1184"/>
      <c r="DG10" s="1184"/>
      <c r="DH10" s="1184"/>
      <c r="DI10" s="1184"/>
      <c r="DJ10" s="1184"/>
      <c r="DK10" s="1184"/>
      <c r="DL10" s="1184"/>
      <c r="DM10" s="1184"/>
      <c r="DN10" s="1184"/>
      <c r="DO10" s="1184"/>
      <c r="DP10" s="1184"/>
      <c r="DQ10" s="1184"/>
      <c r="DR10" s="1184"/>
      <c r="DS10" s="1184"/>
      <c r="DT10" s="1184"/>
      <c r="DU10" s="1184"/>
      <c r="DV10" s="1184"/>
      <c r="DW10" s="1184"/>
      <c r="DX10" s="1184"/>
      <c r="DY10" s="1184"/>
      <c r="DZ10" s="1184"/>
      <c r="EA10" s="1184"/>
      <c r="EB10" s="1184"/>
      <c r="EC10" s="1184"/>
      <c r="ED10" s="1184"/>
      <c r="EE10" s="1184"/>
      <c r="EF10" s="1184"/>
      <c r="EG10" s="1184"/>
      <c r="EH10" s="1184"/>
      <c r="EI10" s="1184"/>
      <c r="EJ10" s="1184"/>
      <c r="EK10" s="1184"/>
      <c r="EL10" s="1184"/>
      <c r="EM10" s="1184"/>
      <c r="EN10" s="1184"/>
      <c r="EO10" s="1184"/>
      <c r="EP10" s="1184"/>
      <c r="EQ10" s="1184"/>
      <c r="ER10" s="1184"/>
      <c r="ES10" s="1184"/>
      <c r="ET10" s="1184"/>
      <c r="EU10" s="1184"/>
      <c r="EV10" s="1184"/>
      <c r="EW10" s="1184"/>
      <c r="EX10" s="1184"/>
      <c r="EY10" s="1184"/>
      <c r="EZ10" s="1184"/>
      <c r="FA10" s="1184"/>
      <c r="FB10" s="1184"/>
      <c r="FC10" s="1184"/>
      <c r="FD10" s="1184"/>
      <c r="FE10" s="1184"/>
      <c r="FF10" s="1184"/>
      <c r="FG10" s="1184"/>
      <c r="FH10" s="1184"/>
      <c r="FI10" s="1184"/>
    </row>
    <row r="11" spans="1:165" s="1186" customFormat="1" ht="23.25" customHeight="1">
      <c r="A11" s="1279" t="s">
        <v>29</v>
      </c>
      <c r="B11" s="1195"/>
      <c r="C11" s="1188">
        <f>M11/F11/12*1000</f>
        <v>35269</v>
      </c>
      <c r="D11" s="1312">
        <f aca="true" t="shared" si="0" ref="D11:O11">D13+D33</f>
        <v>14.25</v>
      </c>
      <c r="E11" s="1312">
        <f t="shared" si="0"/>
        <v>70.25</v>
      </c>
      <c r="F11" s="1312">
        <f t="shared" si="0"/>
        <v>84.5</v>
      </c>
      <c r="G11" s="1353">
        <f t="shared" si="0"/>
        <v>5187.03</v>
      </c>
      <c r="H11" s="1312">
        <f t="shared" si="0"/>
        <v>3869.53</v>
      </c>
      <c r="I11" s="1312">
        <f t="shared" si="0"/>
        <v>9056.56</v>
      </c>
      <c r="J11" s="1312">
        <f t="shared" si="0"/>
        <v>30575.88</v>
      </c>
      <c r="K11" s="1312">
        <f t="shared" si="0"/>
        <v>21798.98</v>
      </c>
      <c r="L11" s="1312">
        <f t="shared" si="0"/>
        <v>52374.86</v>
      </c>
      <c r="M11" s="1312">
        <f t="shared" si="0"/>
        <v>35762.89</v>
      </c>
      <c r="N11" s="1312">
        <f t="shared" si="0"/>
        <v>25668.52</v>
      </c>
      <c r="O11" s="1313">
        <f t="shared" si="0"/>
        <v>61431.41</v>
      </c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80"/>
      <c r="AD11" s="1280"/>
      <c r="AE11" s="1280"/>
      <c r="AF11" s="1280"/>
      <c r="AG11" s="1280"/>
      <c r="AH11" s="1280"/>
      <c r="AI11" s="1280"/>
      <c r="AJ11" s="1280"/>
      <c r="AK11" s="1280"/>
      <c r="AL11" s="1280"/>
      <c r="AM11" s="1280"/>
      <c r="AN11" s="1280"/>
      <c r="AO11" s="1280"/>
      <c r="AP11" s="1280"/>
      <c r="AQ11" s="1280"/>
      <c r="AR11" s="1280"/>
      <c r="AS11" s="1280"/>
      <c r="AT11" s="1280"/>
      <c r="AU11" s="1280"/>
      <c r="AV11" s="1280"/>
      <c r="AW11" s="1280"/>
      <c r="AX11" s="1280"/>
      <c r="AY11" s="1280"/>
      <c r="AZ11" s="1280"/>
      <c r="BA11" s="1280"/>
      <c r="BB11" s="1280"/>
      <c r="BC11" s="1280"/>
      <c r="BD11" s="1280"/>
      <c r="BE11" s="1280"/>
      <c r="BF11" s="1280"/>
      <c r="BG11" s="1280"/>
      <c r="BH11" s="1280"/>
      <c r="BI11" s="1280"/>
      <c r="BJ11" s="1280"/>
      <c r="BK11" s="1280"/>
      <c r="BL11" s="1280"/>
      <c r="BM11" s="1280"/>
      <c r="BN11" s="1280"/>
      <c r="BO11" s="1280"/>
      <c r="BP11" s="1280"/>
      <c r="BQ11" s="1280"/>
      <c r="BR11" s="1280"/>
      <c r="BS11" s="1280"/>
      <c r="BT11" s="1280"/>
      <c r="BU11" s="1280"/>
      <c r="BV11" s="1280"/>
      <c r="BW11" s="1280"/>
      <c r="BX11" s="1280"/>
      <c r="BY11" s="1280"/>
      <c r="BZ11" s="1280"/>
      <c r="CA11" s="1280"/>
      <c r="CB11" s="1280"/>
      <c r="CC11" s="1280"/>
      <c r="CD11" s="1280"/>
      <c r="CE11" s="1280"/>
      <c r="CF11" s="1280"/>
      <c r="CG11" s="1280"/>
      <c r="CH11" s="1280"/>
      <c r="CI11" s="1280"/>
      <c r="CJ11" s="1280"/>
      <c r="CK11" s="1280"/>
      <c r="CL11" s="1280"/>
      <c r="CM11" s="1280"/>
      <c r="CN11" s="1280"/>
      <c r="CO11" s="1280"/>
      <c r="CP11" s="1280"/>
      <c r="CQ11" s="1280"/>
      <c r="CR11" s="1280"/>
      <c r="CS11" s="1280"/>
      <c r="CT11" s="1280"/>
      <c r="CU11" s="1280"/>
      <c r="CV11" s="1280"/>
      <c r="CW11" s="1280"/>
      <c r="CX11" s="1280"/>
      <c r="CY11" s="1280"/>
      <c r="CZ11" s="1280"/>
      <c r="DA11" s="1280"/>
      <c r="DB11" s="1280"/>
      <c r="DC11" s="1280"/>
      <c r="DD11" s="1280"/>
      <c r="DE11" s="1280"/>
      <c r="DF11" s="1280"/>
      <c r="DG11" s="1280"/>
      <c r="DH11" s="1280"/>
      <c r="DI11" s="1280"/>
      <c r="DJ11" s="1280"/>
      <c r="DK11" s="1280"/>
      <c r="DL11" s="1280"/>
      <c r="DM11" s="1280"/>
      <c r="DN11" s="1280"/>
      <c r="DO11" s="1280"/>
      <c r="DP11" s="1280"/>
      <c r="DQ11" s="1280"/>
      <c r="DR11" s="1280"/>
      <c r="DS11" s="1280"/>
      <c r="DT11" s="1280"/>
      <c r="DU11" s="1280"/>
      <c r="DV11" s="1280"/>
      <c r="DW11" s="1280"/>
      <c r="DX11" s="1280"/>
      <c r="DY11" s="1280"/>
      <c r="DZ11" s="1280"/>
      <c r="EA11" s="1280"/>
      <c r="EB11" s="1280"/>
      <c r="EC11" s="1280"/>
      <c r="ED11" s="1280"/>
      <c r="EE11" s="1280"/>
      <c r="EF11" s="1280"/>
      <c r="EG11" s="1280"/>
      <c r="EH11" s="1280"/>
      <c r="EI11" s="1280"/>
      <c r="EJ11" s="1280"/>
      <c r="EK11" s="1280"/>
      <c r="EL11" s="1280"/>
      <c r="EM11" s="1280"/>
      <c r="EN11" s="1280"/>
      <c r="EO11" s="1280"/>
      <c r="EP11" s="1280"/>
      <c r="EQ11" s="1280"/>
      <c r="ER11" s="1280"/>
      <c r="ES11" s="1280"/>
      <c r="ET11" s="1280"/>
      <c r="EU11" s="1280"/>
      <c r="EV11" s="1280"/>
      <c r="EW11" s="1280"/>
      <c r="EX11" s="1280"/>
      <c r="EY11" s="1280"/>
      <c r="EZ11" s="1280"/>
      <c r="FA11" s="1280"/>
      <c r="FB11" s="1280"/>
      <c r="FC11" s="1280"/>
      <c r="FD11" s="1280"/>
      <c r="FE11" s="1280"/>
      <c r="FF11" s="1280"/>
      <c r="FG11" s="1280"/>
      <c r="FH11" s="1280"/>
      <c r="FI11" s="1280"/>
    </row>
    <row r="12" spans="1:15" ht="13.5" customHeight="1">
      <c r="A12" s="1272" t="s">
        <v>819</v>
      </c>
      <c r="B12" s="1265"/>
      <c r="C12" s="1266"/>
      <c r="D12" s="1314"/>
      <c r="E12" s="1314"/>
      <c r="F12" s="1314"/>
      <c r="G12" s="1354"/>
      <c r="H12" s="1314"/>
      <c r="I12" s="1314"/>
      <c r="J12" s="1314"/>
      <c r="K12" s="1314"/>
      <c r="L12" s="1314"/>
      <c r="M12" s="1314"/>
      <c r="N12" s="1314"/>
      <c r="O12" s="1315"/>
    </row>
    <row r="13" spans="1:15" ht="20.25" customHeight="1">
      <c r="A13" s="1299" t="s">
        <v>30</v>
      </c>
      <c r="B13" s="1196"/>
      <c r="C13" s="1189">
        <f>M13/F13/12*1000</f>
        <v>35328</v>
      </c>
      <c r="D13" s="1314">
        <f aca="true" t="shared" si="1" ref="D13:O13">D15+D21+D24</f>
        <v>14.25</v>
      </c>
      <c r="E13" s="1314">
        <f t="shared" si="1"/>
        <v>67.25</v>
      </c>
      <c r="F13" s="1314">
        <f t="shared" si="1"/>
        <v>81.5</v>
      </c>
      <c r="G13" s="1354">
        <f t="shared" si="1"/>
        <v>5005.25</v>
      </c>
      <c r="H13" s="1314">
        <f t="shared" si="1"/>
        <v>3690.15</v>
      </c>
      <c r="I13" s="1314">
        <f t="shared" si="1"/>
        <v>8695.4</v>
      </c>
      <c r="J13" s="1314">
        <f t="shared" si="1"/>
        <v>29545.78</v>
      </c>
      <c r="K13" s="1314">
        <f t="shared" si="1"/>
        <v>20824.25</v>
      </c>
      <c r="L13" s="1314">
        <f t="shared" si="1"/>
        <v>50370.03</v>
      </c>
      <c r="M13" s="1314">
        <f t="shared" si="1"/>
        <v>34551.01</v>
      </c>
      <c r="N13" s="1314">
        <f t="shared" si="1"/>
        <v>24514.41</v>
      </c>
      <c r="O13" s="1315">
        <f t="shared" si="1"/>
        <v>59065.42</v>
      </c>
    </row>
    <row r="14" spans="1:15" ht="13.5" customHeight="1">
      <c r="A14" s="1267" t="s">
        <v>819</v>
      </c>
      <c r="B14" s="1268"/>
      <c r="C14" s="1266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5"/>
    </row>
    <row r="15" spans="1:16" ht="20.25" customHeight="1">
      <c r="A15" s="1300" t="s">
        <v>31</v>
      </c>
      <c r="B15" s="1265"/>
      <c r="C15" s="1283">
        <f>M15/F15/12*1000</f>
        <v>36400</v>
      </c>
      <c r="D15" s="1316">
        <f aca="true" t="shared" si="2" ref="D15:O15">D16+D17+D18+D19+D20</f>
        <v>10.75</v>
      </c>
      <c r="E15" s="1316">
        <f t="shared" si="2"/>
        <v>65.25</v>
      </c>
      <c r="F15" s="1316">
        <f t="shared" si="2"/>
        <v>76</v>
      </c>
      <c r="G15" s="1316">
        <f t="shared" si="2"/>
        <v>4632.97</v>
      </c>
      <c r="H15" s="1316">
        <f t="shared" si="2"/>
        <v>3678.37</v>
      </c>
      <c r="I15" s="1316">
        <f t="shared" si="2"/>
        <v>8311.34</v>
      </c>
      <c r="J15" s="1316">
        <f t="shared" si="2"/>
        <v>28563.89</v>
      </c>
      <c r="K15" s="1316">
        <f t="shared" si="2"/>
        <v>20754.9</v>
      </c>
      <c r="L15" s="1316">
        <f t="shared" si="2"/>
        <v>49318.79</v>
      </c>
      <c r="M15" s="1316">
        <f t="shared" si="2"/>
        <v>33196.85</v>
      </c>
      <c r="N15" s="1316">
        <f t="shared" si="2"/>
        <v>24433.28</v>
      </c>
      <c r="O15" s="1317">
        <f t="shared" si="2"/>
        <v>57630.13</v>
      </c>
      <c r="P15" s="1269"/>
    </row>
    <row r="16" spans="1:165" s="1186" customFormat="1" ht="20.25" customHeight="1">
      <c r="A16" s="1282"/>
      <c r="B16" s="1303" t="s">
        <v>406</v>
      </c>
      <c r="C16" s="1285">
        <f>M16/F16/12*1000</f>
        <v>21507</v>
      </c>
      <c r="D16" s="1318">
        <v>1</v>
      </c>
      <c r="E16" s="1318">
        <v>3</v>
      </c>
      <c r="F16" s="1318">
        <f aca="true" t="shared" si="3" ref="F16:F35">D16+E16</f>
        <v>4</v>
      </c>
      <c r="G16" s="1318">
        <v>206.47</v>
      </c>
      <c r="H16" s="1318">
        <v>0</v>
      </c>
      <c r="I16" s="1318">
        <f aca="true" t="shared" si="4" ref="I16:I37">G16+H16</f>
        <v>206.47</v>
      </c>
      <c r="J16" s="1318">
        <v>825.86</v>
      </c>
      <c r="K16" s="1318">
        <v>0</v>
      </c>
      <c r="L16" s="1318">
        <f aca="true" t="shared" si="5" ref="L16:L37">J16+K16</f>
        <v>825.86</v>
      </c>
      <c r="M16" s="1318">
        <v>1032.33</v>
      </c>
      <c r="N16" s="1318">
        <v>0</v>
      </c>
      <c r="O16" s="1319">
        <f aca="true" t="shared" si="6" ref="O16:O37">M16+N16</f>
        <v>1032.33</v>
      </c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  <c r="AH16" s="1280"/>
      <c r="AI16" s="1280"/>
      <c r="AJ16" s="1280"/>
      <c r="AK16" s="1280"/>
      <c r="AL16" s="1280"/>
      <c r="AM16" s="1280"/>
      <c r="AN16" s="1280"/>
      <c r="AO16" s="1280"/>
      <c r="AP16" s="1280"/>
      <c r="AQ16" s="1280"/>
      <c r="AR16" s="1280"/>
      <c r="AS16" s="1280"/>
      <c r="AT16" s="1280"/>
      <c r="AU16" s="1280"/>
      <c r="AV16" s="1280"/>
      <c r="AW16" s="1280"/>
      <c r="AX16" s="1280"/>
      <c r="AY16" s="1280"/>
      <c r="AZ16" s="1280"/>
      <c r="BA16" s="1280"/>
      <c r="BB16" s="1280"/>
      <c r="BC16" s="1280"/>
      <c r="BD16" s="1280"/>
      <c r="BE16" s="1280"/>
      <c r="BF16" s="1280"/>
      <c r="BG16" s="1280"/>
      <c r="BH16" s="1280"/>
      <c r="BI16" s="1280"/>
      <c r="BJ16" s="1280"/>
      <c r="BK16" s="1280"/>
      <c r="BL16" s="1280"/>
      <c r="BM16" s="1280"/>
      <c r="BN16" s="1280"/>
      <c r="BO16" s="1280"/>
      <c r="BP16" s="1280"/>
      <c r="BQ16" s="1280"/>
      <c r="BR16" s="1280"/>
      <c r="BS16" s="1280"/>
      <c r="BT16" s="1280"/>
      <c r="BU16" s="1280"/>
      <c r="BV16" s="1280"/>
      <c r="BW16" s="1280"/>
      <c r="BX16" s="1280"/>
      <c r="BY16" s="1280"/>
      <c r="BZ16" s="1280"/>
      <c r="CA16" s="1280"/>
      <c r="CB16" s="1280"/>
      <c r="CC16" s="1280"/>
      <c r="CD16" s="1280"/>
      <c r="CE16" s="1280"/>
      <c r="CF16" s="1280"/>
      <c r="CG16" s="1280"/>
      <c r="CH16" s="1280"/>
      <c r="CI16" s="1280"/>
      <c r="CJ16" s="1280"/>
      <c r="CK16" s="1280"/>
      <c r="CL16" s="1280"/>
      <c r="CM16" s="1280"/>
      <c r="CN16" s="1280"/>
      <c r="CO16" s="1280"/>
      <c r="CP16" s="1280"/>
      <c r="CQ16" s="1280"/>
      <c r="CR16" s="1280"/>
      <c r="CS16" s="1280"/>
      <c r="CT16" s="1280"/>
      <c r="CU16" s="1280"/>
      <c r="CV16" s="1280"/>
      <c r="CW16" s="1280"/>
      <c r="CX16" s="1280"/>
      <c r="CY16" s="1280"/>
      <c r="CZ16" s="1280"/>
      <c r="DA16" s="1280"/>
      <c r="DB16" s="1280"/>
      <c r="DC16" s="1280"/>
      <c r="DD16" s="1280"/>
      <c r="DE16" s="1280"/>
      <c r="DF16" s="1280"/>
      <c r="DG16" s="1280"/>
      <c r="DH16" s="1280"/>
      <c r="DI16" s="1280"/>
      <c r="DJ16" s="1280"/>
      <c r="DK16" s="1280"/>
      <c r="DL16" s="1280"/>
      <c r="DM16" s="1280"/>
      <c r="DN16" s="1280"/>
      <c r="DO16" s="1280"/>
      <c r="DP16" s="1280"/>
      <c r="DQ16" s="1280"/>
      <c r="DR16" s="1280"/>
      <c r="DS16" s="1280"/>
      <c r="DT16" s="1280"/>
      <c r="DU16" s="1280"/>
      <c r="DV16" s="1280"/>
      <c r="DW16" s="1280"/>
      <c r="DX16" s="1280"/>
      <c r="DY16" s="1280"/>
      <c r="DZ16" s="1280"/>
      <c r="EA16" s="1280"/>
      <c r="EB16" s="1280"/>
      <c r="EC16" s="1280"/>
      <c r="ED16" s="1280"/>
      <c r="EE16" s="1280"/>
      <c r="EF16" s="1280"/>
      <c r="EG16" s="1280"/>
      <c r="EH16" s="1280"/>
      <c r="EI16" s="1280"/>
      <c r="EJ16" s="1280"/>
      <c r="EK16" s="1280"/>
      <c r="EL16" s="1280"/>
      <c r="EM16" s="1280"/>
      <c r="EN16" s="1280"/>
      <c r="EO16" s="1280"/>
      <c r="EP16" s="1280"/>
      <c r="EQ16" s="1280"/>
      <c r="ER16" s="1280"/>
      <c r="ES16" s="1280"/>
      <c r="ET16" s="1280"/>
      <c r="EU16" s="1280"/>
      <c r="EV16" s="1280"/>
      <c r="EW16" s="1280"/>
      <c r="EX16" s="1280"/>
      <c r="EY16" s="1280"/>
      <c r="EZ16" s="1280"/>
      <c r="FA16" s="1280"/>
      <c r="FB16" s="1280"/>
      <c r="FC16" s="1280"/>
      <c r="FD16" s="1280"/>
      <c r="FE16" s="1280"/>
      <c r="FF16" s="1280"/>
      <c r="FG16" s="1280"/>
      <c r="FH16" s="1280"/>
      <c r="FI16" s="1280"/>
    </row>
    <row r="17" spans="1:165" s="1186" customFormat="1" ht="20.25" customHeight="1">
      <c r="A17" s="1282"/>
      <c r="B17" s="1303" t="s">
        <v>403</v>
      </c>
      <c r="C17" s="1285">
        <f>M17/F17/12*1000</f>
        <v>31602</v>
      </c>
      <c r="D17" s="1318">
        <v>0</v>
      </c>
      <c r="E17" s="1318">
        <v>7</v>
      </c>
      <c r="F17" s="1318">
        <f t="shared" si="3"/>
        <v>7</v>
      </c>
      <c r="G17" s="1318">
        <v>0</v>
      </c>
      <c r="H17" s="1318">
        <v>0</v>
      </c>
      <c r="I17" s="1318">
        <f t="shared" si="4"/>
        <v>0</v>
      </c>
      <c r="J17" s="1318">
        <v>2654.56</v>
      </c>
      <c r="K17" s="1318">
        <v>0</v>
      </c>
      <c r="L17" s="1318">
        <f t="shared" si="5"/>
        <v>2654.56</v>
      </c>
      <c r="M17" s="1318">
        <v>2654.56</v>
      </c>
      <c r="N17" s="1318">
        <v>0</v>
      </c>
      <c r="O17" s="1319">
        <f t="shared" si="6"/>
        <v>2654.56</v>
      </c>
      <c r="P17" s="1284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1280"/>
      <c r="AG17" s="1280"/>
      <c r="AH17" s="1280"/>
      <c r="AI17" s="1280"/>
      <c r="AJ17" s="1280"/>
      <c r="AK17" s="1280"/>
      <c r="AL17" s="1280"/>
      <c r="AM17" s="1280"/>
      <c r="AN17" s="1280"/>
      <c r="AO17" s="1280"/>
      <c r="AP17" s="1280"/>
      <c r="AQ17" s="1280"/>
      <c r="AR17" s="1280"/>
      <c r="AS17" s="1280"/>
      <c r="AT17" s="1280"/>
      <c r="AU17" s="1280"/>
      <c r="AV17" s="1280"/>
      <c r="AW17" s="1280"/>
      <c r="AX17" s="1280"/>
      <c r="AY17" s="1280"/>
      <c r="AZ17" s="1280"/>
      <c r="BA17" s="1280"/>
      <c r="BB17" s="1280"/>
      <c r="BC17" s="1280"/>
      <c r="BD17" s="1280"/>
      <c r="BE17" s="1280"/>
      <c r="BF17" s="1280"/>
      <c r="BG17" s="1280"/>
      <c r="BH17" s="1280"/>
      <c r="BI17" s="1280"/>
      <c r="BJ17" s="1280"/>
      <c r="BK17" s="1280"/>
      <c r="BL17" s="1280"/>
      <c r="BM17" s="1280"/>
      <c r="BN17" s="1280"/>
      <c r="BO17" s="1280"/>
      <c r="BP17" s="1280"/>
      <c r="BQ17" s="1280"/>
      <c r="BR17" s="1280"/>
      <c r="BS17" s="1280"/>
      <c r="BT17" s="1280"/>
      <c r="BU17" s="1280"/>
      <c r="BV17" s="1280"/>
      <c r="BW17" s="1280"/>
      <c r="BX17" s="1280"/>
      <c r="BY17" s="1280"/>
      <c r="BZ17" s="1280"/>
      <c r="CA17" s="1280"/>
      <c r="CB17" s="1280"/>
      <c r="CC17" s="1280"/>
      <c r="CD17" s="1280"/>
      <c r="CE17" s="1280"/>
      <c r="CF17" s="1280"/>
      <c r="CG17" s="1280"/>
      <c r="CH17" s="1280"/>
      <c r="CI17" s="1280"/>
      <c r="CJ17" s="1280"/>
      <c r="CK17" s="1280"/>
      <c r="CL17" s="1280"/>
      <c r="CM17" s="1280"/>
      <c r="CN17" s="1280"/>
      <c r="CO17" s="1280"/>
      <c r="CP17" s="1280"/>
      <c r="CQ17" s="1280"/>
      <c r="CR17" s="1280"/>
      <c r="CS17" s="1280"/>
      <c r="CT17" s="1280"/>
      <c r="CU17" s="1280"/>
      <c r="CV17" s="1280"/>
      <c r="CW17" s="1280"/>
      <c r="CX17" s="1280"/>
      <c r="CY17" s="1280"/>
      <c r="CZ17" s="1280"/>
      <c r="DA17" s="1280"/>
      <c r="DB17" s="1280"/>
      <c r="DC17" s="1280"/>
      <c r="DD17" s="1280"/>
      <c r="DE17" s="1280"/>
      <c r="DF17" s="1280"/>
      <c r="DG17" s="1280"/>
      <c r="DH17" s="1280"/>
      <c r="DI17" s="1280"/>
      <c r="DJ17" s="1280"/>
      <c r="DK17" s="1280"/>
      <c r="DL17" s="1280"/>
      <c r="DM17" s="1280"/>
      <c r="DN17" s="1280"/>
      <c r="DO17" s="1280"/>
      <c r="DP17" s="1280"/>
      <c r="DQ17" s="1280"/>
      <c r="DR17" s="1280"/>
      <c r="DS17" s="1280"/>
      <c r="DT17" s="1280"/>
      <c r="DU17" s="1280"/>
      <c r="DV17" s="1280"/>
      <c r="DW17" s="1280"/>
      <c r="DX17" s="1280"/>
      <c r="DY17" s="1280"/>
      <c r="DZ17" s="1280"/>
      <c r="EA17" s="1280"/>
      <c r="EB17" s="1280"/>
      <c r="EC17" s="1280"/>
      <c r="ED17" s="1280"/>
      <c r="EE17" s="1280"/>
      <c r="EF17" s="1280"/>
      <c r="EG17" s="1280"/>
      <c r="EH17" s="1280"/>
      <c r="EI17" s="1280"/>
      <c r="EJ17" s="1280"/>
      <c r="EK17" s="1280"/>
      <c r="EL17" s="1280"/>
      <c r="EM17" s="1280"/>
      <c r="EN17" s="1280"/>
      <c r="EO17" s="1280"/>
      <c r="EP17" s="1280"/>
      <c r="EQ17" s="1280"/>
      <c r="ER17" s="1280"/>
      <c r="ES17" s="1280"/>
      <c r="ET17" s="1280"/>
      <c r="EU17" s="1280"/>
      <c r="EV17" s="1280"/>
      <c r="EW17" s="1280"/>
      <c r="EX17" s="1280"/>
      <c r="EY17" s="1280"/>
      <c r="EZ17" s="1280"/>
      <c r="FA17" s="1280"/>
      <c r="FB17" s="1280"/>
      <c r="FC17" s="1280"/>
      <c r="FD17" s="1280"/>
      <c r="FE17" s="1280"/>
      <c r="FF17" s="1280"/>
      <c r="FG17" s="1280"/>
      <c r="FH17" s="1280"/>
      <c r="FI17" s="1280"/>
    </row>
    <row r="18" spans="1:165" s="1186" customFormat="1" ht="40.5" customHeight="1">
      <c r="A18" s="1282"/>
      <c r="B18" s="1303" t="s">
        <v>362</v>
      </c>
      <c r="C18" s="1285">
        <v>0</v>
      </c>
      <c r="D18" s="1318">
        <v>0</v>
      </c>
      <c r="E18" s="1318">
        <v>0</v>
      </c>
      <c r="F18" s="1318">
        <f t="shared" si="3"/>
        <v>0</v>
      </c>
      <c r="G18" s="1318">
        <v>0</v>
      </c>
      <c r="H18" s="1318">
        <v>102.5</v>
      </c>
      <c r="I18" s="1318">
        <f t="shared" si="4"/>
        <v>102.5</v>
      </c>
      <c r="J18" s="1318">
        <v>0</v>
      </c>
      <c r="K18" s="1318">
        <v>307.5</v>
      </c>
      <c r="L18" s="1318">
        <f t="shared" si="5"/>
        <v>307.5</v>
      </c>
      <c r="M18" s="1318">
        <v>0</v>
      </c>
      <c r="N18" s="1318">
        <v>410</v>
      </c>
      <c r="O18" s="1319">
        <f t="shared" si="6"/>
        <v>410</v>
      </c>
      <c r="P18" s="1284"/>
      <c r="Q18" s="1280"/>
      <c r="R18" s="1280"/>
      <c r="S18" s="1280"/>
      <c r="T18" s="1280"/>
      <c r="U18" s="1280"/>
      <c r="V18" s="1280"/>
      <c r="W18" s="1280"/>
      <c r="X18" s="1280"/>
      <c r="Y18" s="1280"/>
      <c r="Z18" s="1280"/>
      <c r="AA18" s="1280"/>
      <c r="AB18" s="1280"/>
      <c r="AC18" s="1280"/>
      <c r="AD18" s="1280"/>
      <c r="AE18" s="1280"/>
      <c r="AF18" s="1280"/>
      <c r="AG18" s="1280"/>
      <c r="AH18" s="1280"/>
      <c r="AI18" s="1280"/>
      <c r="AJ18" s="1280"/>
      <c r="AK18" s="1280"/>
      <c r="AL18" s="1280"/>
      <c r="AM18" s="1280"/>
      <c r="AN18" s="1280"/>
      <c r="AO18" s="1280"/>
      <c r="AP18" s="1280"/>
      <c r="AQ18" s="1280"/>
      <c r="AR18" s="1280"/>
      <c r="AS18" s="1280"/>
      <c r="AT18" s="1280"/>
      <c r="AU18" s="1280"/>
      <c r="AV18" s="1280"/>
      <c r="AW18" s="1280"/>
      <c r="AX18" s="1280"/>
      <c r="AY18" s="1280"/>
      <c r="AZ18" s="1280"/>
      <c r="BA18" s="1280"/>
      <c r="BB18" s="1280"/>
      <c r="BC18" s="1280"/>
      <c r="BD18" s="1280"/>
      <c r="BE18" s="1280"/>
      <c r="BF18" s="1280"/>
      <c r="BG18" s="1280"/>
      <c r="BH18" s="1280"/>
      <c r="BI18" s="1280"/>
      <c r="BJ18" s="1280"/>
      <c r="BK18" s="1280"/>
      <c r="BL18" s="1280"/>
      <c r="BM18" s="1280"/>
      <c r="BN18" s="1280"/>
      <c r="BO18" s="1280"/>
      <c r="BP18" s="1280"/>
      <c r="BQ18" s="1280"/>
      <c r="BR18" s="1280"/>
      <c r="BS18" s="1280"/>
      <c r="BT18" s="1280"/>
      <c r="BU18" s="1280"/>
      <c r="BV18" s="1280"/>
      <c r="BW18" s="1280"/>
      <c r="BX18" s="1280"/>
      <c r="BY18" s="1280"/>
      <c r="BZ18" s="1280"/>
      <c r="CA18" s="1280"/>
      <c r="CB18" s="1280"/>
      <c r="CC18" s="1280"/>
      <c r="CD18" s="1280"/>
      <c r="CE18" s="1280"/>
      <c r="CF18" s="1280"/>
      <c r="CG18" s="1280"/>
      <c r="CH18" s="1280"/>
      <c r="CI18" s="1280"/>
      <c r="CJ18" s="1280"/>
      <c r="CK18" s="1280"/>
      <c r="CL18" s="1280"/>
      <c r="CM18" s="1280"/>
      <c r="CN18" s="1280"/>
      <c r="CO18" s="1280"/>
      <c r="CP18" s="1280"/>
      <c r="CQ18" s="1280"/>
      <c r="CR18" s="1280"/>
      <c r="CS18" s="1280"/>
      <c r="CT18" s="1280"/>
      <c r="CU18" s="1280"/>
      <c r="CV18" s="1280"/>
      <c r="CW18" s="1280"/>
      <c r="CX18" s="1280"/>
      <c r="CY18" s="1280"/>
      <c r="CZ18" s="1280"/>
      <c r="DA18" s="1280"/>
      <c r="DB18" s="1280"/>
      <c r="DC18" s="1280"/>
      <c r="DD18" s="1280"/>
      <c r="DE18" s="1280"/>
      <c r="DF18" s="1280"/>
      <c r="DG18" s="1280"/>
      <c r="DH18" s="1280"/>
      <c r="DI18" s="1280"/>
      <c r="DJ18" s="1280"/>
      <c r="DK18" s="1280"/>
      <c r="DL18" s="1280"/>
      <c r="DM18" s="1280"/>
      <c r="DN18" s="1280"/>
      <c r="DO18" s="1280"/>
      <c r="DP18" s="1280"/>
      <c r="DQ18" s="1280"/>
      <c r="DR18" s="1280"/>
      <c r="DS18" s="1280"/>
      <c r="DT18" s="1280"/>
      <c r="DU18" s="1280"/>
      <c r="DV18" s="1280"/>
      <c r="DW18" s="1280"/>
      <c r="DX18" s="1280"/>
      <c r="DY18" s="1280"/>
      <c r="DZ18" s="1280"/>
      <c r="EA18" s="1280"/>
      <c r="EB18" s="1280"/>
      <c r="EC18" s="1280"/>
      <c r="ED18" s="1280"/>
      <c r="EE18" s="1280"/>
      <c r="EF18" s="1280"/>
      <c r="EG18" s="1280"/>
      <c r="EH18" s="1280"/>
      <c r="EI18" s="1280"/>
      <c r="EJ18" s="1280"/>
      <c r="EK18" s="1280"/>
      <c r="EL18" s="1280"/>
      <c r="EM18" s="1280"/>
      <c r="EN18" s="1280"/>
      <c r="EO18" s="1280"/>
      <c r="EP18" s="1280"/>
      <c r="EQ18" s="1280"/>
      <c r="ER18" s="1280"/>
      <c r="ES18" s="1280"/>
      <c r="ET18" s="1280"/>
      <c r="EU18" s="1280"/>
      <c r="EV18" s="1280"/>
      <c r="EW18" s="1280"/>
      <c r="EX18" s="1280"/>
      <c r="EY18" s="1280"/>
      <c r="EZ18" s="1280"/>
      <c r="FA18" s="1280"/>
      <c r="FB18" s="1280"/>
      <c r="FC18" s="1280"/>
      <c r="FD18" s="1280"/>
      <c r="FE18" s="1280"/>
      <c r="FF18" s="1280"/>
      <c r="FG18" s="1280"/>
      <c r="FH18" s="1280"/>
      <c r="FI18" s="1280"/>
    </row>
    <row r="19" spans="1:165" s="1186" customFormat="1" ht="20.25" customHeight="1">
      <c r="A19" s="1282"/>
      <c r="B19" s="1304" t="s">
        <v>363</v>
      </c>
      <c r="C19" s="1285">
        <f aca="true" t="shared" si="7" ref="C19:C27">M19/F19/12*1000</f>
        <v>38821</v>
      </c>
      <c r="D19" s="1318">
        <v>5.25</v>
      </c>
      <c r="E19" s="1318">
        <v>29.75</v>
      </c>
      <c r="F19" s="1318">
        <f t="shared" si="3"/>
        <v>35</v>
      </c>
      <c r="G19" s="1318">
        <v>2445.93</v>
      </c>
      <c r="H19" s="1318">
        <v>1964.88</v>
      </c>
      <c r="I19" s="1318">
        <f t="shared" si="4"/>
        <v>4410.81</v>
      </c>
      <c r="J19" s="1318">
        <v>13859.06</v>
      </c>
      <c r="K19" s="1318">
        <v>11317.4</v>
      </c>
      <c r="L19" s="1318">
        <f t="shared" si="5"/>
        <v>25176.46</v>
      </c>
      <c r="M19" s="1318">
        <v>16304.99</v>
      </c>
      <c r="N19" s="1318">
        <v>13282.28</v>
      </c>
      <c r="O19" s="1319">
        <f t="shared" si="6"/>
        <v>29587.27</v>
      </c>
      <c r="P19" s="1284"/>
      <c r="Q19" s="1280"/>
      <c r="R19" s="1280"/>
      <c r="S19" s="1280"/>
      <c r="T19" s="1280"/>
      <c r="U19" s="1280"/>
      <c r="V19" s="1280"/>
      <c r="W19" s="1280"/>
      <c r="X19" s="1280"/>
      <c r="Y19" s="1280"/>
      <c r="Z19" s="1280"/>
      <c r="AA19" s="1280"/>
      <c r="AB19" s="1280"/>
      <c r="AC19" s="1280"/>
      <c r="AD19" s="1280"/>
      <c r="AE19" s="1280"/>
      <c r="AF19" s="1280"/>
      <c r="AG19" s="1280"/>
      <c r="AH19" s="1280"/>
      <c r="AI19" s="1280"/>
      <c r="AJ19" s="1280"/>
      <c r="AK19" s="1280"/>
      <c r="AL19" s="1280"/>
      <c r="AM19" s="1280"/>
      <c r="AN19" s="1280"/>
      <c r="AO19" s="1280"/>
      <c r="AP19" s="1280"/>
      <c r="AQ19" s="1280"/>
      <c r="AR19" s="1280"/>
      <c r="AS19" s="1280"/>
      <c r="AT19" s="1280"/>
      <c r="AU19" s="1280"/>
      <c r="AV19" s="1280"/>
      <c r="AW19" s="1280"/>
      <c r="AX19" s="1280"/>
      <c r="AY19" s="1280"/>
      <c r="AZ19" s="1280"/>
      <c r="BA19" s="1280"/>
      <c r="BB19" s="1280"/>
      <c r="BC19" s="1280"/>
      <c r="BD19" s="1280"/>
      <c r="BE19" s="1280"/>
      <c r="BF19" s="1280"/>
      <c r="BG19" s="1280"/>
      <c r="BH19" s="1280"/>
      <c r="BI19" s="1280"/>
      <c r="BJ19" s="1280"/>
      <c r="BK19" s="1280"/>
      <c r="BL19" s="1280"/>
      <c r="BM19" s="1280"/>
      <c r="BN19" s="1280"/>
      <c r="BO19" s="1280"/>
      <c r="BP19" s="1280"/>
      <c r="BQ19" s="1280"/>
      <c r="BR19" s="1280"/>
      <c r="BS19" s="1280"/>
      <c r="BT19" s="1280"/>
      <c r="BU19" s="1280"/>
      <c r="BV19" s="1280"/>
      <c r="BW19" s="1280"/>
      <c r="BX19" s="1280"/>
      <c r="BY19" s="1280"/>
      <c r="BZ19" s="1280"/>
      <c r="CA19" s="1280"/>
      <c r="CB19" s="1280"/>
      <c r="CC19" s="1280"/>
      <c r="CD19" s="1280"/>
      <c r="CE19" s="1280"/>
      <c r="CF19" s="1280"/>
      <c r="CG19" s="1280"/>
      <c r="CH19" s="1280"/>
      <c r="CI19" s="1280"/>
      <c r="CJ19" s="1280"/>
      <c r="CK19" s="1280"/>
      <c r="CL19" s="1280"/>
      <c r="CM19" s="1280"/>
      <c r="CN19" s="1280"/>
      <c r="CO19" s="1280"/>
      <c r="CP19" s="1280"/>
      <c r="CQ19" s="1280"/>
      <c r="CR19" s="1280"/>
      <c r="CS19" s="1280"/>
      <c r="CT19" s="1280"/>
      <c r="CU19" s="1280"/>
      <c r="CV19" s="1280"/>
      <c r="CW19" s="1280"/>
      <c r="CX19" s="1280"/>
      <c r="CY19" s="1280"/>
      <c r="CZ19" s="1280"/>
      <c r="DA19" s="1280"/>
      <c r="DB19" s="1280"/>
      <c r="DC19" s="1280"/>
      <c r="DD19" s="1280"/>
      <c r="DE19" s="1280"/>
      <c r="DF19" s="1280"/>
      <c r="DG19" s="1280"/>
      <c r="DH19" s="1280"/>
      <c r="DI19" s="1280"/>
      <c r="DJ19" s="1280"/>
      <c r="DK19" s="1280"/>
      <c r="DL19" s="1280"/>
      <c r="DM19" s="1280"/>
      <c r="DN19" s="1280"/>
      <c r="DO19" s="1280"/>
      <c r="DP19" s="1280"/>
      <c r="DQ19" s="1280"/>
      <c r="DR19" s="1280"/>
      <c r="DS19" s="1280"/>
      <c r="DT19" s="1280"/>
      <c r="DU19" s="1280"/>
      <c r="DV19" s="1280"/>
      <c r="DW19" s="1280"/>
      <c r="DX19" s="1280"/>
      <c r="DY19" s="1280"/>
      <c r="DZ19" s="1280"/>
      <c r="EA19" s="1280"/>
      <c r="EB19" s="1280"/>
      <c r="EC19" s="1280"/>
      <c r="ED19" s="1280"/>
      <c r="EE19" s="1280"/>
      <c r="EF19" s="1280"/>
      <c r="EG19" s="1280"/>
      <c r="EH19" s="1280"/>
      <c r="EI19" s="1280"/>
      <c r="EJ19" s="1280"/>
      <c r="EK19" s="1280"/>
      <c r="EL19" s="1280"/>
      <c r="EM19" s="1280"/>
      <c r="EN19" s="1280"/>
      <c r="EO19" s="1280"/>
      <c r="EP19" s="1280"/>
      <c r="EQ19" s="1280"/>
      <c r="ER19" s="1280"/>
      <c r="ES19" s="1280"/>
      <c r="ET19" s="1280"/>
      <c r="EU19" s="1280"/>
      <c r="EV19" s="1280"/>
      <c r="EW19" s="1280"/>
      <c r="EX19" s="1280"/>
      <c r="EY19" s="1280"/>
      <c r="EZ19" s="1280"/>
      <c r="FA19" s="1280"/>
      <c r="FB19" s="1280"/>
      <c r="FC19" s="1280"/>
      <c r="FD19" s="1280"/>
      <c r="FE19" s="1280"/>
      <c r="FF19" s="1280"/>
      <c r="FG19" s="1280"/>
      <c r="FH19" s="1280"/>
      <c r="FI19" s="1280"/>
    </row>
    <row r="20" spans="1:165" s="1186" customFormat="1" ht="20.25" customHeight="1">
      <c r="A20" s="1282"/>
      <c r="B20" s="1304" t="s">
        <v>364</v>
      </c>
      <c r="C20" s="1285">
        <f t="shared" si="7"/>
        <v>36680</v>
      </c>
      <c r="D20" s="1318">
        <v>4.5</v>
      </c>
      <c r="E20" s="1318">
        <v>25.5</v>
      </c>
      <c r="F20" s="1318">
        <f t="shared" si="3"/>
        <v>30</v>
      </c>
      <c r="G20" s="1318">
        <v>1980.57</v>
      </c>
      <c r="H20" s="1318">
        <f>1603.11+7.875</f>
        <v>1610.99</v>
      </c>
      <c r="I20" s="1318">
        <f t="shared" si="4"/>
        <v>3591.56</v>
      </c>
      <c r="J20" s="1318">
        <v>11224.41</v>
      </c>
      <c r="K20" s="1318">
        <f>9085.377+44.625</f>
        <v>9130</v>
      </c>
      <c r="L20" s="1318">
        <f t="shared" si="5"/>
        <v>20354.41</v>
      </c>
      <c r="M20" s="1318">
        <v>13204.97</v>
      </c>
      <c r="N20" s="1318">
        <v>10741</v>
      </c>
      <c r="O20" s="1319">
        <f t="shared" si="6"/>
        <v>23945.97</v>
      </c>
      <c r="P20" s="1284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  <c r="AH20" s="1280"/>
      <c r="AI20" s="1280"/>
      <c r="AJ20" s="1280"/>
      <c r="AK20" s="1280"/>
      <c r="AL20" s="1280"/>
      <c r="AM20" s="1280"/>
      <c r="AN20" s="1280"/>
      <c r="AO20" s="1280"/>
      <c r="AP20" s="1280"/>
      <c r="AQ20" s="1280"/>
      <c r="AR20" s="1280"/>
      <c r="AS20" s="1280"/>
      <c r="AT20" s="1280"/>
      <c r="AU20" s="1280"/>
      <c r="AV20" s="1280"/>
      <c r="AW20" s="1280"/>
      <c r="AX20" s="1280"/>
      <c r="AY20" s="1280"/>
      <c r="AZ20" s="1280"/>
      <c r="BA20" s="1280"/>
      <c r="BB20" s="1280"/>
      <c r="BC20" s="1280"/>
      <c r="BD20" s="1280"/>
      <c r="BE20" s="1280"/>
      <c r="BF20" s="1280"/>
      <c r="BG20" s="1280"/>
      <c r="BH20" s="1280"/>
      <c r="BI20" s="1280"/>
      <c r="BJ20" s="1280"/>
      <c r="BK20" s="1280"/>
      <c r="BL20" s="1280"/>
      <c r="BM20" s="1280"/>
      <c r="BN20" s="1280"/>
      <c r="BO20" s="1280"/>
      <c r="BP20" s="1280"/>
      <c r="BQ20" s="1280"/>
      <c r="BR20" s="1280"/>
      <c r="BS20" s="1280"/>
      <c r="BT20" s="1280"/>
      <c r="BU20" s="1280"/>
      <c r="BV20" s="1280"/>
      <c r="BW20" s="1280"/>
      <c r="BX20" s="1280"/>
      <c r="BY20" s="1280"/>
      <c r="BZ20" s="1280"/>
      <c r="CA20" s="1280"/>
      <c r="CB20" s="1280"/>
      <c r="CC20" s="1280"/>
      <c r="CD20" s="1280"/>
      <c r="CE20" s="1280"/>
      <c r="CF20" s="1280"/>
      <c r="CG20" s="1280"/>
      <c r="CH20" s="1280"/>
      <c r="CI20" s="1280"/>
      <c r="CJ20" s="1280"/>
      <c r="CK20" s="1280"/>
      <c r="CL20" s="1280"/>
      <c r="CM20" s="1280"/>
      <c r="CN20" s="1280"/>
      <c r="CO20" s="1280"/>
      <c r="CP20" s="1280"/>
      <c r="CQ20" s="1280"/>
      <c r="CR20" s="1280"/>
      <c r="CS20" s="1280"/>
      <c r="CT20" s="1280"/>
      <c r="CU20" s="1280"/>
      <c r="CV20" s="1280"/>
      <c r="CW20" s="1280"/>
      <c r="CX20" s="1280"/>
      <c r="CY20" s="1280"/>
      <c r="CZ20" s="1280"/>
      <c r="DA20" s="1280"/>
      <c r="DB20" s="1280"/>
      <c r="DC20" s="1280"/>
      <c r="DD20" s="1280"/>
      <c r="DE20" s="1280"/>
      <c r="DF20" s="1280"/>
      <c r="DG20" s="1280"/>
      <c r="DH20" s="1280"/>
      <c r="DI20" s="1280"/>
      <c r="DJ20" s="1280"/>
      <c r="DK20" s="1280"/>
      <c r="DL20" s="1280"/>
      <c r="DM20" s="1280"/>
      <c r="DN20" s="1280"/>
      <c r="DO20" s="1280"/>
      <c r="DP20" s="1280"/>
      <c r="DQ20" s="1280"/>
      <c r="DR20" s="1280"/>
      <c r="DS20" s="1280"/>
      <c r="DT20" s="1280"/>
      <c r="DU20" s="1280"/>
      <c r="DV20" s="1280"/>
      <c r="DW20" s="1280"/>
      <c r="DX20" s="1280"/>
      <c r="DY20" s="1280"/>
      <c r="DZ20" s="1280"/>
      <c r="EA20" s="1280"/>
      <c r="EB20" s="1280"/>
      <c r="EC20" s="1280"/>
      <c r="ED20" s="1280"/>
      <c r="EE20" s="1280"/>
      <c r="EF20" s="1280"/>
      <c r="EG20" s="1280"/>
      <c r="EH20" s="1280"/>
      <c r="EI20" s="1280"/>
      <c r="EJ20" s="1280"/>
      <c r="EK20" s="1280"/>
      <c r="EL20" s="1280"/>
      <c r="EM20" s="1280"/>
      <c r="EN20" s="1280"/>
      <c r="EO20" s="1280"/>
      <c r="EP20" s="1280"/>
      <c r="EQ20" s="1280"/>
      <c r="ER20" s="1280"/>
      <c r="ES20" s="1280"/>
      <c r="ET20" s="1280"/>
      <c r="EU20" s="1280"/>
      <c r="EV20" s="1280"/>
      <c r="EW20" s="1280"/>
      <c r="EX20" s="1280"/>
      <c r="EY20" s="1280"/>
      <c r="EZ20" s="1280"/>
      <c r="FA20" s="1280"/>
      <c r="FB20" s="1280"/>
      <c r="FC20" s="1280"/>
      <c r="FD20" s="1280"/>
      <c r="FE20" s="1280"/>
      <c r="FF20" s="1280"/>
      <c r="FG20" s="1280"/>
      <c r="FH20" s="1280"/>
      <c r="FI20" s="1280"/>
    </row>
    <row r="21" spans="1:15" ht="23.25" customHeight="1">
      <c r="A21" s="1300" t="s">
        <v>32</v>
      </c>
      <c r="B21" s="1270"/>
      <c r="C21" s="1286">
        <f t="shared" si="7"/>
        <v>19253</v>
      </c>
      <c r="D21" s="1320">
        <f>D22+D23</f>
        <v>3</v>
      </c>
      <c r="E21" s="1320">
        <f>E22+E23</f>
        <v>2</v>
      </c>
      <c r="F21" s="1320">
        <f t="shared" si="3"/>
        <v>5</v>
      </c>
      <c r="G21" s="1320">
        <f>G22+G23</f>
        <v>173.28</v>
      </c>
      <c r="H21" s="1320">
        <f>H22+H23</f>
        <v>6.42</v>
      </c>
      <c r="I21" s="1320">
        <f t="shared" si="4"/>
        <v>179.7</v>
      </c>
      <c r="J21" s="1320">
        <f>J22+J23</f>
        <v>981.89</v>
      </c>
      <c r="K21" s="1320">
        <f>K22+K23</f>
        <v>36.38</v>
      </c>
      <c r="L21" s="1320">
        <f t="shared" si="5"/>
        <v>1018.27</v>
      </c>
      <c r="M21" s="1320">
        <f>M22+M23</f>
        <v>1155.16</v>
      </c>
      <c r="N21" s="1320">
        <f>N22+N23</f>
        <v>42.8</v>
      </c>
      <c r="O21" s="1321">
        <f t="shared" si="6"/>
        <v>1197.96</v>
      </c>
    </row>
    <row r="22" spans="1:15" ht="40.5" customHeight="1">
      <c r="A22" s="1300" t="s">
        <v>33</v>
      </c>
      <c r="B22" s="1310" t="s">
        <v>365</v>
      </c>
      <c r="C22" s="1287">
        <f t="shared" si="7"/>
        <v>12811</v>
      </c>
      <c r="D22" s="1322">
        <v>2</v>
      </c>
      <c r="E22" s="1322">
        <v>0</v>
      </c>
      <c r="F22" s="1322">
        <f t="shared" si="3"/>
        <v>2</v>
      </c>
      <c r="G22" s="1322">
        <v>46.12</v>
      </c>
      <c r="H22" s="1322">
        <v>0</v>
      </c>
      <c r="I22" s="1322">
        <f t="shared" si="4"/>
        <v>46.12</v>
      </c>
      <c r="J22" s="1322">
        <v>261.35</v>
      </c>
      <c r="K22" s="1322">
        <v>0</v>
      </c>
      <c r="L22" s="1322">
        <f t="shared" si="5"/>
        <v>261.35</v>
      </c>
      <c r="M22" s="1322">
        <v>307.47</v>
      </c>
      <c r="N22" s="1322">
        <v>0</v>
      </c>
      <c r="O22" s="1323">
        <f t="shared" si="6"/>
        <v>307.47</v>
      </c>
    </row>
    <row r="23" spans="1:15" ht="20.25" customHeight="1">
      <c r="A23" s="1273"/>
      <c r="B23" s="1305" t="s">
        <v>364</v>
      </c>
      <c r="C23" s="1287">
        <f t="shared" si="7"/>
        <v>23547</v>
      </c>
      <c r="D23" s="1322">
        <v>1</v>
      </c>
      <c r="E23" s="1322">
        <v>2</v>
      </c>
      <c r="F23" s="1322">
        <f t="shared" si="3"/>
        <v>3</v>
      </c>
      <c r="G23" s="1322">
        <v>127.16</v>
      </c>
      <c r="H23" s="1322">
        <v>6.42</v>
      </c>
      <c r="I23" s="1322">
        <f t="shared" si="4"/>
        <v>133.58</v>
      </c>
      <c r="J23" s="1322">
        <v>720.54</v>
      </c>
      <c r="K23" s="1322">
        <v>36.38</v>
      </c>
      <c r="L23" s="1322">
        <f t="shared" si="5"/>
        <v>756.92</v>
      </c>
      <c r="M23" s="1322">
        <v>847.69</v>
      </c>
      <c r="N23" s="1322">
        <v>42.8</v>
      </c>
      <c r="O23" s="1323">
        <f t="shared" si="6"/>
        <v>890.49</v>
      </c>
    </row>
    <row r="24" spans="1:15" ht="40.5" customHeight="1">
      <c r="A24" s="1300" t="s">
        <v>34</v>
      </c>
      <c r="B24" s="1265"/>
      <c r="C24" s="1288">
        <f t="shared" si="7"/>
        <v>33167</v>
      </c>
      <c r="D24" s="1324">
        <f>D25</f>
        <v>0.5</v>
      </c>
      <c r="E24" s="1324">
        <f>E25</f>
        <v>0</v>
      </c>
      <c r="F24" s="1324">
        <f t="shared" si="3"/>
        <v>0.5</v>
      </c>
      <c r="G24" s="1324">
        <f>G25</f>
        <v>199</v>
      </c>
      <c r="H24" s="1324">
        <f>H25</f>
        <v>5.36</v>
      </c>
      <c r="I24" s="1324">
        <f t="shared" si="4"/>
        <v>204.36</v>
      </c>
      <c r="J24" s="1324">
        <f>J25</f>
        <v>0</v>
      </c>
      <c r="K24" s="1324">
        <f>K25</f>
        <v>32.97</v>
      </c>
      <c r="L24" s="1324">
        <f t="shared" si="5"/>
        <v>32.97</v>
      </c>
      <c r="M24" s="1324">
        <f>M25</f>
        <v>199</v>
      </c>
      <c r="N24" s="1324">
        <f>N25</f>
        <v>38.33</v>
      </c>
      <c r="O24" s="1325">
        <f t="shared" si="6"/>
        <v>237.33</v>
      </c>
    </row>
    <row r="25" spans="1:15" ht="20.25" customHeight="1">
      <c r="A25" s="1300" t="s">
        <v>35</v>
      </c>
      <c r="B25" s="1265"/>
      <c r="C25" s="1289">
        <f t="shared" si="7"/>
        <v>33167</v>
      </c>
      <c r="D25" s="1326">
        <f>D26+D27+D28+D29+D30+D31+D32</f>
        <v>0.5</v>
      </c>
      <c r="E25" s="1326">
        <f>E26+E27+E28+E29+E30+E31+E32</f>
        <v>0</v>
      </c>
      <c r="F25" s="1326">
        <f t="shared" si="3"/>
        <v>0.5</v>
      </c>
      <c r="G25" s="1326">
        <f>G26+G27+G28+G29+G30+G31+G32</f>
        <v>199</v>
      </c>
      <c r="H25" s="1326">
        <f>H26+H27+H28+H29+H30+H31+H32</f>
        <v>5.36</v>
      </c>
      <c r="I25" s="1326">
        <f t="shared" si="4"/>
        <v>204.36</v>
      </c>
      <c r="J25" s="1326">
        <f>J26+J27+J28+J29+J30+J31+J32</f>
        <v>0</v>
      </c>
      <c r="K25" s="1326">
        <f>K26+K27+K28+K29+K30+K31+K32</f>
        <v>32.97</v>
      </c>
      <c r="L25" s="1326">
        <f t="shared" si="5"/>
        <v>32.97</v>
      </c>
      <c r="M25" s="1326">
        <f>M26+M27+M28+M29+M30+M31+M32</f>
        <v>199</v>
      </c>
      <c r="N25" s="1326">
        <f>N26+N27+N28+N29+N30+N31+N32</f>
        <v>38.33</v>
      </c>
      <c r="O25" s="1327">
        <f t="shared" si="6"/>
        <v>237.33</v>
      </c>
    </row>
    <row r="26" spans="1:165" s="1186" customFormat="1" ht="20.25" customHeight="1">
      <c r="A26" s="1282"/>
      <c r="B26" s="1306" t="s">
        <v>366</v>
      </c>
      <c r="C26" s="1290">
        <f t="shared" si="7"/>
        <v>33333</v>
      </c>
      <c r="D26" s="1328">
        <v>0.25</v>
      </c>
      <c r="E26" s="1328">
        <v>0</v>
      </c>
      <c r="F26" s="1328">
        <f t="shared" si="3"/>
        <v>0.25</v>
      </c>
      <c r="G26" s="1328">
        <v>100</v>
      </c>
      <c r="H26" s="1328">
        <v>0</v>
      </c>
      <c r="I26" s="1328">
        <f t="shared" si="4"/>
        <v>100</v>
      </c>
      <c r="J26" s="1328">
        <v>0</v>
      </c>
      <c r="K26" s="1328">
        <v>0</v>
      </c>
      <c r="L26" s="1328">
        <f t="shared" si="5"/>
        <v>0</v>
      </c>
      <c r="M26" s="1328">
        <v>100</v>
      </c>
      <c r="N26" s="1328">
        <v>0</v>
      </c>
      <c r="O26" s="1329">
        <f t="shared" si="6"/>
        <v>100</v>
      </c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0"/>
      <c r="AL26" s="1280"/>
      <c r="AM26" s="1280"/>
      <c r="AN26" s="1280"/>
      <c r="AO26" s="1280"/>
      <c r="AP26" s="1280"/>
      <c r="AQ26" s="1280"/>
      <c r="AR26" s="1280"/>
      <c r="AS26" s="1280"/>
      <c r="AT26" s="1280"/>
      <c r="AU26" s="1280"/>
      <c r="AV26" s="1280"/>
      <c r="AW26" s="1280"/>
      <c r="AX26" s="1280"/>
      <c r="AY26" s="1280"/>
      <c r="AZ26" s="1280"/>
      <c r="BA26" s="1280"/>
      <c r="BB26" s="1280"/>
      <c r="BC26" s="1280"/>
      <c r="BD26" s="1280"/>
      <c r="BE26" s="1280"/>
      <c r="BF26" s="1280"/>
      <c r="BG26" s="1280"/>
      <c r="BH26" s="1280"/>
      <c r="BI26" s="1280"/>
      <c r="BJ26" s="1280"/>
      <c r="BK26" s="1280"/>
      <c r="BL26" s="1280"/>
      <c r="BM26" s="1280"/>
      <c r="BN26" s="1280"/>
      <c r="BO26" s="1280"/>
      <c r="BP26" s="1280"/>
      <c r="BQ26" s="1280"/>
      <c r="BR26" s="1280"/>
      <c r="BS26" s="1280"/>
      <c r="BT26" s="1280"/>
      <c r="BU26" s="1280"/>
      <c r="BV26" s="1280"/>
      <c r="BW26" s="1280"/>
      <c r="BX26" s="1280"/>
      <c r="BY26" s="1280"/>
      <c r="BZ26" s="1280"/>
      <c r="CA26" s="1280"/>
      <c r="CB26" s="1280"/>
      <c r="CC26" s="1280"/>
      <c r="CD26" s="1280"/>
      <c r="CE26" s="1280"/>
      <c r="CF26" s="1280"/>
      <c r="CG26" s="1280"/>
      <c r="CH26" s="1280"/>
      <c r="CI26" s="1280"/>
      <c r="CJ26" s="1280"/>
      <c r="CK26" s="1280"/>
      <c r="CL26" s="1280"/>
      <c r="CM26" s="1280"/>
      <c r="CN26" s="1280"/>
      <c r="CO26" s="1280"/>
      <c r="CP26" s="1280"/>
      <c r="CQ26" s="1280"/>
      <c r="CR26" s="1280"/>
      <c r="CS26" s="1280"/>
      <c r="CT26" s="1280"/>
      <c r="CU26" s="1280"/>
      <c r="CV26" s="1280"/>
      <c r="CW26" s="1280"/>
      <c r="CX26" s="1280"/>
      <c r="CY26" s="1280"/>
      <c r="CZ26" s="1280"/>
      <c r="DA26" s="1280"/>
      <c r="DB26" s="1280"/>
      <c r="DC26" s="1280"/>
      <c r="DD26" s="1280"/>
      <c r="DE26" s="1280"/>
      <c r="DF26" s="1280"/>
      <c r="DG26" s="1280"/>
      <c r="DH26" s="1280"/>
      <c r="DI26" s="1280"/>
      <c r="DJ26" s="1280"/>
      <c r="DK26" s="1280"/>
      <c r="DL26" s="1280"/>
      <c r="DM26" s="1280"/>
      <c r="DN26" s="1280"/>
      <c r="DO26" s="1280"/>
      <c r="DP26" s="1280"/>
      <c r="DQ26" s="1280"/>
      <c r="DR26" s="1280"/>
      <c r="DS26" s="1280"/>
      <c r="DT26" s="1280"/>
      <c r="DU26" s="1280"/>
      <c r="DV26" s="1280"/>
      <c r="DW26" s="1280"/>
      <c r="DX26" s="1280"/>
      <c r="DY26" s="1280"/>
      <c r="DZ26" s="1280"/>
      <c r="EA26" s="1280"/>
      <c r="EB26" s="1280"/>
      <c r="EC26" s="1280"/>
      <c r="ED26" s="1280"/>
      <c r="EE26" s="1280"/>
      <c r="EF26" s="1280"/>
      <c r="EG26" s="1280"/>
      <c r="EH26" s="1280"/>
      <c r="EI26" s="1280"/>
      <c r="EJ26" s="1280"/>
      <c r="EK26" s="1280"/>
      <c r="EL26" s="1280"/>
      <c r="EM26" s="1280"/>
      <c r="EN26" s="1280"/>
      <c r="EO26" s="1280"/>
      <c r="EP26" s="1280"/>
      <c r="EQ26" s="1280"/>
      <c r="ER26" s="1280"/>
      <c r="ES26" s="1280"/>
      <c r="ET26" s="1280"/>
      <c r="EU26" s="1280"/>
      <c r="EV26" s="1280"/>
      <c r="EW26" s="1280"/>
      <c r="EX26" s="1280"/>
      <c r="EY26" s="1280"/>
      <c r="EZ26" s="1280"/>
      <c r="FA26" s="1280"/>
      <c r="FB26" s="1280"/>
      <c r="FC26" s="1280"/>
      <c r="FD26" s="1280"/>
      <c r="FE26" s="1280"/>
      <c r="FF26" s="1280"/>
      <c r="FG26" s="1280"/>
      <c r="FH26" s="1280"/>
      <c r="FI26" s="1280"/>
    </row>
    <row r="27" spans="1:165" s="1186" customFormat="1" ht="20.25" customHeight="1">
      <c r="A27" s="1282"/>
      <c r="B27" s="1306" t="s">
        <v>367</v>
      </c>
      <c r="C27" s="1290">
        <f t="shared" si="7"/>
        <v>33000</v>
      </c>
      <c r="D27" s="1328">
        <v>0.25</v>
      </c>
      <c r="E27" s="1328">
        <v>0</v>
      </c>
      <c r="F27" s="1328">
        <f t="shared" si="3"/>
        <v>0.25</v>
      </c>
      <c r="G27" s="1328">
        <v>99</v>
      </c>
      <c r="H27" s="1328">
        <v>0</v>
      </c>
      <c r="I27" s="1328">
        <f t="shared" si="4"/>
        <v>99</v>
      </c>
      <c r="J27" s="1328">
        <v>0</v>
      </c>
      <c r="K27" s="1328">
        <v>0</v>
      </c>
      <c r="L27" s="1328">
        <f t="shared" si="5"/>
        <v>0</v>
      </c>
      <c r="M27" s="1328">
        <v>99</v>
      </c>
      <c r="N27" s="1328">
        <v>0</v>
      </c>
      <c r="O27" s="1329">
        <f t="shared" si="6"/>
        <v>99</v>
      </c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0"/>
      <c r="AM27" s="1280"/>
      <c r="AN27" s="1280"/>
      <c r="AO27" s="1280"/>
      <c r="AP27" s="1280"/>
      <c r="AQ27" s="1280"/>
      <c r="AR27" s="1280"/>
      <c r="AS27" s="1280"/>
      <c r="AT27" s="1280"/>
      <c r="AU27" s="1280"/>
      <c r="AV27" s="1280"/>
      <c r="AW27" s="1280"/>
      <c r="AX27" s="1280"/>
      <c r="AY27" s="1280"/>
      <c r="AZ27" s="1280"/>
      <c r="BA27" s="1280"/>
      <c r="BB27" s="1280"/>
      <c r="BC27" s="1280"/>
      <c r="BD27" s="1280"/>
      <c r="BE27" s="1280"/>
      <c r="BF27" s="1280"/>
      <c r="BG27" s="1280"/>
      <c r="BH27" s="1280"/>
      <c r="BI27" s="1280"/>
      <c r="BJ27" s="1280"/>
      <c r="BK27" s="1280"/>
      <c r="BL27" s="1280"/>
      <c r="BM27" s="1280"/>
      <c r="BN27" s="1280"/>
      <c r="BO27" s="1280"/>
      <c r="BP27" s="1280"/>
      <c r="BQ27" s="1280"/>
      <c r="BR27" s="1280"/>
      <c r="BS27" s="1280"/>
      <c r="BT27" s="1280"/>
      <c r="BU27" s="1280"/>
      <c r="BV27" s="1280"/>
      <c r="BW27" s="1280"/>
      <c r="BX27" s="1280"/>
      <c r="BY27" s="1280"/>
      <c r="BZ27" s="1280"/>
      <c r="CA27" s="1280"/>
      <c r="CB27" s="1280"/>
      <c r="CC27" s="1280"/>
      <c r="CD27" s="1280"/>
      <c r="CE27" s="1280"/>
      <c r="CF27" s="1280"/>
      <c r="CG27" s="1280"/>
      <c r="CH27" s="1280"/>
      <c r="CI27" s="1280"/>
      <c r="CJ27" s="1280"/>
      <c r="CK27" s="1280"/>
      <c r="CL27" s="1280"/>
      <c r="CM27" s="1280"/>
      <c r="CN27" s="1280"/>
      <c r="CO27" s="1280"/>
      <c r="CP27" s="1280"/>
      <c r="CQ27" s="1280"/>
      <c r="CR27" s="1280"/>
      <c r="CS27" s="1280"/>
      <c r="CT27" s="1280"/>
      <c r="CU27" s="1280"/>
      <c r="CV27" s="1280"/>
      <c r="CW27" s="1280"/>
      <c r="CX27" s="1280"/>
      <c r="CY27" s="1280"/>
      <c r="CZ27" s="1280"/>
      <c r="DA27" s="1280"/>
      <c r="DB27" s="1280"/>
      <c r="DC27" s="1280"/>
      <c r="DD27" s="1280"/>
      <c r="DE27" s="1280"/>
      <c r="DF27" s="1280"/>
      <c r="DG27" s="1280"/>
      <c r="DH27" s="1280"/>
      <c r="DI27" s="1280"/>
      <c r="DJ27" s="1280"/>
      <c r="DK27" s="1280"/>
      <c r="DL27" s="1280"/>
      <c r="DM27" s="1280"/>
      <c r="DN27" s="1280"/>
      <c r="DO27" s="1280"/>
      <c r="DP27" s="1280"/>
      <c r="DQ27" s="1280"/>
      <c r="DR27" s="1280"/>
      <c r="DS27" s="1280"/>
      <c r="DT27" s="1280"/>
      <c r="DU27" s="1280"/>
      <c r="DV27" s="1280"/>
      <c r="DW27" s="1280"/>
      <c r="DX27" s="1280"/>
      <c r="DY27" s="1280"/>
      <c r="DZ27" s="1280"/>
      <c r="EA27" s="1280"/>
      <c r="EB27" s="1280"/>
      <c r="EC27" s="1280"/>
      <c r="ED27" s="1280"/>
      <c r="EE27" s="1280"/>
      <c r="EF27" s="1280"/>
      <c r="EG27" s="1280"/>
      <c r="EH27" s="1280"/>
      <c r="EI27" s="1280"/>
      <c r="EJ27" s="1280"/>
      <c r="EK27" s="1280"/>
      <c r="EL27" s="1280"/>
      <c r="EM27" s="1280"/>
      <c r="EN27" s="1280"/>
      <c r="EO27" s="1280"/>
      <c r="EP27" s="1280"/>
      <c r="EQ27" s="1280"/>
      <c r="ER27" s="1280"/>
      <c r="ES27" s="1280"/>
      <c r="ET27" s="1280"/>
      <c r="EU27" s="1280"/>
      <c r="EV27" s="1280"/>
      <c r="EW27" s="1280"/>
      <c r="EX27" s="1280"/>
      <c r="EY27" s="1280"/>
      <c r="EZ27" s="1280"/>
      <c r="FA27" s="1280"/>
      <c r="FB27" s="1280"/>
      <c r="FC27" s="1280"/>
      <c r="FD27" s="1280"/>
      <c r="FE27" s="1280"/>
      <c r="FF27" s="1280"/>
      <c r="FG27" s="1280"/>
      <c r="FH27" s="1280"/>
      <c r="FI27" s="1280"/>
    </row>
    <row r="28" spans="1:165" s="1186" customFormat="1" ht="20.25" customHeight="1">
      <c r="A28" s="1282"/>
      <c r="B28" s="1306" t="s">
        <v>368</v>
      </c>
      <c r="C28" s="1290">
        <v>0</v>
      </c>
      <c r="D28" s="1328">
        <v>0</v>
      </c>
      <c r="E28" s="1328">
        <v>0</v>
      </c>
      <c r="F28" s="1328">
        <f t="shared" si="3"/>
        <v>0</v>
      </c>
      <c r="G28" s="1328">
        <v>0</v>
      </c>
      <c r="H28" s="1328">
        <v>1.15</v>
      </c>
      <c r="I28" s="1328">
        <f t="shared" si="4"/>
        <v>1.15</v>
      </c>
      <c r="J28" s="1328">
        <v>0</v>
      </c>
      <c r="K28" s="1328">
        <v>6.5</v>
      </c>
      <c r="L28" s="1328">
        <f t="shared" si="5"/>
        <v>6.5</v>
      </c>
      <c r="M28" s="1328">
        <v>0</v>
      </c>
      <c r="N28" s="1328">
        <v>7.65</v>
      </c>
      <c r="O28" s="1329">
        <f t="shared" si="6"/>
        <v>7.65</v>
      </c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  <c r="AH28" s="1280"/>
      <c r="AI28" s="1280"/>
      <c r="AJ28" s="1280"/>
      <c r="AK28" s="1280"/>
      <c r="AL28" s="1280"/>
      <c r="AM28" s="1280"/>
      <c r="AN28" s="1280"/>
      <c r="AO28" s="1280"/>
      <c r="AP28" s="1280"/>
      <c r="AQ28" s="1280"/>
      <c r="AR28" s="1280"/>
      <c r="AS28" s="1280"/>
      <c r="AT28" s="1280"/>
      <c r="AU28" s="1280"/>
      <c r="AV28" s="1280"/>
      <c r="AW28" s="1280"/>
      <c r="AX28" s="1280"/>
      <c r="AY28" s="1280"/>
      <c r="AZ28" s="1280"/>
      <c r="BA28" s="1280"/>
      <c r="BB28" s="1280"/>
      <c r="BC28" s="1280"/>
      <c r="BD28" s="1280"/>
      <c r="BE28" s="1280"/>
      <c r="BF28" s="1280"/>
      <c r="BG28" s="1280"/>
      <c r="BH28" s="1280"/>
      <c r="BI28" s="1280"/>
      <c r="BJ28" s="1280"/>
      <c r="BK28" s="1280"/>
      <c r="BL28" s="1280"/>
      <c r="BM28" s="1280"/>
      <c r="BN28" s="1280"/>
      <c r="BO28" s="1280"/>
      <c r="BP28" s="1280"/>
      <c r="BQ28" s="1280"/>
      <c r="BR28" s="1280"/>
      <c r="BS28" s="1280"/>
      <c r="BT28" s="1280"/>
      <c r="BU28" s="1280"/>
      <c r="BV28" s="1280"/>
      <c r="BW28" s="1280"/>
      <c r="BX28" s="1280"/>
      <c r="BY28" s="1280"/>
      <c r="BZ28" s="1280"/>
      <c r="CA28" s="1280"/>
      <c r="CB28" s="1280"/>
      <c r="CC28" s="1280"/>
      <c r="CD28" s="1280"/>
      <c r="CE28" s="1280"/>
      <c r="CF28" s="1280"/>
      <c r="CG28" s="1280"/>
      <c r="CH28" s="1280"/>
      <c r="CI28" s="1280"/>
      <c r="CJ28" s="1280"/>
      <c r="CK28" s="1280"/>
      <c r="CL28" s="1280"/>
      <c r="CM28" s="1280"/>
      <c r="CN28" s="1280"/>
      <c r="CO28" s="1280"/>
      <c r="CP28" s="1280"/>
      <c r="CQ28" s="1280"/>
      <c r="CR28" s="1280"/>
      <c r="CS28" s="1280"/>
      <c r="CT28" s="1280"/>
      <c r="CU28" s="1280"/>
      <c r="CV28" s="1280"/>
      <c r="CW28" s="1280"/>
      <c r="CX28" s="1280"/>
      <c r="CY28" s="1280"/>
      <c r="CZ28" s="1280"/>
      <c r="DA28" s="1280"/>
      <c r="DB28" s="1280"/>
      <c r="DC28" s="1280"/>
      <c r="DD28" s="1280"/>
      <c r="DE28" s="1280"/>
      <c r="DF28" s="1280"/>
      <c r="DG28" s="1280"/>
      <c r="DH28" s="1280"/>
      <c r="DI28" s="1280"/>
      <c r="DJ28" s="1280"/>
      <c r="DK28" s="1280"/>
      <c r="DL28" s="1280"/>
      <c r="DM28" s="1280"/>
      <c r="DN28" s="1280"/>
      <c r="DO28" s="1280"/>
      <c r="DP28" s="1280"/>
      <c r="DQ28" s="1280"/>
      <c r="DR28" s="1280"/>
      <c r="DS28" s="1280"/>
      <c r="DT28" s="1280"/>
      <c r="DU28" s="1280"/>
      <c r="DV28" s="1280"/>
      <c r="DW28" s="1280"/>
      <c r="DX28" s="1280"/>
      <c r="DY28" s="1280"/>
      <c r="DZ28" s="1280"/>
      <c r="EA28" s="1280"/>
      <c r="EB28" s="1280"/>
      <c r="EC28" s="1280"/>
      <c r="ED28" s="1280"/>
      <c r="EE28" s="1280"/>
      <c r="EF28" s="1280"/>
      <c r="EG28" s="1280"/>
      <c r="EH28" s="1280"/>
      <c r="EI28" s="1280"/>
      <c r="EJ28" s="1280"/>
      <c r="EK28" s="1280"/>
      <c r="EL28" s="1280"/>
      <c r="EM28" s="1280"/>
      <c r="EN28" s="1280"/>
      <c r="EO28" s="1280"/>
      <c r="EP28" s="1280"/>
      <c r="EQ28" s="1280"/>
      <c r="ER28" s="1280"/>
      <c r="ES28" s="1280"/>
      <c r="ET28" s="1280"/>
      <c r="EU28" s="1280"/>
      <c r="EV28" s="1280"/>
      <c r="EW28" s="1280"/>
      <c r="EX28" s="1280"/>
      <c r="EY28" s="1280"/>
      <c r="EZ28" s="1280"/>
      <c r="FA28" s="1280"/>
      <c r="FB28" s="1280"/>
      <c r="FC28" s="1280"/>
      <c r="FD28" s="1280"/>
      <c r="FE28" s="1280"/>
      <c r="FF28" s="1280"/>
      <c r="FG28" s="1280"/>
      <c r="FH28" s="1280"/>
      <c r="FI28" s="1280"/>
    </row>
    <row r="29" spans="1:165" s="1186" customFormat="1" ht="20.25" customHeight="1">
      <c r="A29" s="1282"/>
      <c r="B29" s="1306" t="s">
        <v>369</v>
      </c>
      <c r="C29" s="1290">
        <v>0</v>
      </c>
      <c r="D29" s="1328">
        <v>0</v>
      </c>
      <c r="E29" s="1328">
        <v>0</v>
      </c>
      <c r="F29" s="1328">
        <f t="shared" si="3"/>
        <v>0</v>
      </c>
      <c r="G29" s="1328">
        <v>0</v>
      </c>
      <c r="H29" s="1328">
        <v>1.14</v>
      </c>
      <c r="I29" s="1328">
        <f t="shared" si="4"/>
        <v>1.14</v>
      </c>
      <c r="J29" s="1328">
        <v>0</v>
      </c>
      <c r="K29" s="1328">
        <v>6.37</v>
      </c>
      <c r="L29" s="1328">
        <f t="shared" si="5"/>
        <v>6.37</v>
      </c>
      <c r="M29" s="1328">
        <v>0</v>
      </c>
      <c r="N29" s="1328">
        <v>7.51</v>
      </c>
      <c r="O29" s="1329">
        <f t="shared" si="6"/>
        <v>7.51</v>
      </c>
      <c r="P29" s="1280"/>
      <c r="Q29" s="1280"/>
      <c r="R29" s="1280"/>
      <c r="S29" s="1280"/>
      <c r="T29" s="1280"/>
      <c r="U29" s="1280"/>
      <c r="V29" s="1280"/>
      <c r="W29" s="1280"/>
      <c r="X29" s="1280"/>
      <c r="Y29" s="1280"/>
      <c r="Z29" s="1280"/>
      <c r="AA29" s="1280"/>
      <c r="AB29" s="1280"/>
      <c r="AC29" s="1280"/>
      <c r="AD29" s="1280"/>
      <c r="AE29" s="1280"/>
      <c r="AF29" s="1280"/>
      <c r="AG29" s="1280"/>
      <c r="AH29" s="1280"/>
      <c r="AI29" s="1280"/>
      <c r="AJ29" s="1280"/>
      <c r="AK29" s="1280"/>
      <c r="AL29" s="1280"/>
      <c r="AM29" s="1280"/>
      <c r="AN29" s="1280"/>
      <c r="AO29" s="1280"/>
      <c r="AP29" s="1280"/>
      <c r="AQ29" s="1280"/>
      <c r="AR29" s="1280"/>
      <c r="AS29" s="1280"/>
      <c r="AT29" s="1280"/>
      <c r="AU29" s="1280"/>
      <c r="AV29" s="1280"/>
      <c r="AW29" s="1280"/>
      <c r="AX29" s="1280"/>
      <c r="AY29" s="1280"/>
      <c r="AZ29" s="1280"/>
      <c r="BA29" s="1280"/>
      <c r="BB29" s="1280"/>
      <c r="BC29" s="1280"/>
      <c r="BD29" s="1280"/>
      <c r="BE29" s="1280"/>
      <c r="BF29" s="1280"/>
      <c r="BG29" s="1280"/>
      <c r="BH29" s="1280"/>
      <c r="BI29" s="1280"/>
      <c r="BJ29" s="1280"/>
      <c r="BK29" s="1280"/>
      <c r="BL29" s="1280"/>
      <c r="BM29" s="1280"/>
      <c r="BN29" s="1280"/>
      <c r="BO29" s="1280"/>
      <c r="BP29" s="1280"/>
      <c r="BQ29" s="1280"/>
      <c r="BR29" s="1280"/>
      <c r="BS29" s="1280"/>
      <c r="BT29" s="1280"/>
      <c r="BU29" s="1280"/>
      <c r="BV29" s="1280"/>
      <c r="BW29" s="1280"/>
      <c r="BX29" s="1280"/>
      <c r="BY29" s="1280"/>
      <c r="BZ29" s="1280"/>
      <c r="CA29" s="1280"/>
      <c r="CB29" s="1280"/>
      <c r="CC29" s="1280"/>
      <c r="CD29" s="1280"/>
      <c r="CE29" s="1280"/>
      <c r="CF29" s="1280"/>
      <c r="CG29" s="1280"/>
      <c r="CH29" s="1280"/>
      <c r="CI29" s="1280"/>
      <c r="CJ29" s="1280"/>
      <c r="CK29" s="1280"/>
      <c r="CL29" s="1280"/>
      <c r="CM29" s="1280"/>
      <c r="CN29" s="1280"/>
      <c r="CO29" s="1280"/>
      <c r="CP29" s="1280"/>
      <c r="CQ29" s="1280"/>
      <c r="CR29" s="1280"/>
      <c r="CS29" s="1280"/>
      <c r="CT29" s="1280"/>
      <c r="CU29" s="1280"/>
      <c r="CV29" s="1280"/>
      <c r="CW29" s="1280"/>
      <c r="CX29" s="1280"/>
      <c r="CY29" s="1280"/>
      <c r="CZ29" s="1280"/>
      <c r="DA29" s="1280"/>
      <c r="DB29" s="1280"/>
      <c r="DC29" s="1280"/>
      <c r="DD29" s="1280"/>
      <c r="DE29" s="1280"/>
      <c r="DF29" s="1280"/>
      <c r="DG29" s="1280"/>
      <c r="DH29" s="1280"/>
      <c r="DI29" s="1280"/>
      <c r="DJ29" s="1280"/>
      <c r="DK29" s="1280"/>
      <c r="DL29" s="1280"/>
      <c r="DM29" s="1280"/>
      <c r="DN29" s="1280"/>
      <c r="DO29" s="1280"/>
      <c r="DP29" s="1280"/>
      <c r="DQ29" s="1280"/>
      <c r="DR29" s="1280"/>
      <c r="DS29" s="1280"/>
      <c r="DT29" s="1280"/>
      <c r="DU29" s="1280"/>
      <c r="DV29" s="1280"/>
      <c r="DW29" s="1280"/>
      <c r="DX29" s="1280"/>
      <c r="DY29" s="1280"/>
      <c r="DZ29" s="1280"/>
      <c r="EA29" s="1280"/>
      <c r="EB29" s="1280"/>
      <c r="EC29" s="1280"/>
      <c r="ED29" s="1280"/>
      <c r="EE29" s="1280"/>
      <c r="EF29" s="1280"/>
      <c r="EG29" s="1280"/>
      <c r="EH29" s="1280"/>
      <c r="EI29" s="1280"/>
      <c r="EJ29" s="1280"/>
      <c r="EK29" s="1280"/>
      <c r="EL29" s="1280"/>
      <c r="EM29" s="1280"/>
      <c r="EN29" s="1280"/>
      <c r="EO29" s="1280"/>
      <c r="EP29" s="1280"/>
      <c r="EQ29" s="1280"/>
      <c r="ER29" s="1280"/>
      <c r="ES29" s="1280"/>
      <c r="ET29" s="1280"/>
      <c r="EU29" s="1280"/>
      <c r="EV29" s="1280"/>
      <c r="EW29" s="1280"/>
      <c r="EX29" s="1280"/>
      <c r="EY29" s="1280"/>
      <c r="EZ29" s="1280"/>
      <c r="FA29" s="1280"/>
      <c r="FB29" s="1280"/>
      <c r="FC29" s="1280"/>
      <c r="FD29" s="1280"/>
      <c r="FE29" s="1280"/>
      <c r="FF29" s="1280"/>
      <c r="FG29" s="1280"/>
      <c r="FH29" s="1280"/>
      <c r="FI29" s="1280"/>
    </row>
    <row r="30" spans="1:165" s="1186" customFormat="1" ht="20.25" customHeight="1">
      <c r="A30" s="1282"/>
      <c r="B30" s="1306" t="s">
        <v>370</v>
      </c>
      <c r="C30" s="1290">
        <v>0</v>
      </c>
      <c r="D30" s="1328">
        <v>0</v>
      </c>
      <c r="E30" s="1328">
        <v>0</v>
      </c>
      <c r="F30" s="1328">
        <f t="shared" si="3"/>
        <v>0</v>
      </c>
      <c r="G30" s="1328">
        <v>0</v>
      </c>
      <c r="H30" s="1328">
        <v>0.68</v>
      </c>
      <c r="I30" s="1328">
        <f t="shared" si="4"/>
        <v>0.68</v>
      </c>
      <c r="J30" s="1328">
        <v>0</v>
      </c>
      <c r="K30" s="1328">
        <v>3.83</v>
      </c>
      <c r="L30" s="1328">
        <f t="shared" si="5"/>
        <v>3.83</v>
      </c>
      <c r="M30" s="1328">
        <v>0</v>
      </c>
      <c r="N30" s="1328">
        <v>4.51</v>
      </c>
      <c r="O30" s="1329">
        <f t="shared" si="6"/>
        <v>4.51</v>
      </c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1280"/>
      <c r="AN30" s="1280"/>
      <c r="AO30" s="1280"/>
      <c r="AP30" s="1280"/>
      <c r="AQ30" s="1280"/>
      <c r="AR30" s="1280"/>
      <c r="AS30" s="1280"/>
      <c r="AT30" s="1280"/>
      <c r="AU30" s="1280"/>
      <c r="AV30" s="1280"/>
      <c r="AW30" s="1280"/>
      <c r="AX30" s="1280"/>
      <c r="AY30" s="1280"/>
      <c r="AZ30" s="1280"/>
      <c r="BA30" s="1280"/>
      <c r="BB30" s="1280"/>
      <c r="BC30" s="1280"/>
      <c r="BD30" s="1280"/>
      <c r="BE30" s="1280"/>
      <c r="BF30" s="1280"/>
      <c r="BG30" s="1280"/>
      <c r="BH30" s="1280"/>
      <c r="BI30" s="1280"/>
      <c r="BJ30" s="1280"/>
      <c r="BK30" s="1280"/>
      <c r="BL30" s="1280"/>
      <c r="BM30" s="1280"/>
      <c r="BN30" s="1280"/>
      <c r="BO30" s="1280"/>
      <c r="BP30" s="1280"/>
      <c r="BQ30" s="1280"/>
      <c r="BR30" s="1280"/>
      <c r="BS30" s="1280"/>
      <c r="BT30" s="1280"/>
      <c r="BU30" s="1280"/>
      <c r="BV30" s="1280"/>
      <c r="BW30" s="1280"/>
      <c r="BX30" s="1280"/>
      <c r="BY30" s="1280"/>
      <c r="BZ30" s="1280"/>
      <c r="CA30" s="1280"/>
      <c r="CB30" s="1280"/>
      <c r="CC30" s="1280"/>
      <c r="CD30" s="1280"/>
      <c r="CE30" s="1280"/>
      <c r="CF30" s="1280"/>
      <c r="CG30" s="1280"/>
      <c r="CH30" s="1280"/>
      <c r="CI30" s="1280"/>
      <c r="CJ30" s="1280"/>
      <c r="CK30" s="1280"/>
      <c r="CL30" s="1280"/>
      <c r="CM30" s="1280"/>
      <c r="CN30" s="1280"/>
      <c r="CO30" s="1280"/>
      <c r="CP30" s="1280"/>
      <c r="CQ30" s="1280"/>
      <c r="CR30" s="1280"/>
      <c r="CS30" s="1280"/>
      <c r="CT30" s="1280"/>
      <c r="CU30" s="1280"/>
      <c r="CV30" s="1280"/>
      <c r="CW30" s="1280"/>
      <c r="CX30" s="1280"/>
      <c r="CY30" s="1280"/>
      <c r="CZ30" s="1280"/>
      <c r="DA30" s="1280"/>
      <c r="DB30" s="1280"/>
      <c r="DC30" s="1280"/>
      <c r="DD30" s="1280"/>
      <c r="DE30" s="1280"/>
      <c r="DF30" s="1280"/>
      <c r="DG30" s="1280"/>
      <c r="DH30" s="1280"/>
      <c r="DI30" s="1280"/>
      <c r="DJ30" s="1280"/>
      <c r="DK30" s="1280"/>
      <c r="DL30" s="1280"/>
      <c r="DM30" s="1280"/>
      <c r="DN30" s="1280"/>
      <c r="DO30" s="1280"/>
      <c r="DP30" s="1280"/>
      <c r="DQ30" s="1280"/>
      <c r="DR30" s="1280"/>
      <c r="DS30" s="1280"/>
      <c r="DT30" s="1280"/>
      <c r="DU30" s="1280"/>
      <c r="DV30" s="1280"/>
      <c r="DW30" s="1280"/>
      <c r="DX30" s="1280"/>
      <c r="DY30" s="1280"/>
      <c r="DZ30" s="1280"/>
      <c r="EA30" s="1280"/>
      <c r="EB30" s="1280"/>
      <c r="EC30" s="1280"/>
      <c r="ED30" s="1280"/>
      <c r="EE30" s="1280"/>
      <c r="EF30" s="1280"/>
      <c r="EG30" s="1280"/>
      <c r="EH30" s="1280"/>
      <c r="EI30" s="1280"/>
      <c r="EJ30" s="1280"/>
      <c r="EK30" s="1280"/>
      <c r="EL30" s="1280"/>
      <c r="EM30" s="1280"/>
      <c r="EN30" s="1280"/>
      <c r="EO30" s="1280"/>
      <c r="EP30" s="1280"/>
      <c r="EQ30" s="1280"/>
      <c r="ER30" s="1280"/>
      <c r="ES30" s="1280"/>
      <c r="ET30" s="1280"/>
      <c r="EU30" s="1280"/>
      <c r="EV30" s="1280"/>
      <c r="EW30" s="1280"/>
      <c r="EX30" s="1280"/>
      <c r="EY30" s="1280"/>
      <c r="EZ30" s="1280"/>
      <c r="FA30" s="1280"/>
      <c r="FB30" s="1280"/>
      <c r="FC30" s="1280"/>
      <c r="FD30" s="1280"/>
      <c r="FE30" s="1280"/>
      <c r="FF30" s="1280"/>
      <c r="FG30" s="1280"/>
      <c r="FH30" s="1280"/>
      <c r="FI30" s="1280"/>
    </row>
    <row r="31" spans="1:165" s="1186" customFormat="1" ht="20.25" customHeight="1">
      <c r="A31" s="1282"/>
      <c r="B31" s="1306" t="s">
        <v>371</v>
      </c>
      <c r="C31" s="1290">
        <v>0</v>
      </c>
      <c r="D31" s="1328">
        <v>0</v>
      </c>
      <c r="E31" s="1328">
        <v>0</v>
      </c>
      <c r="F31" s="1328">
        <f t="shared" si="3"/>
        <v>0</v>
      </c>
      <c r="G31" s="1328">
        <v>0</v>
      </c>
      <c r="H31" s="1328">
        <v>0</v>
      </c>
      <c r="I31" s="1328">
        <f t="shared" si="4"/>
        <v>0</v>
      </c>
      <c r="J31" s="1328">
        <v>0</v>
      </c>
      <c r="K31" s="1328">
        <v>2.7</v>
      </c>
      <c r="L31" s="1328">
        <f t="shared" si="5"/>
        <v>2.7</v>
      </c>
      <c r="M31" s="1328">
        <v>0</v>
      </c>
      <c r="N31" s="1328">
        <v>2.7</v>
      </c>
      <c r="O31" s="1329">
        <f t="shared" si="6"/>
        <v>2.7</v>
      </c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1280"/>
      <c r="AN31" s="1280"/>
      <c r="AO31" s="1280"/>
      <c r="AP31" s="1280"/>
      <c r="AQ31" s="1280"/>
      <c r="AR31" s="1280"/>
      <c r="AS31" s="1280"/>
      <c r="AT31" s="1280"/>
      <c r="AU31" s="1280"/>
      <c r="AV31" s="1280"/>
      <c r="AW31" s="1280"/>
      <c r="AX31" s="1280"/>
      <c r="AY31" s="1280"/>
      <c r="AZ31" s="1280"/>
      <c r="BA31" s="1280"/>
      <c r="BB31" s="1280"/>
      <c r="BC31" s="1280"/>
      <c r="BD31" s="1280"/>
      <c r="BE31" s="1280"/>
      <c r="BF31" s="1280"/>
      <c r="BG31" s="1280"/>
      <c r="BH31" s="1280"/>
      <c r="BI31" s="1280"/>
      <c r="BJ31" s="1280"/>
      <c r="BK31" s="1280"/>
      <c r="BL31" s="1280"/>
      <c r="BM31" s="1280"/>
      <c r="BN31" s="1280"/>
      <c r="BO31" s="1280"/>
      <c r="BP31" s="1280"/>
      <c r="BQ31" s="1280"/>
      <c r="BR31" s="1280"/>
      <c r="BS31" s="1280"/>
      <c r="BT31" s="1280"/>
      <c r="BU31" s="1280"/>
      <c r="BV31" s="1280"/>
      <c r="BW31" s="1280"/>
      <c r="BX31" s="1280"/>
      <c r="BY31" s="1280"/>
      <c r="BZ31" s="1280"/>
      <c r="CA31" s="1280"/>
      <c r="CB31" s="1280"/>
      <c r="CC31" s="1280"/>
      <c r="CD31" s="1280"/>
      <c r="CE31" s="1280"/>
      <c r="CF31" s="1280"/>
      <c r="CG31" s="1280"/>
      <c r="CH31" s="1280"/>
      <c r="CI31" s="1280"/>
      <c r="CJ31" s="1280"/>
      <c r="CK31" s="1280"/>
      <c r="CL31" s="1280"/>
      <c r="CM31" s="1280"/>
      <c r="CN31" s="1280"/>
      <c r="CO31" s="1280"/>
      <c r="CP31" s="1280"/>
      <c r="CQ31" s="1280"/>
      <c r="CR31" s="1280"/>
      <c r="CS31" s="1280"/>
      <c r="CT31" s="1280"/>
      <c r="CU31" s="1280"/>
      <c r="CV31" s="1280"/>
      <c r="CW31" s="1280"/>
      <c r="CX31" s="1280"/>
      <c r="CY31" s="1280"/>
      <c r="CZ31" s="1280"/>
      <c r="DA31" s="1280"/>
      <c r="DB31" s="1280"/>
      <c r="DC31" s="1280"/>
      <c r="DD31" s="1280"/>
      <c r="DE31" s="1280"/>
      <c r="DF31" s="1280"/>
      <c r="DG31" s="1280"/>
      <c r="DH31" s="1280"/>
      <c r="DI31" s="1280"/>
      <c r="DJ31" s="1280"/>
      <c r="DK31" s="1280"/>
      <c r="DL31" s="1280"/>
      <c r="DM31" s="1280"/>
      <c r="DN31" s="1280"/>
      <c r="DO31" s="1280"/>
      <c r="DP31" s="1280"/>
      <c r="DQ31" s="1280"/>
      <c r="DR31" s="1280"/>
      <c r="DS31" s="1280"/>
      <c r="DT31" s="1280"/>
      <c r="DU31" s="1280"/>
      <c r="DV31" s="1280"/>
      <c r="DW31" s="1280"/>
      <c r="DX31" s="1280"/>
      <c r="DY31" s="1280"/>
      <c r="DZ31" s="1280"/>
      <c r="EA31" s="1280"/>
      <c r="EB31" s="1280"/>
      <c r="EC31" s="1280"/>
      <c r="ED31" s="1280"/>
      <c r="EE31" s="1280"/>
      <c r="EF31" s="1280"/>
      <c r="EG31" s="1280"/>
      <c r="EH31" s="1280"/>
      <c r="EI31" s="1280"/>
      <c r="EJ31" s="1280"/>
      <c r="EK31" s="1280"/>
      <c r="EL31" s="1280"/>
      <c r="EM31" s="1280"/>
      <c r="EN31" s="1280"/>
      <c r="EO31" s="1280"/>
      <c r="EP31" s="1280"/>
      <c r="EQ31" s="1280"/>
      <c r="ER31" s="1280"/>
      <c r="ES31" s="1280"/>
      <c r="ET31" s="1280"/>
      <c r="EU31" s="1280"/>
      <c r="EV31" s="1280"/>
      <c r="EW31" s="1280"/>
      <c r="EX31" s="1280"/>
      <c r="EY31" s="1280"/>
      <c r="EZ31" s="1280"/>
      <c r="FA31" s="1280"/>
      <c r="FB31" s="1280"/>
      <c r="FC31" s="1280"/>
      <c r="FD31" s="1280"/>
      <c r="FE31" s="1280"/>
      <c r="FF31" s="1280"/>
      <c r="FG31" s="1280"/>
      <c r="FH31" s="1280"/>
      <c r="FI31" s="1280"/>
    </row>
    <row r="32" spans="1:165" s="1186" customFormat="1" ht="20.25" customHeight="1">
      <c r="A32" s="1282"/>
      <c r="B32" s="1307" t="s">
        <v>372</v>
      </c>
      <c r="C32" s="1290">
        <v>0</v>
      </c>
      <c r="D32" s="1328">
        <v>0</v>
      </c>
      <c r="E32" s="1328">
        <v>0</v>
      </c>
      <c r="F32" s="1328">
        <f t="shared" si="3"/>
        <v>0</v>
      </c>
      <c r="G32" s="1328">
        <v>0</v>
      </c>
      <c r="H32" s="1328">
        <v>2.39</v>
      </c>
      <c r="I32" s="1328">
        <f t="shared" si="4"/>
        <v>2.39</v>
      </c>
      <c r="J32" s="1328">
        <v>0</v>
      </c>
      <c r="K32" s="1328">
        <v>13.57</v>
      </c>
      <c r="L32" s="1328">
        <f t="shared" si="5"/>
        <v>13.57</v>
      </c>
      <c r="M32" s="1328">
        <v>0</v>
      </c>
      <c r="N32" s="1328">
        <v>15.96</v>
      </c>
      <c r="O32" s="1329">
        <f t="shared" si="6"/>
        <v>15.96</v>
      </c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  <c r="AH32" s="1280"/>
      <c r="AI32" s="1280"/>
      <c r="AJ32" s="1280"/>
      <c r="AK32" s="1280"/>
      <c r="AL32" s="1280"/>
      <c r="AM32" s="1280"/>
      <c r="AN32" s="1280"/>
      <c r="AO32" s="1280"/>
      <c r="AP32" s="1280"/>
      <c r="AQ32" s="1280"/>
      <c r="AR32" s="1280"/>
      <c r="AS32" s="1280"/>
      <c r="AT32" s="1280"/>
      <c r="AU32" s="1280"/>
      <c r="AV32" s="1280"/>
      <c r="AW32" s="1280"/>
      <c r="AX32" s="1280"/>
      <c r="AY32" s="1280"/>
      <c r="AZ32" s="1280"/>
      <c r="BA32" s="1280"/>
      <c r="BB32" s="1280"/>
      <c r="BC32" s="1280"/>
      <c r="BD32" s="1280"/>
      <c r="BE32" s="1280"/>
      <c r="BF32" s="1280"/>
      <c r="BG32" s="1280"/>
      <c r="BH32" s="1280"/>
      <c r="BI32" s="1280"/>
      <c r="BJ32" s="1280"/>
      <c r="BK32" s="1280"/>
      <c r="BL32" s="1280"/>
      <c r="BM32" s="1280"/>
      <c r="BN32" s="1280"/>
      <c r="BO32" s="1280"/>
      <c r="BP32" s="1280"/>
      <c r="BQ32" s="1280"/>
      <c r="BR32" s="1280"/>
      <c r="BS32" s="1280"/>
      <c r="BT32" s="1280"/>
      <c r="BU32" s="1280"/>
      <c r="BV32" s="1280"/>
      <c r="BW32" s="1280"/>
      <c r="BX32" s="1280"/>
      <c r="BY32" s="1280"/>
      <c r="BZ32" s="1280"/>
      <c r="CA32" s="1280"/>
      <c r="CB32" s="1280"/>
      <c r="CC32" s="1280"/>
      <c r="CD32" s="1280"/>
      <c r="CE32" s="1280"/>
      <c r="CF32" s="1280"/>
      <c r="CG32" s="1280"/>
      <c r="CH32" s="1280"/>
      <c r="CI32" s="1280"/>
      <c r="CJ32" s="1280"/>
      <c r="CK32" s="1280"/>
      <c r="CL32" s="1280"/>
      <c r="CM32" s="1280"/>
      <c r="CN32" s="1280"/>
      <c r="CO32" s="1280"/>
      <c r="CP32" s="1280"/>
      <c r="CQ32" s="1280"/>
      <c r="CR32" s="1280"/>
      <c r="CS32" s="1280"/>
      <c r="CT32" s="1280"/>
      <c r="CU32" s="1280"/>
      <c r="CV32" s="1280"/>
      <c r="CW32" s="1280"/>
      <c r="CX32" s="1280"/>
      <c r="CY32" s="1280"/>
      <c r="CZ32" s="1280"/>
      <c r="DA32" s="1280"/>
      <c r="DB32" s="1280"/>
      <c r="DC32" s="1280"/>
      <c r="DD32" s="1280"/>
      <c r="DE32" s="1280"/>
      <c r="DF32" s="1280"/>
      <c r="DG32" s="1280"/>
      <c r="DH32" s="1280"/>
      <c r="DI32" s="1280"/>
      <c r="DJ32" s="1280"/>
      <c r="DK32" s="1280"/>
      <c r="DL32" s="1280"/>
      <c r="DM32" s="1280"/>
      <c r="DN32" s="1280"/>
      <c r="DO32" s="1280"/>
      <c r="DP32" s="1280"/>
      <c r="DQ32" s="1280"/>
      <c r="DR32" s="1280"/>
      <c r="DS32" s="1280"/>
      <c r="DT32" s="1280"/>
      <c r="DU32" s="1280"/>
      <c r="DV32" s="1280"/>
      <c r="DW32" s="1280"/>
      <c r="DX32" s="1280"/>
      <c r="DY32" s="1280"/>
      <c r="DZ32" s="1280"/>
      <c r="EA32" s="1280"/>
      <c r="EB32" s="1280"/>
      <c r="EC32" s="1280"/>
      <c r="ED32" s="1280"/>
      <c r="EE32" s="1280"/>
      <c r="EF32" s="1280"/>
      <c r="EG32" s="1280"/>
      <c r="EH32" s="1280"/>
      <c r="EI32" s="1280"/>
      <c r="EJ32" s="1280"/>
      <c r="EK32" s="1280"/>
      <c r="EL32" s="1280"/>
      <c r="EM32" s="1280"/>
      <c r="EN32" s="1280"/>
      <c r="EO32" s="1280"/>
      <c r="EP32" s="1280"/>
      <c r="EQ32" s="1280"/>
      <c r="ER32" s="1280"/>
      <c r="ES32" s="1280"/>
      <c r="ET32" s="1280"/>
      <c r="EU32" s="1280"/>
      <c r="EV32" s="1280"/>
      <c r="EW32" s="1280"/>
      <c r="EX32" s="1280"/>
      <c r="EY32" s="1280"/>
      <c r="EZ32" s="1280"/>
      <c r="FA32" s="1280"/>
      <c r="FB32" s="1280"/>
      <c r="FC32" s="1280"/>
      <c r="FD32" s="1280"/>
      <c r="FE32" s="1280"/>
      <c r="FF32" s="1280"/>
      <c r="FG32" s="1280"/>
      <c r="FH32" s="1280"/>
      <c r="FI32" s="1280"/>
    </row>
    <row r="33" spans="1:15" ht="23.25" customHeight="1">
      <c r="A33" s="1299" t="s">
        <v>36</v>
      </c>
      <c r="B33" s="1291"/>
      <c r="C33" s="1292">
        <f>M33/F33/12*1000</f>
        <v>33663</v>
      </c>
      <c r="D33" s="1330">
        <f>D34+D35</f>
        <v>0</v>
      </c>
      <c r="E33" s="1330">
        <f>E34+E35</f>
        <v>3</v>
      </c>
      <c r="F33" s="1330">
        <f t="shared" si="3"/>
        <v>3</v>
      </c>
      <c r="G33" s="1330">
        <f>G34+G35</f>
        <v>181.78</v>
      </c>
      <c r="H33" s="1330">
        <f>H34+H35</f>
        <v>179.38</v>
      </c>
      <c r="I33" s="1330">
        <f t="shared" si="4"/>
        <v>361.16</v>
      </c>
      <c r="J33" s="1330">
        <f>J34+J35</f>
        <v>1030.1</v>
      </c>
      <c r="K33" s="1330">
        <f>K34+K35</f>
        <v>974.73</v>
      </c>
      <c r="L33" s="1330">
        <f t="shared" si="5"/>
        <v>2004.83</v>
      </c>
      <c r="M33" s="1330">
        <f>M34+M35</f>
        <v>1211.88</v>
      </c>
      <c r="N33" s="1330">
        <f>N34+N35</f>
        <v>1154.11</v>
      </c>
      <c r="O33" s="1344">
        <f t="shared" si="6"/>
        <v>2365.99</v>
      </c>
    </row>
    <row r="34" spans="1:165" s="1186" customFormat="1" ht="20.25" customHeight="1">
      <c r="A34" s="1345"/>
      <c r="B34" s="1308" t="s">
        <v>373</v>
      </c>
      <c r="C34" s="1293">
        <f>M34/F34/12*1000</f>
        <v>33663</v>
      </c>
      <c r="D34" s="1331">
        <v>0</v>
      </c>
      <c r="E34" s="1331">
        <v>3</v>
      </c>
      <c r="F34" s="1331">
        <f t="shared" si="3"/>
        <v>3</v>
      </c>
      <c r="G34" s="1331">
        <v>181.78</v>
      </c>
      <c r="H34" s="1331">
        <v>73.11</v>
      </c>
      <c r="I34" s="1331">
        <f t="shared" si="4"/>
        <v>254.89</v>
      </c>
      <c r="J34" s="1331">
        <v>1030.1</v>
      </c>
      <c r="K34" s="1331">
        <v>372.52</v>
      </c>
      <c r="L34" s="1331">
        <f t="shared" si="5"/>
        <v>1402.62</v>
      </c>
      <c r="M34" s="1331">
        <v>1211.88</v>
      </c>
      <c r="N34" s="1331">
        <v>445.63</v>
      </c>
      <c r="O34" s="1332">
        <f t="shared" si="6"/>
        <v>1657.51</v>
      </c>
      <c r="P34" s="1280"/>
      <c r="Q34" s="1280"/>
      <c r="R34" s="1280"/>
      <c r="S34" s="1280"/>
      <c r="T34" s="1280"/>
      <c r="U34" s="1280"/>
      <c r="V34" s="1280"/>
      <c r="W34" s="1280"/>
      <c r="X34" s="1280"/>
      <c r="Y34" s="1280"/>
      <c r="Z34" s="1280"/>
      <c r="AA34" s="1280"/>
      <c r="AB34" s="1280"/>
      <c r="AC34" s="1280"/>
      <c r="AD34" s="1280"/>
      <c r="AE34" s="1280"/>
      <c r="AF34" s="1280"/>
      <c r="AG34" s="1280"/>
      <c r="AH34" s="1280"/>
      <c r="AI34" s="1280"/>
      <c r="AJ34" s="1280"/>
      <c r="AK34" s="1280"/>
      <c r="AL34" s="1280"/>
      <c r="AM34" s="1280"/>
      <c r="AN34" s="1280"/>
      <c r="AO34" s="1280"/>
      <c r="AP34" s="1280"/>
      <c r="AQ34" s="1280"/>
      <c r="AR34" s="1280"/>
      <c r="AS34" s="1280"/>
      <c r="AT34" s="1280"/>
      <c r="AU34" s="1280"/>
      <c r="AV34" s="1280"/>
      <c r="AW34" s="1280"/>
      <c r="AX34" s="1280"/>
      <c r="AY34" s="1280"/>
      <c r="AZ34" s="1280"/>
      <c r="BA34" s="1280"/>
      <c r="BB34" s="1280"/>
      <c r="BC34" s="1280"/>
      <c r="BD34" s="1280"/>
      <c r="BE34" s="1280"/>
      <c r="BF34" s="1280"/>
      <c r="BG34" s="1280"/>
      <c r="BH34" s="1280"/>
      <c r="BI34" s="1280"/>
      <c r="BJ34" s="1280"/>
      <c r="BK34" s="1280"/>
      <c r="BL34" s="1280"/>
      <c r="BM34" s="1280"/>
      <c r="BN34" s="1280"/>
      <c r="BO34" s="1280"/>
      <c r="BP34" s="1280"/>
      <c r="BQ34" s="1280"/>
      <c r="BR34" s="1280"/>
      <c r="BS34" s="1280"/>
      <c r="BT34" s="1280"/>
      <c r="BU34" s="1280"/>
      <c r="BV34" s="1280"/>
      <c r="BW34" s="1280"/>
      <c r="BX34" s="1280"/>
      <c r="BY34" s="1280"/>
      <c r="BZ34" s="1280"/>
      <c r="CA34" s="1280"/>
      <c r="CB34" s="1280"/>
      <c r="CC34" s="1280"/>
      <c r="CD34" s="1280"/>
      <c r="CE34" s="1280"/>
      <c r="CF34" s="1280"/>
      <c r="CG34" s="1280"/>
      <c r="CH34" s="1280"/>
      <c r="CI34" s="1280"/>
      <c r="CJ34" s="1280"/>
      <c r="CK34" s="1280"/>
      <c r="CL34" s="1280"/>
      <c r="CM34" s="1280"/>
      <c r="CN34" s="1280"/>
      <c r="CO34" s="1280"/>
      <c r="CP34" s="1280"/>
      <c r="CQ34" s="1280"/>
      <c r="CR34" s="1280"/>
      <c r="CS34" s="1280"/>
      <c r="CT34" s="1280"/>
      <c r="CU34" s="1280"/>
      <c r="CV34" s="1280"/>
      <c r="CW34" s="1280"/>
      <c r="CX34" s="1280"/>
      <c r="CY34" s="1280"/>
      <c r="CZ34" s="1280"/>
      <c r="DA34" s="1280"/>
      <c r="DB34" s="1280"/>
      <c r="DC34" s="1280"/>
      <c r="DD34" s="1280"/>
      <c r="DE34" s="1280"/>
      <c r="DF34" s="1280"/>
      <c r="DG34" s="1280"/>
      <c r="DH34" s="1280"/>
      <c r="DI34" s="1280"/>
      <c r="DJ34" s="1280"/>
      <c r="DK34" s="1280"/>
      <c r="DL34" s="1280"/>
      <c r="DM34" s="1280"/>
      <c r="DN34" s="1280"/>
      <c r="DO34" s="1280"/>
      <c r="DP34" s="1280"/>
      <c r="DQ34" s="1280"/>
      <c r="DR34" s="1280"/>
      <c r="DS34" s="1280"/>
      <c r="DT34" s="1280"/>
      <c r="DU34" s="1280"/>
      <c r="DV34" s="1280"/>
      <c r="DW34" s="1280"/>
      <c r="DX34" s="1280"/>
      <c r="DY34" s="1280"/>
      <c r="DZ34" s="1280"/>
      <c r="EA34" s="1280"/>
      <c r="EB34" s="1280"/>
      <c r="EC34" s="1280"/>
      <c r="ED34" s="1280"/>
      <c r="EE34" s="1280"/>
      <c r="EF34" s="1280"/>
      <c r="EG34" s="1280"/>
      <c r="EH34" s="1280"/>
      <c r="EI34" s="1280"/>
      <c r="EJ34" s="1280"/>
      <c r="EK34" s="1280"/>
      <c r="EL34" s="1280"/>
      <c r="EM34" s="1280"/>
      <c r="EN34" s="1280"/>
      <c r="EO34" s="1280"/>
      <c r="EP34" s="1280"/>
      <c r="EQ34" s="1280"/>
      <c r="ER34" s="1280"/>
      <c r="ES34" s="1280"/>
      <c r="ET34" s="1280"/>
      <c r="EU34" s="1280"/>
      <c r="EV34" s="1280"/>
      <c r="EW34" s="1280"/>
      <c r="EX34" s="1280"/>
      <c r="EY34" s="1280"/>
      <c r="EZ34" s="1280"/>
      <c r="FA34" s="1280"/>
      <c r="FB34" s="1280"/>
      <c r="FC34" s="1280"/>
      <c r="FD34" s="1280"/>
      <c r="FE34" s="1280"/>
      <c r="FF34" s="1280"/>
      <c r="FG34" s="1280"/>
      <c r="FH34" s="1280"/>
      <c r="FI34" s="1280"/>
    </row>
    <row r="35" spans="1:165" s="1186" customFormat="1" ht="20.25" customHeight="1">
      <c r="A35" s="1281"/>
      <c r="B35" s="1309" t="s">
        <v>363</v>
      </c>
      <c r="C35" s="1293">
        <v>0</v>
      </c>
      <c r="D35" s="1331">
        <v>0</v>
      </c>
      <c r="E35" s="1331">
        <v>0</v>
      </c>
      <c r="F35" s="1331">
        <f t="shared" si="3"/>
        <v>0</v>
      </c>
      <c r="G35" s="1331">
        <v>0</v>
      </c>
      <c r="H35" s="1331">
        <v>106.27</v>
      </c>
      <c r="I35" s="1331">
        <f t="shared" si="4"/>
        <v>106.27</v>
      </c>
      <c r="J35" s="1331">
        <v>0</v>
      </c>
      <c r="K35" s="1331">
        <v>602.21</v>
      </c>
      <c r="L35" s="1331">
        <f t="shared" si="5"/>
        <v>602.21</v>
      </c>
      <c r="M35" s="1331">
        <v>0</v>
      </c>
      <c r="N35" s="1331">
        <v>708.48</v>
      </c>
      <c r="O35" s="1332">
        <f t="shared" si="6"/>
        <v>708.48</v>
      </c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0"/>
      <c r="AL35" s="1280"/>
      <c r="AM35" s="1280"/>
      <c r="AN35" s="1280"/>
      <c r="AO35" s="1280"/>
      <c r="AP35" s="1280"/>
      <c r="AQ35" s="1280"/>
      <c r="AR35" s="1280"/>
      <c r="AS35" s="1280"/>
      <c r="AT35" s="1280"/>
      <c r="AU35" s="1280"/>
      <c r="AV35" s="1280"/>
      <c r="AW35" s="1280"/>
      <c r="AX35" s="1280"/>
      <c r="AY35" s="1280"/>
      <c r="AZ35" s="1280"/>
      <c r="BA35" s="1280"/>
      <c r="BB35" s="1280"/>
      <c r="BC35" s="1280"/>
      <c r="BD35" s="1280"/>
      <c r="BE35" s="1280"/>
      <c r="BF35" s="1280"/>
      <c r="BG35" s="1280"/>
      <c r="BH35" s="1280"/>
      <c r="BI35" s="1280"/>
      <c r="BJ35" s="1280"/>
      <c r="BK35" s="1280"/>
      <c r="BL35" s="1280"/>
      <c r="BM35" s="1280"/>
      <c r="BN35" s="1280"/>
      <c r="BO35" s="1280"/>
      <c r="BP35" s="1280"/>
      <c r="BQ35" s="1280"/>
      <c r="BR35" s="1280"/>
      <c r="BS35" s="1280"/>
      <c r="BT35" s="1280"/>
      <c r="BU35" s="1280"/>
      <c r="BV35" s="1280"/>
      <c r="BW35" s="1280"/>
      <c r="BX35" s="1280"/>
      <c r="BY35" s="1280"/>
      <c r="BZ35" s="1280"/>
      <c r="CA35" s="1280"/>
      <c r="CB35" s="1280"/>
      <c r="CC35" s="1280"/>
      <c r="CD35" s="1280"/>
      <c r="CE35" s="1280"/>
      <c r="CF35" s="1280"/>
      <c r="CG35" s="1280"/>
      <c r="CH35" s="1280"/>
      <c r="CI35" s="1280"/>
      <c r="CJ35" s="1280"/>
      <c r="CK35" s="1280"/>
      <c r="CL35" s="1280"/>
      <c r="CM35" s="1280"/>
      <c r="CN35" s="1280"/>
      <c r="CO35" s="1280"/>
      <c r="CP35" s="1280"/>
      <c r="CQ35" s="1280"/>
      <c r="CR35" s="1280"/>
      <c r="CS35" s="1280"/>
      <c r="CT35" s="1280"/>
      <c r="CU35" s="1280"/>
      <c r="CV35" s="1280"/>
      <c r="CW35" s="1280"/>
      <c r="CX35" s="1280"/>
      <c r="CY35" s="1280"/>
      <c r="CZ35" s="1280"/>
      <c r="DA35" s="1280"/>
      <c r="DB35" s="1280"/>
      <c r="DC35" s="1280"/>
      <c r="DD35" s="1280"/>
      <c r="DE35" s="1280"/>
      <c r="DF35" s="1280"/>
      <c r="DG35" s="1280"/>
      <c r="DH35" s="1280"/>
      <c r="DI35" s="1280"/>
      <c r="DJ35" s="1280"/>
      <c r="DK35" s="1280"/>
      <c r="DL35" s="1280"/>
      <c r="DM35" s="1280"/>
      <c r="DN35" s="1280"/>
      <c r="DO35" s="1280"/>
      <c r="DP35" s="1280"/>
      <c r="DQ35" s="1280"/>
      <c r="DR35" s="1280"/>
      <c r="DS35" s="1280"/>
      <c r="DT35" s="1280"/>
      <c r="DU35" s="1280"/>
      <c r="DV35" s="1280"/>
      <c r="DW35" s="1280"/>
      <c r="DX35" s="1280"/>
      <c r="DY35" s="1280"/>
      <c r="DZ35" s="1280"/>
      <c r="EA35" s="1280"/>
      <c r="EB35" s="1280"/>
      <c r="EC35" s="1280"/>
      <c r="ED35" s="1280"/>
      <c r="EE35" s="1280"/>
      <c r="EF35" s="1280"/>
      <c r="EG35" s="1280"/>
      <c r="EH35" s="1280"/>
      <c r="EI35" s="1280"/>
      <c r="EJ35" s="1280"/>
      <c r="EK35" s="1280"/>
      <c r="EL35" s="1280"/>
      <c r="EM35" s="1280"/>
      <c r="EN35" s="1280"/>
      <c r="EO35" s="1280"/>
      <c r="EP35" s="1280"/>
      <c r="EQ35" s="1280"/>
      <c r="ER35" s="1280"/>
      <c r="ES35" s="1280"/>
      <c r="ET35" s="1280"/>
      <c r="EU35" s="1280"/>
      <c r="EV35" s="1280"/>
      <c r="EW35" s="1280"/>
      <c r="EX35" s="1280"/>
      <c r="EY35" s="1280"/>
      <c r="EZ35" s="1280"/>
      <c r="FA35" s="1280"/>
      <c r="FB35" s="1280"/>
      <c r="FC35" s="1280"/>
      <c r="FD35" s="1280"/>
      <c r="FE35" s="1280"/>
      <c r="FF35" s="1280"/>
      <c r="FG35" s="1280"/>
      <c r="FH35" s="1280"/>
      <c r="FI35" s="1280"/>
    </row>
    <row r="36" spans="1:165" s="1186" customFormat="1" ht="23.25" customHeight="1" thickBot="1">
      <c r="A36" s="1275" t="s">
        <v>374</v>
      </c>
      <c r="B36" s="1276"/>
      <c r="C36" s="1277">
        <v>0</v>
      </c>
      <c r="D36" s="1333"/>
      <c r="E36" s="1333"/>
      <c r="F36" s="1333"/>
      <c r="G36" s="1334"/>
      <c r="H36" s="1334"/>
      <c r="I36" s="1334">
        <f t="shared" si="4"/>
        <v>0</v>
      </c>
      <c r="J36" s="1334"/>
      <c r="K36" s="1334"/>
      <c r="L36" s="1334">
        <f t="shared" si="5"/>
        <v>0</v>
      </c>
      <c r="M36" s="1334"/>
      <c r="N36" s="1334"/>
      <c r="O36" s="1335">
        <f t="shared" si="6"/>
        <v>0</v>
      </c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0"/>
      <c r="AB36" s="1280"/>
      <c r="AC36" s="1280"/>
      <c r="AD36" s="1280"/>
      <c r="AE36" s="1280"/>
      <c r="AF36" s="1280"/>
      <c r="AG36" s="1280"/>
      <c r="AH36" s="1280"/>
      <c r="AI36" s="1280"/>
      <c r="AJ36" s="1280"/>
      <c r="AK36" s="1280"/>
      <c r="AL36" s="1280"/>
      <c r="AM36" s="1280"/>
      <c r="AN36" s="1280"/>
      <c r="AO36" s="1280"/>
      <c r="AP36" s="1280"/>
      <c r="AQ36" s="1280"/>
      <c r="AR36" s="1280"/>
      <c r="AS36" s="1280"/>
      <c r="AT36" s="1280"/>
      <c r="AU36" s="1280"/>
      <c r="AV36" s="1280"/>
      <c r="AW36" s="1280"/>
      <c r="AX36" s="1280"/>
      <c r="AY36" s="1280"/>
      <c r="AZ36" s="1280"/>
      <c r="BA36" s="1280"/>
      <c r="BB36" s="1280"/>
      <c r="BC36" s="1280"/>
      <c r="BD36" s="1280"/>
      <c r="BE36" s="1280"/>
      <c r="BF36" s="1280"/>
      <c r="BG36" s="1280"/>
      <c r="BH36" s="1280"/>
      <c r="BI36" s="1280"/>
      <c r="BJ36" s="1280"/>
      <c r="BK36" s="1280"/>
      <c r="BL36" s="1280"/>
      <c r="BM36" s="1280"/>
      <c r="BN36" s="1280"/>
      <c r="BO36" s="1280"/>
      <c r="BP36" s="1280"/>
      <c r="BQ36" s="1280"/>
      <c r="BR36" s="1280"/>
      <c r="BS36" s="1280"/>
      <c r="BT36" s="1280"/>
      <c r="BU36" s="1280"/>
      <c r="BV36" s="1280"/>
      <c r="BW36" s="1280"/>
      <c r="BX36" s="1280"/>
      <c r="BY36" s="1280"/>
      <c r="BZ36" s="1280"/>
      <c r="CA36" s="1280"/>
      <c r="CB36" s="1280"/>
      <c r="CC36" s="1280"/>
      <c r="CD36" s="1280"/>
      <c r="CE36" s="1280"/>
      <c r="CF36" s="1280"/>
      <c r="CG36" s="1280"/>
      <c r="CH36" s="1280"/>
      <c r="CI36" s="1280"/>
      <c r="CJ36" s="1280"/>
      <c r="CK36" s="1280"/>
      <c r="CL36" s="1280"/>
      <c r="CM36" s="1280"/>
      <c r="CN36" s="1280"/>
      <c r="CO36" s="1280"/>
      <c r="CP36" s="1280"/>
      <c r="CQ36" s="1280"/>
      <c r="CR36" s="1280"/>
      <c r="CS36" s="1280"/>
      <c r="CT36" s="1280"/>
      <c r="CU36" s="1280"/>
      <c r="CV36" s="1280"/>
      <c r="CW36" s="1280"/>
      <c r="CX36" s="1280"/>
      <c r="CY36" s="1280"/>
      <c r="CZ36" s="1280"/>
      <c r="DA36" s="1280"/>
      <c r="DB36" s="1280"/>
      <c r="DC36" s="1280"/>
      <c r="DD36" s="1280"/>
      <c r="DE36" s="1280"/>
      <c r="DF36" s="1280"/>
      <c r="DG36" s="1280"/>
      <c r="DH36" s="1280"/>
      <c r="DI36" s="1280"/>
      <c r="DJ36" s="1280"/>
      <c r="DK36" s="1280"/>
      <c r="DL36" s="1280"/>
      <c r="DM36" s="1280"/>
      <c r="DN36" s="1280"/>
      <c r="DO36" s="1280"/>
      <c r="DP36" s="1280"/>
      <c r="DQ36" s="1280"/>
      <c r="DR36" s="1280"/>
      <c r="DS36" s="1280"/>
      <c r="DT36" s="1280"/>
      <c r="DU36" s="1280"/>
      <c r="DV36" s="1280"/>
      <c r="DW36" s="1280"/>
      <c r="DX36" s="1280"/>
      <c r="DY36" s="1280"/>
      <c r="DZ36" s="1280"/>
      <c r="EA36" s="1280"/>
      <c r="EB36" s="1280"/>
      <c r="EC36" s="1280"/>
      <c r="ED36" s="1280"/>
      <c r="EE36" s="1280"/>
      <c r="EF36" s="1280"/>
      <c r="EG36" s="1280"/>
      <c r="EH36" s="1280"/>
      <c r="EI36" s="1280"/>
      <c r="EJ36" s="1280"/>
      <c r="EK36" s="1280"/>
      <c r="EL36" s="1280"/>
      <c r="EM36" s="1280"/>
      <c r="EN36" s="1280"/>
      <c r="EO36" s="1280"/>
      <c r="EP36" s="1280"/>
      <c r="EQ36" s="1280"/>
      <c r="ER36" s="1280"/>
      <c r="ES36" s="1280"/>
      <c r="ET36" s="1280"/>
      <c r="EU36" s="1280"/>
      <c r="EV36" s="1280"/>
      <c r="EW36" s="1280"/>
      <c r="EX36" s="1280"/>
      <c r="EY36" s="1280"/>
      <c r="EZ36" s="1280"/>
      <c r="FA36" s="1280"/>
      <c r="FB36" s="1280"/>
      <c r="FC36" s="1280"/>
      <c r="FD36" s="1280"/>
      <c r="FE36" s="1280"/>
      <c r="FF36" s="1280"/>
      <c r="FG36" s="1280"/>
      <c r="FH36" s="1280"/>
      <c r="FI36" s="1280"/>
    </row>
    <row r="37" spans="1:165" s="1186" customFormat="1" ht="28.5" customHeight="1" thickBot="1" thickTop="1">
      <c r="A37" s="1278" t="s">
        <v>37</v>
      </c>
      <c r="B37" s="1294"/>
      <c r="C37" s="1295">
        <f>M37/F37/12*1000</f>
        <v>35269</v>
      </c>
      <c r="D37" s="1336">
        <f>D11+D36</f>
        <v>14.25</v>
      </c>
      <c r="E37" s="1336">
        <v>70.25</v>
      </c>
      <c r="F37" s="1336">
        <f>D37+E37</f>
        <v>84.5</v>
      </c>
      <c r="G37" s="1336">
        <v>5187.02</v>
      </c>
      <c r="H37" s="1336">
        <v>3869.53</v>
      </c>
      <c r="I37" s="1336">
        <f t="shared" si="4"/>
        <v>9056.55</v>
      </c>
      <c r="J37" s="1336">
        <v>30575.87</v>
      </c>
      <c r="K37" s="1336">
        <v>21798.99</v>
      </c>
      <c r="L37" s="1336">
        <f t="shared" si="5"/>
        <v>52374.86</v>
      </c>
      <c r="M37" s="1336">
        <v>35762.89</v>
      </c>
      <c r="N37" s="1336">
        <v>25668.52</v>
      </c>
      <c r="O37" s="1346">
        <f t="shared" si="6"/>
        <v>61431.41</v>
      </c>
      <c r="P37" s="1280"/>
      <c r="Q37" s="1280"/>
      <c r="R37" s="1280"/>
      <c r="S37" s="1280"/>
      <c r="T37" s="1280"/>
      <c r="U37" s="1280"/>
      <c r="V37" s="1280"/>
      <c r="W37" s="1280"/>
      <c r="X37" s="1280"/>
      <c r="Y37" s="1280"/>
      <c r="Z37" s="1280"/>
      <c r="AA37" s="1280"/>
      <c r="AB37" s="1280"/>
      <c r="AC37" s="1280"/>
      <c r="AD37" s="1280"/>
      <c r="AE37" s="1280"/>
      <c r="AF37" s="1280"/>
      <c r="AG37" s="1280"/>
      <c r="AH37" s="1280"/>
      <c r="AI37" s="1280"/>
      <c r="AJ37" s="1280"/>
      <c r="AK37" s="1280"/>
      <c r="AL37" s="1280"/>
      <c r="AM37" s="1280"/>
      <c r="AN37" s="1280"/>
      <c r="AO37" s="1280"/>
      <c r="AP37" s="1280"/>
      <c r="AQ37" s="1280"/>
      <c r="AR37" s="1280"/>
      <c r="AS37" s="1280"/>
      <c r="AT37" s="1280"/>
      <c r="AU37" s="1280"/>
      <c r="AV37" s="1280"/>
      <c r="AW37" s="1280"/>
      <c r="AX37" s="1280"/>
      <c r="AY37" s="1280"/>
      <c r="AZ37" s="1280"/>
      <c r="BA37" s="1280"/>
      <c r="BB37" s="1280"/>
      <c r="BC37" s="1280"/>
      <c r="BD37" s="1280"/>
      <c r="BE37" s="1280"/>
      <c r="BF37" s="1280"/>
      <c r="BG37" s="1280"/>
      <c r="BH37" s="1280"/>
      <c r="BI37" s="1280"/>
      <c r="BJ37" s="1280"/>
      <c r="BK37" s="1280"/>
      <c r="BL37" s="1280"/>
      <c r="BM37" s="1280"/>
      <c r="BN37" s="1280"/>
      <c r="BO37" s="1280"/>
      <c r="BP37" s="1280"/>
      <c r="BQ37" s="1280"/>
      <c r="BR37" s="1280"/>
      <c r="BS37" s="1280"/>
      <c r="BT37" s="1280"/>
      <c r="BU37" s="1280"/>
      <c r="BV37" s="1280"/>
      <c r="BW37" s="1280"/>
      <c r="BX37" s="1280"/>
      <c r="BY37" s="1280"/>
      <c r="BZ37" s="1280"/>
      <c r="CA37" s="1280"/>
      <c r="CB37" s="1280"/>
      <c r="CC37" s="1280"/>
      <c r="CD37" s="1280"/>
      <c r="CE37" s="1280"/>
      <c r="CF37" s="1280"/>
      <c r="CG37" s="1280"/>
      <c r="CH37" s="1280"/>
      <c r="CI37" s="1280"/>
      <c r="CJ37" s="1280"/>
      <c r="CK37" s="1280"/>
      <c r="CL37" s="1280"/>
      <c r="CM37" s="1280"/>
      <c r="CN37" s="1280"/>
      <c r="CO37" s="1280"/>
      <c r="CP37" s="1280"/>
      <c r="CQ37" s="1280"/>
      <c r="CR37" s="1280"/>
      <c r="CS37" s="1280"/>
      <c r="CT37" s="1280"/>
      <c r="CU37" s="1280"/>
      <c r="CV37" s="1280"/>
      <c r="CW37" s="1280"/>
      <c r="CX37" s="1280"/>
      <c r="CY37" s="1280"/>
      <c r="CZ37" s="1280"/>
      <c r="DA37" s="1280"/>
      <c r="DB37" s="1280"/>
      <c r="DC37" s="1280"/>
      <c r="DD37" s="1280"/>
      <c r="DE37" s="1280"/>
      <c r="DF37" s="1280"/>
      <c r="DG37" s="1280"/>
      <c r="DH37" s="1280"/>
      <c r="DI37" s="1280"/>
      <c r="DJ37" s="1280"/>
      <c r="DK37" s="1280"/>
      <c r="DL37" s="1280"/>
      <c r="DM37" s="1280"/>
      <c r="DN37" s="1280"/>
      <c r="DO37" s="1280"/>
      <c r="DP37" s="1280"/>
      <c r="DQ37" s="1280"/>
      <c r="DR37" s="1280"/>
      <c r="DS37" s="1280"/>
      <c r="DT37" s="1280"/>
      <c r="DU37" s="1280"/>
      <c r="DV37" s="1280"/>
      <c r="DW37" s="1280"/>
      <c r="DX37" s="1280"/>
      <c r="DY37" s="1280"/>
      <c r="DZ37" s="1280"/>
      <c r="EA37" s="1280"/>
      <c r="EB37" s="1280"/>
      <c r="EC37" s="1280"/>
      <c r="ED37" s="1280"/>
      <c r="EE37" s="1280"/>
      <c r="EF37" s="1280"/>
      <c r="EG37" s="1280"/>
      <c r="EH37" s="1280"/>
      <c r="EI37" s="1280"/>
      <c r="EJ37" s="1280"/>
      <c r="EK37" s="1280"/>
      <c r="EL37" s="1280"/>
      <c r="EM37" s="1280"/>
      <c r="EN37" s="1280"/>
      <c r="EO37" s="1280"/>
      <c r="EP37" s="1280"/>
      <c r="EQ37" s="1280"/>
      <c r="ER37" s="1280"/>
      <c r="ES37" s="1280"/>
      <c r="ET37" s="1280"/>
      <c r="EU37" s="1280"/>
      <c r="EV37" s="1280"/>
      <c r="EW37" s="1280"/>
      <c r="EX37" s="1280"/>
      <c r="EY37" s="1280"/>
      <c r="EZ37" s="1280"/>
      <c r="FA37" s="1280"/>
      <c r="FB37" s="1280"/>
      <c r="FC37" s="1280"/>
      <c r="FD37" s="1280"/>
      <c r="FE37" s="1280"/>
      <c r="FF37" s="1280"/>
      <c r="FG37" s="1280"/>
      <c r="FH37" s="1280"/>
      <c r="FI37" s="1280"/>
    </row>
    <row r="38" spans="1:165" s="1296" customFormat="1" ht="21" customHeight="1" thickTop="1">
      <c r="A38" s="1190" t="s">
        <v>375</v>
      </c>
      <c r="B38" s="1191"/>
      <c r="C38" s="1192"/>
      <c r="D38" s="1337"/>
      <c r="E38" s="1337"/>
      <c r="F38" s="1337"/>
      <c r="G38" s="1352"/>
      <c r="H38" s="1338"/>
      <c r="I38" s="1338"/>
      <c r="J38" s="1338"/>
      <c r="K38" s="1338"/>
      <c r="L38" s="1338"/>
      <c r="M38" s="1338"/>
      <c r="N38" s="1338"/>
      <c r="O38" s="1339"/>
      <c r="P38" s="1280"/>
      <c r="Q38" s="1280"/>
      <c r="R38" s="1280"/>
      <c r="S38" s="1280"/>
      <c r="T38" s="1280"/>
      <c r="U38" s="1280"/>
      <c r="V38" s="1280"/>
      <c r="W38" s="1280"/>
      <c r="X38" s="1280"/>
      <c r="Y38" s="1280"/>
      <c r="Z38" s="1280"/>
      <c r="AA38" s="1280"/>
      <c r="AB38" s="1280"/>
      <c r="AC38" s="1280"/>
      <c r="AD38" s="1280"/>
      <c r="AE38" s="1280"/>
      <c r="AF38" s="1280"/>
      <c r="AG38" s="1280"/>
      <c r="AH38" s="1280"/>
      <c r="AI38" s="1280"/>
      <c r="AJ38" s="1280"/>
      <c r="AK38" s="1280"/>
      <c r="AL38" s="1280"/>
      <c r="AM38" s="1280"/>
      <c r="AN38" s="1280"/>
      <c r="AO38" s="1280"/>
      <c r="AP38" s="1280"/>
      <c r="AQ38" s="1280"/>
      <c r="AR38" s="1280"/>
      <c r="AS38" s="1280"/>
      <c r="AT38" s="1280"/>
      <c r="AU38" s="1280"/>
      <c r="AV38" s="1280"/>
      <c r="AW38" s="1280"/>
      <c r="AX38" s="1280"/>
      <c r="AY38" s="1280"/>
      <c r="AZ38" s="1280"/>
      <c r="BA38" s="1280"/>
      <c r="BB38" s="1280"/>
      <c r="BC38" s="1280"/>
      <c r="BD38" s="1280"/>
      <c r="BE38" s="1280"/>
      <c r="BF38" s="1280"/>
      <c r="BG38" s="1280"/>
      <c r="BH38" s="1280"/>
      <c r="BI38" s="1280"/>
      <c r="BJ38" s="1280"/>
      <c r="BK38" s="1280"/>
      <c r="BL38" s="1280"/>
      <c r="BM38" s="1280"/>
      <c r="BN38" s="1280"/>
      <c r="BO38" s="1280"/>
      <c r="BP38" s="1280"/>
      <c r="BQ38" s="1280"/>
      <c r="BR38" s="1280"/>
      <c r="BS38" s="1280"/>
      <c r="BT38" s="1280"/>
      <c r="BU38" s="1280"/>
      <c r="BV38" s="1280"/>
      <c r="BW38" s="1280"/>
      <c r="BX38" s="1280"/>
      <c r="BY38" s="1280"/>
      <c r="BZ38" s="1280"/>
      <c r="CA38" s="1280"/>
      <c r="CB38" s="1280"/>
      <c r="CC38" s="1280"/>
      <c r="CD38" s="1280"/>
      <c r="CE38" s="1280"/>
      <c r="CF38" s="1280"/>
      <c r="CG38" s="1280"/>
      <c r="CH38" s="1280"/>
      <c r="CI38" s="1280"/>
      <c r="CJ38" s="1280"/>
      <c r="CK38" s="1280"/>
      <c r="CL38" s="1280"/>
      <c r="CM38" s="1280"/>
      <c r="CN38" s="1280"/>
      <c r="CO38" s="1280"/>
      <c r="CP38" s="1280"/>
      <c r="CQ38" s="1280"/>
      <c r="CR38" s="1280"/>
      <c r="CS38" s="1280"/>
      <c r="CT38" s="1280"/>
      <c r="CU38" s="1280"/>
      <c r="CV38" s="1280"/>
      <c r="CW38" s="1280"/>
      <c r="CX38" s="1280"/>
      <c r="CY38" s="1280"/>
      <c r="CZ38" s="1280"/>
      <c r="DA38" s="1280"/>
      <c r="DB38" s="1280"/>
      <c r="DC38" s="1280"/>
      <c r="DD38" s="1280"/>
      <c r="DE38" s="1280"/>
      <c r="DF38" s="1280"/>
      <c r="DG38" s="1280"/>
      <c r="DH38" s="1280"/>
      <c r="DI38" s="1280"/>
      <c r="DJ38" s="1280"/>
      <c r="DK38" s="1280"/>
      <c r="DL38" s="1280"/>
      <c r="DM38" s="1280"/>
      <c r="DN38" s="1280"/>
      <c r="DO38" s="1280"/>
      <c r="DP38" s="1280"/>
      <c r="DQ38" s="1280"/>
      <c r="DR38" s="1280"/>
      <c r="DS38" s="1280"/>
      <c r="DT38" s="1280"/>
      <c r="DU38" s="1280"/>
      <c r="DV38" s="1280"/>
      <c r="DW38" s="1280"/>
      <c r="DX38" s="1280"/>
      <c r="DY38" s="1280"/>
      <c r="DZ38" s="1280"/>
      <c r="EA38" s="1280"/>
      <c r="EB38" s="1280"/>
      <c r="EC38" s="1280"/>
      <c r="ED38" s="1280"/>
      <c r="EE38" s="1280"/>
      <c r="EF38" s="1280"/>
      <c r="EG38" s="1280"/>
      <c r="EH38" s="1280"/>
      <c r="EI38" s="1280"/>
      <c r="EJ38" s="1280"/>
      <c r="EK38" s="1280"/>
      <c r="EL38" s="1280"/>
      <c r="EM38" s="1280"/>
      <c r="EN38" s="1280"/>
      <c r="EO38" s="1280"/>
      <c r="EP38" s="1280"/>
      <c r="EQ38" s="1280"/>
      <c r="ER38" s="1280"/>
      <c r="ES38" s="1280"/>
      <c r="ET38" s="1280"/>
      <c r="EU38" s="1280"/>
      <c r="EV38" s="1280"/>
      <c r="EW38" s="1280"/>
      <c r="EX38" s="1280"/>
      <c r="EY38" s="1280"/>
      <c r="EZ38" s="1280"/>
      <c r="FA38" s="1280"/>
      <c r="FB38" s="1280"/>
      <c r="FC38" s="1280"/>
      <c r="FD38" s="1280"/>
      <c r="FE38" s="1280"/>
      <c r="FF38" s="1280"/>
      <c r="FG38" s="1280"/>
      <c r="FH38" s="1280"/>
      <c r="FI38" s="1280"/>
    </row>
    <row r="39" spans="1:165" s="1187" customFormat="1" ht="13.5" customHeight="1">
      <c r="A39" s="1274" t="s">
        <v>432</v>
      </c>
      <c r="B39" s="1271"/>
      <c r="C39" s="1347"/>
      <c r="D39" s="1348"/>
      <c r="E39" s="1348"/>
      <c r="F39" s="1348"/>
      <c r="G39" s="1348"/>
      <c r="H39" s="1348"/>
      <c r="I39" s="1348"/>
      <c r="J39" s="1348"/>
      <c r="K39" s="1348"/>
      <c r="L39" s="1348"/>
      <c r="M39" s="1348"/>
      <c r="N39" s="1348"/>
      <c r="O39" s="1349"/>
      <c r="P39" s="1172"/>
      <c r="Q39" s="1172"/>
      <c r="R39" s="1172"/>
      <c r="S39" s="1172"/>
      <c r="T39" s="1172"/>
      <c r="U39" s="1172"/>
      <c r="V39" s="1172"/>
      <c r="W39" s="1172"/>
      <c r="X39" s="1172"/>
      <c r="Y39" s="1172"/>
      <c r="Z39" s="1172"/>
      <c r="AA39" s="1172"/>
      <c r="AB39" s="1172"/>
      <c r="AC39" s="1172"/>
      <c r="AD39" s="1172"/>
      <c r="AE39" s="1172"/>
      <c r="AF39" s="1172"/>
      <c r="AG39" s="1172"/>
      <c r="AH39" s="1172"/>
      <c r="AI39" s="1172"/>
      <c r="AJ39" s="1172"/>
      <c r="AK39" s="1172"/>
      <c r="AL39" s="1172"/>
      <c r="AM39" s="1172"/>
      <c r="AN39" s="1172"/>
      <c r="AO39" s="1172"/>
      <c r="AP39" s="1172"/>
      <c r="AQ39" s="1172"/>
      <c r="AR39" s="1172"/>
      <c r="AS39" s="1172"/>
      <c r="AT39" s="1172"/>
      <c r="AU39" s="1172"/>
      <c r="AV39" s="1172"/>
      <c r="AW39" s="1172"/>
      <c r="AX39" s="1172"/>
      <c r="AY39" s="1172"/>
      <c r="AZ39" s="1172"/>
      <c r="BA39" s="1172"/>
      <c r="BB39" s="1172"/>
      <c r="BC39" s="1172"/>
      <c r="BD39" s="1172"/>
      <c r="BE39" s="1172"/>
      <c r="BF39" s="1172"/>
      <c r="BG39" s="1172"/>
      <c r="BH39" s="1172"/>
      <c r="BI39" s="1172"/>
      <c r="BJ39" s="1172"/>
      <c r="BK39" s="1172"/>
      <c r="BL39" s="1172"/>
      <c r="BM39" s="1172"/>
      <c r="BN39" s="1172"/>
      <c r="BO39" s="1172"/>
      <c r="BP39" s="1172"/>
      <c r="BQ39" s="1172"/>
      <c r="BR39" s="1172"/>
      <c r="BS39" s="1172"/>
      <c r="BT39" s="1172"/>
      <c r="BU39" s="1172"/>
      <c r="BV39" s="1172"/>
      <c r="BW39" s="1172"/>
      <c r="BX39" s="1172"/>
      <c r="BY39" s="1172"/>
      <c r="BZ39" s="1172"/>
      <c r="CA39" s="1172"/>
      <c r="CB39" s="1172"/>
      <c r="CC39" s="1172"/>
      <c r="CD39" s="1172"/>
      <c r="CE39" s="1172"/>
      <c r="CF39" s="1172"/>
      <c r="CG39" s="1172"/>
      <c r="CH39" s="1172"/>
      <c r="CI39" s="1172"/>
      <c r="CJ39" s="1172"/>
      <c r="CK39" s="1172"/>
      <c r="CL39" s="1172"/>
      <c r="CM39" s="1172"/>
      <c r="CN39" s="1172"/>
      <c r="CO39" s="1172"/>
      <c r="CP39" s="1172"/>
      <c r="CQ39" s="1172"/>
      <c r="CR39" s="1172"/>
      <c r="CS39" s="1172"/>
      <c r="CT39" s="1172"/>
      <c r="CU39" s="1172"/>
      <c r="CV39" s="1172"/>
      <c r="CW39" s="1172"/>
      <c r="CX39" s="1172"/>
      <c r="CY39" s="1172"/>
      <c r="CZ39" s="1172"/>
      <c r="DA39" s="1172"/>
      <c r="DB39" s="1172"/>
      <c r="DC39" s="1172"/>
      <c r="DD39" s="1172"/>
      <c r="DE39" s="1172"/>
      <c r="DF39" s="1172"/>
      <c r="DG39" s="1172"/>
      <c r="DH39" s="1172"/>
      <c r="DI39" s="1172"/>
      <c r="DJ39" s="1172"/>
      <c r="DK39" s="1172"/>
      <c r="DL39" s="1172"/>
      <c r="DM39" s="1172"/>
      <c r="DN39" s="1172"/>
      <c r="DO39" s="1172"/>
      <c r="DP39" s="1172"/>
      <c r="DQ39" s="1172"/>
      <c r="DR39" s="1172"/>
      <c r="DS39" s="1172"/>
      <c r="DT39" s="1172"/>
      <c r="DU39" s="1172"/>
      <c r="DV39" s="1172"/>
      <c r="DW39" s="1172"/>
      <c r="DX39" s="1172"/>
      <c r="DY39" s="1172"/>
      <c r="DZ39" s="1172"/>
      <c r="EA39" s="1172"/>
      <c r="EB39" s="1172"/>
      <c r="EC39" s="1172"/>
      <c r="ED39" s="1172"/>
      <c r="EE39" s="1172"/>
      <c r="EF39" s="1172"/>
      <c r="EG39" s="1172"/>
      <c r="EH39" s="1172"/>
      <c r="EI39" s="1172"/>
      <c r="EJ39" s="1172"/>
      <c r="EK39" s="1172"/>
      <c r="EL39" s="1172"/>
      <c r="EM39" s="1172"/>
      <c r="EN39" s="1172"/>
      <c r="EO39" s="1172"/>
      <c r="EP39" s="1172"/>
      <c r="EQ39" s="1172"/>
      <c r="ER39" s="1172"/>
      <c r="ES39" s="1172"/>
      <c r="ET39" s="1172"/>
      <c r="EU39" s="1172"/>
      <c r="EV39" s="1172"/>
      <c r="EW39" s="1172"/>
      <c r="EX39" s="1172"/>
      <c r="EY39" s="1172"/>
      <c r="EZ39" s="1172"/>
      <c r="FA39" s="1172"/>
      <c r="FB39" s="1172"/>
      <c r="FC39" s="1172"/>
      <c r="FD39" s="1172"/>
      <c r="FE39" s="1172"/>
      <c r="FF39" s="1172"/>
      <c r="FG39" s="1172"/>
      <c r="FH39" s="1172"/>
      <c r="FI39" s="1172"/>
    </row>
    <row r="40" spans="1:15" ht="33.75" customHeight="1">
      <c r="A40" s="1301" t="s">
        <v>376</v>
      </c>
      <c r="B40" s="1193"/>
      <c r="C40" s="1297">
        <f>M40/F40/12*1000</f>
        <v>35794</v>
      </c>
      <c r="D40" s="1340">
        <f>4.5+1.85</f>
        <v>6.35</v>
      </c>
      <c r="E40" s="1340">
        <f>25.5+17.5</f>
        <v>43</v>
      </c>
      <c r="F40" s="1340">
        <f>D40+E40</f>
        <v>49.35</v>
      </c>
      <c r="G40" s="1341">
        <v>2852.02</v>
      </c>
      <c r="H40" s="1341">
        <v>1981</v>
      </c>
      <c r="I40" s="1341">
        <v>4832.55</v>
      </c>
      <c r="J40" s="1341">
        <v>18345</v>
      </c>
      <c r="K40" s="1341">
        <v>11229</v>
      </c>
      <c r="L40" s="1341">
        <v>29573.86</v>
      </c>
      <c r="M40" s="1341">
        <v>21197</v>
      </c>
      <c r="N40" s="1341">
        <v>13208.52</v>
      </c>
      <c r="O40" s="1342">
        <v>34406.41</v>
      </c>
    </row>
    <row r="41" spans="1:15" ht="23.25" customHeight="1" thickBot="1">
      <c r="A41" s="1302" t="s">
        <v>377</v>
      </c>
      <c r="B41" s="1194"/>
      <c r="C41" s="1298">
        <f>M41/F41/12*1000</f>
        <v>34533</v>
      </c>
      <c r="D41" s="1343">
        <v>7.9</v>
      </c>
      <c r="E41" s="1343">
        <v>27.25</v>
      </c>
      <c r="F41" s="1343">
        <f>D41+E41</f>
        <v>35.15</v>
      </c>
      <c r="G41" s="1350">
        <v>2335</v>
      </c>
      <c r="H41" s="1350">
        <v>1888.53</v>
      </c>
      <c r="I41" s="1350">
        <v>4224</v>
      </c>
      <c r="J41" s="1350">
        <v>12230.88</v>
      </c>
      <c r="K41" s="1350">
        <v>10569.98</v>
      </c>
      <c r="L41" s="1350">
        <v>22801</v>
      </c>
      <c r="M41" s="1350">
        <v>14565.89</v>
      </c>
      <c r="N41" s="1350">
        <v>12460</v>
      </c>
      <c r="O41" s="1351">
        <v>27025</v>
      </c>
    </row>
    <row r="42" spans="1:165" s="1311" customFormat="1" ht="33" customHeight="1">
      <c r="A42" s="1356" t="s">
        <v>131</v>
      </c>
      <c r="B42" s="1356"/>
      <c r="C42" s="1356"/>
      <c r="D42" s="1356"/>
      <c r="E42" s="1549" t="s">
        <v>130</v>
      </c>
      <c r="F42" s="1549"/>
      <c r="G42" s="1549"/>
      <c r="H42" s="1549"/>
      <c r="K42" s="1356" t="s">
        <v>421</v>
      </c>
      <c r="P42" s="1357"/>
      <c r="Q42" s="1357"/>
      <c r="R42" s="1357"/>
      <c r="S42" s="1357"/>
      <c r="T42" s="1357"/>
      <c r="U42" s="1357"/>
      <c r="V42" s="1357"/>
      <c r="W42" s="1357"/>
      <c r="X42" s="1357"/>
      <c r="Y42" s="1357"/>
      <c r="Z42" s="1357"/>
      <c r="AA42" s="1357"/>
      <c r="AB42" s="1357"/>
      <c r="AC42" s="1357"/>
      <c r="AD42" s="1357"/>
      <c r="AE42" s="1357"/>
      <c r="AF42" s="1357"/>
      <c r="AG42" s="1357"/>
      <c r="AH42" s="1357"/>
      <c r="AI42" s="1357"/>
      <c r="AJ42" s="1357"/>
      <c r="AK42" s="1357"/>
      <c r="AL42" s="1357"/>
      <c r="AM42" s="1357"/>
      <c r="AN42" s="1357"/>
      <c r="AO42" s="1357"/>
      <c r="AP42" s="1357"/>
      <c r="AQ42" s="1357"/>
      <c r="AR42" s="1357"/>
      <c r="AS42" s="1357"/>
      <c r="AT42" s="1357"/>
      <c r="AU42" s="1357"/>
      <c r="AV42" s="1357"/>
      <c r="AW42" s="1357"/>
      <c r="AX42" s="1357"/>
      <c r="AY42" s="1357"/>
      <c r="AZ42" s="1357"/>
      <c r="BA42" s="1357"/>
      <c r="BB42" s="1357"/>
      <c r="BC42" s="1357"/>
      <c r="BD42" s="1357"/>
      <c r="BE42" s="1357"/>
      <c r="BF42" s="1357"/>
      <c r="BG42" s="1357"/>
      <c r="BH42" s="1357"/>
      <c r="BI42" s="1357"/>
      <c r="BJ42" s="1357"/>
      <c r="BK42" s="1357"/>
      <c r="BL42" s="1357"/>
      <c r="BM42" s="1357"/>
      <c r="BN42" s="1357"/>
      <c r="BO42" s="1357"/>
      <c r="BP42" s="1357"/>
      <c r="BQ42" s="1357"/>
      <c r="BR42" s="1357"/>
      <c r="BS42" s="1357"/>
      <c r="BT42" s="1357"/>
      <c r="BU42" s="1357"/>
      <c r="BV42" s="1357"/>
      <c r="BW42" s="1357"/>
      <c r="BX42" s="1357"/>
      <c r="BY42" s="1357"/>
      <c r="BZ42" s="1357"/>
      <c r="CA42" s="1357"/>
      <c r="CB42" s="1357"/>
      <c r="CC42" s="1357"/>
      <c r="CD42" s="1357"/>
      <c r="CE42" s="1357"/>
      <c r="CF42" s="1357"/>
      <c r="CG42" s="1357"/>
      <c r="CH42" s="1357"/>
      <c r="CI42" s="1357"/>
      <c r="CJ42" s="1357"/>
      <c r="CK42" s="1357"/>
      <c r="CL42" s="1357"/>
      <c r="CM42" s="1357"/>
      <c r="CN42" s="1357"/>
      <c r="CO42" s="1357"/>
      <c r="CP42" s="1357"/>
      <c r="CQ42" s="1357"/>
      <c r="CR42" s="1357"/>
      <c r="CS42" s="1357"/>
      <c r="CT42" s="1357"/>
      <c r="CU42" s="1357"/>
      <c r="CV42" s="1357"/>
      <c r="CW42" s="1357"/>
      <c r="CX42" s="1357"/>
      <c r="CY42" s="1357"/>
      <c r="CZ42" s="1357"/>
      <c r="DA42" s="1357"/>
      <c r="DB42" s="1357"/>
      <c r="DC42" s="1357"/>
      <c r="DD42" s="1357"/>
      <c r="DE42" s="1357"/>
      <c r="DF42" s="1357"/>
      <c r="DG42" s="1357"/>
      <c r="DH42" s="1357"/>
      <c r="DI42" s="1357"/>
      <c r="DJ42" s="1357"/>
      <c r="DK42" s="1357"/>
      <c r="DL42" s="1357"/>
      <c r="DM42" s="1357"/>
      <c r="DN42" s="1357"/>
      <c r="DO42" s="1357"/>
      <c r="DP42" s="1357"/>
      <c r="DQ42" s="1357"/>
      <c r="DR42" s="1357"/>
      <c r="DS42" s="1357"/>
      <c r="DT42" s="1357"/>
      <c r="DU42" s="1357"/>
      <c r="DV42" s="1357"/>
      <c r="DW42" s="1357"/>
      <c r="DX42" s="1357"/>
      <c r="DY42" s="1357"/>
      <c r="DZ42" s="1357"/>
      <c r="EA42" s="1357"/>
      <c r="EB42" s="1357"/>
      <c r="EC42" s="1357"/>
      <c r="ED42" s="1357"/>
      <c r="EE42" s="1357"/>
      <c r="EF42" s="1357"/>
      <c r="EG42" s="1357"/>
      <c r="EH42" s="1357"/>
      <c r="EI42" s="1357"/>
      <c r="EJ42" s="1357"/>
      <c r="EK42" s="1357"/>
      <c r="EL42" s="1357"/>
      <c r="EM42" s="1357"/>
      <c r="EN42" s="1357"/>
      <c r="EO42" s="1357"/>
      <c r="EP42" s="1357"/>
      <c r="EQ42" s="1357"/>
      <c r="ER42" s="1357"/>
      <c r="ES42" s="1357"/>
      <c r="ET42" s="1357"/>
      <c r="EU42" s="1357"/>
      <c r="EV42" s="1357"/>
      <c r="EW42" s="1357"/>
      <c r="EX42" s="1357"/>
      <c r="EY42" s="1357"/>
      <c r="EZ42" s="1357"/>
      <c r="FA42" s="1357"/>
      <c r="FB42" s="1357"/>
      <c r="FC42" s="1357"/>
      <c r="FD42" s="1357"/>
      <c r="FE42" s="1357"/>
      <c r="FF42" s="1357"/>
      <c r="FG42" s="1357"/>
      <c r="FH42" s="1357"/>
      <c r="FI42" s="1357"/>
    </row>
  </sheetData>
  <mergeCells count="26">
    <mergeCell ref="E42:H42"/>
    <mergeCell ref="N1:O1"/>
    <mergeCell ref="G7:G9"/>
    <mergeCell ref="L7:L9"/>
    <mergeCell ref="K7:K9"/>
    <mergeCell ref="H7:H9"/>
    <mergeCell ref="M7:M9"/>
    <mergeCell ref="J7:J9"/>
    <mergeCell ref="G6:I6"/>
    <mergeCell ref="J6:L6"/>
    <mergeCell ref="A2:O2"/>
    <mergeCell ref="A4:A10"/>
    <mergeCell ref="J5:L5"/>
    <mergeCell ref="M5:O5"/>
    <mergeCell ref="M6:O6"/>
    <mergeCell ref="C4:C9"/>
    <mergeCell ref="B4:B9"/>
    <mergeCell ref="N7:N9"/>
    <mergeCell ref="I7:I9"/>
    <mergeCell ref="G4:O4"/>
    <mergeCell ref="O7:O9"/>
    <mergeCell ref="G5:I5"/>
    <mergeCell ref="D7:D9"/>
    <mergeCell ref="D4:F6"/>
    <mergeCell ref="E7:E9"/>
    <mergeCell ref="F7:F9"/>
  </mergeCells>
  <printOptions horizontalCentered="1"/>
  <pageMargins left="0.1968503937007874" right="0.1968503937007874" top="0.8267716535433072" bottom="0.6299212598425197" header="0.5905511811023623" footer="0.3937007874015748"/>
  <pageSetup blackAndWhite="1" horizontalDpi="600" verticalDpi="600" orientation="landscape" paperSize="9" scale="50" r:id="rId1"/>
  <headerFooter alignWithMargins="0">
    <oddFooter>&amp;C&amp;16&amp;P+82&amp;10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="75" zoomScaleNormal="75" workbookViewId="0" topLeftCell="B53">
      <selection activeCell="C19" sqref="C19"/>
    </sheetView>
  </sheetViews>
  <sheetFormatPr defaultColWidth="9.00390625" defaultRowHeight="12.75"/>
  <cols>
    <col min="1" max="1" width="2.125" style="40" customWidth="1"/>
    <col min="2" max="2" width="50.375" style="40" customWidth="1"/>
    <col min="3" max="5" width="20.75390625" style="40" customWidth="1"/>
    <col min="6" max="6" width="20.375" style="40" customWidth="1"/>
    <col min="7" max="7" width="29.75390625" style="40" customWidth="1"/>
    <col min="8" max="8" width="15.25390625" style="40" customWidth="1"/>
    <col min="9" max="9" width="1.875" style="40" customWidth="1"/>
    <col min="10" max="16384" width="9.125" style="40" customWidth="1"/>
  </cols>
  <sheetData>
    <row r="1" spans="3:5" ht="15" hidden="1">
      <c r="C1" s="236"/>
      <c r="D1" s="236"/>
      <c r="E1" s="236"/>
    </row>
    <row r="2" spans="2:9" ht="21" customHeight="1">
      <c r="B2" s="587" t="s">
        <v>233</v>
      </c>
      <c r="C2" s="236"/>
      <c r="D2" s="409"/>
      <c r="E2" s="236"/>
      <c r="G2" s="1504" t="s">
        <v>146</v>
      </c>
      <c r="H2" s="1504"/>
      <c r="I2" s="236"/>
    </row>
    <row r="3" spans="2:5" ht="30" customHeight="1" thickBot="1">
      <c r="B3" s="588" t="s">
        <v>452</v>
      </c>
      <c r="C3" s="236"/>
      <c r="D3" s="236"/>
      <c r="E3" s="236"/>
    </row>
    <row r="4" spans="2:9" ht="34.5" customHeight="1">
      <c r="B4" s="1567" t="s">
        <v>451</v>
      </c>
      <c r="C4" s="1568"/>
      <c r="D4" s="1568"/>
      <c r="E4" s="1568"/>
      <c r="F4" s="1568"/>
      <c r="G4" s="1568"/>
      <c r="H4" s="1569"/>
      <c r="I4" s="410"/>
    </row>
    <row r="5" spans="2:9" ht="18.75" customHeight="1" thickBot="1">
      <c r="B5" s="411"/>
      <c r="C5" s="412"/>
      <c r="D5" s="412"/>
      <c r="E5" s="412"/>
      <c r="F5" s="412"/>
      <c r="G5" s="412"/>
      <c r="H5" s="413" t="s">
        <v>361</v>
      </c>
      <c r="I5" s="414"/>
    </row>
    <row r="6" spans="2:9" ht="18" customHeight="1">
      <c r="B6" s="1561" t="s">
        <v>426</v>
      </c>
      <c r="C6" s="1473" t="s">
        <v>382</v>
      </c>
      <c r="D6" s="1570"/>
      <c r="E6" s="1571" t="s">
        <v>383</v>
      </c>
      <c r="F6" s="1573" t="s">
        <v>427</v>
      </c>
      <c r="G6" s="1574"/>
      <c r="H6" s="1559" t="s">
        <v>384</v>
      </c>
      <c r="I6" s="369"/>
    </row>
    <row r="7" spans="2:9" ht="69.75" customHeight="1">
      <c r="B7" s="1562"/>
      <c r="C7" s="277" t="s">
        <v>229</v>
      </c>
      <c r="D7" s="275" t="s">
        <v>238</v>
      </c>
      <c r="E7" s="1572"/>
      <c r="F7" s="241" t="s">
        <v>428</v>
      </c>
      <c r="G7" s="415" t="s">
        <v>429</v>
      </c>
      <c r="H7" s="1560"/>
      <c r="I7" s="416"/>
    </row>
    <row r="8" spans="2:10" ht="12.75" customHeight="1" thickBot="1">
      <c r="B8" s="1563"/>
      <c r="C8" s="417">
        <v>1</v>
      </c>
      <c r="D8" s="418">
        <v>2</v>
      </c>
      <c r="E8" s="418">
        <v>3</v>
      </c>
      <c r="F8" s="418">
        <v>4</v>
      </c>
      <c r="G8" s="419">
        <v>5</v>
      </c>
      <c r="H8" s="420" t="s">
        <v>430</v>
      </c>
      <c r="I8" s="421"/>
      <c r="J8" s="142"/>
    </row>
    <row r="9" spans="2:9" s="388" customFormat="1" ht="19.5" customHeight="1" thickBot="1">
      <c r="B9" s="1503" t="s">
        <v>392</v>
      </c>
      <c r="C9" s="1564"/>
      <c r="D9" s="1564"/>
      <c r="E9" s="1564"/>
      <c r="F9" s="1564"/>
      <c r="G9" s="1564"/>
      <c r="H9" s="1490"/>
      <c r="I9" s="410"/>
    </row>
    <row r="10" spans="2:9" ht="16.5" customHeight="1">
      <c r="B10" s="422"/>
      <c r="C10" s="423"/>
      <c r="D10" s="424"/>
      <c r="E10" s="425"/>
      <c r="F10" s="426"/>
      <c r="G10" s="427"/>
      <c r="H10" s="428"/>
      <c r="I10" s="215"/>
    </row>
    <row r="11" spans="2:9" ht="19.5" customHeight="1" thickBot="1">
      <c r="B11" s="431"/>
      <c r="C11" s="432"/>
      <c r="D11" s="433"/>
      <c r="E11" s="434"/>
      <c r="F11" s="435"/>
      <c r="G11" s="436"/>
      <c r="H11" s="437"/>
      <c r="I11" s="215"/>
    </row>
    <row r="12" spans="2:9" s="143" customFormat="1" ht="19.5" customHeight="1" thickBot="1">
      <c r="B12" s="1503" t="s">
        <v>397</v>
      </c>
      <c r="C12" s="1564"/>
      <c r="D12" s="1564"/>
      <c r="E12" s="1564"/>
      <c r="F12" s="1564"/>
      <c r="G12" s="1564"/>
      <c r="H12" s="1490"/>
      <c r="I12" s="410"/>
    </row>
    <row r="13" spans="2:9" ht="19.5" customHeight="1">
      <c r="B13" s="429" t="s">
        <v>398</v>
      </c>
      <c r="C13" s="438">
        <v>1007136</v>
      </c>
      <c r="D13" s="439">
        <v>1007136</v>
      </c>
      <c r="E13" s="439">
        <v>623809.42</v>
      </c>
      <c r="F13" s="440"/>
      <c r="G13" s="441"/>
      <c r="H13" s="555">
        <f aca="true" t="shared" si="0" ref="H13:H20">(E13-G13)/D13*100</f>
        <v>61.94</v>
      </c>
      <c r="I13" s="215"/>
    </row>
    <row r="14" spans="2:9" ht="19.5" customHeight="1">
      <c r="B14" s="430" t="s">
        <v>399</v>
      </c>
      <c r="C14" s="442">
        <v>755604</v>
      </c>
      <c r="D14" s="443">
        <v>755604</v>
      </c>
      <c r="E14" s="443">
        <v>207997.94</v>
      </c>
      <c r="F14" s="444"/>
      <c r="G14" s="445"/>
      <c r="H14" s="446">
        <f t="shared" si="0"/>
        <v>27.53</v>
      </c>
      <c r="I14" s="215"/>
    </row>
    <row r="15" spans="2:9" ht="19.5" customHeight="1">
      <c r="B15" s="447" t="s">
        <v>400</v>
      </c>
      <c r="C15" s="442">
        <v>2561</v>
      </c>
      <c r="D15" s="443">
        <v>2561</v>
      </c>
      <c r="E15" s="443">
        <v>0</v>
      </c>
      <c r="F15" s="444"/>
      <c r="G15" s="448"/>
      <c r="H15" s="446">
        <f t="shared" si="0"/>
        <v>0</v>
      </c>
      <c r="I15" s="215"/>
    </row>
    <row r="16" spans="2:9" ht="19.5" customHeight="1">
      <c r="B16" s="430" t="s">
        <v>401</v>
      </c>
      <c r="C16" s="449">
        <v>47922</v>
      </c>
      <c r="D16" s="450">
        <v>47922</v>
      </c>
      <c r="E16" s="450">
        <v>3821.93</v>
      </c>
      <c r="F16" s="451"/>
      <c r="G16" s="452"/>
      <c r="H16" s="446">
        <f t="shared" si="0"/>
        <v>7.98</v>
      </c>
      <c r="I16" s="215"/>
    </row>
    <row r="17" spans="2:9" ht="19.5" customHeight="1">
      <c r="B17" s="447" t="s">
        <v>402</v>
      </c>
      <c r="C17" s="449">
        <v>4784</v>
      </c>
      <c r="D17" s="450">
        <v>5692</v>
      </c>
      <c r="E17" s="450">
        <v>20678.14</v>
      </c>
      <c r="F17" s="451"/>
      <c r="G17" s="452"/>
      <c r="H17" s="446">
        <f t="shared" si="0"/>
        <v>363.28</v>
      </c>
      <c r="I17" s="215"/>
    </row>
    <row r="18" spans="2:9" ht="19.5" customHeight="1">
      <c r="B18" s="430" t="s">
        <v>403</v>
      </c>
      <c r="C18" s="453">
        <f>25846+66093+45115+23911</f>
        <v>160965</v>
      </c>
      <c r="D18" s="454">
        <f>25846+66093+45115+23911</f>
        <v>160965</v>
      </c>
      <c r="E18" s="455">
        <v>14163.93</v>
      </c>
      <c r="F18" s="456"/>
      <c r="G18" s="457"/>
      <c r="H18" s="446">
        <f t="shared" si="0"/>
        <v>8.8</v>
      </c>
      <c r="I18" s="215"/>
    </row>
    <row r="19" spans="2:9" ht="19.5" customHeight="1">
      <c r="B19" s="430" t="s">
        <v>404</v>
      </c>
      <c r="C19" s="458">
        <v>6960</v>
      </c>
      <c r="D19" s="455">
        <v>6960</v>
      </c>
      <c r="E19" s="455">
        <v>3866.91</v>
      </c>
      <c r="F19" s="556">
        <v>955.77</v>
      </c>
      <c r="G19" s="457"/>
      <c r="H19" s="446">
        <f t="shared" si="0"/>
        <v>55.56</v>
      </c>
      <c r="I19" s="215"/>
    </row>
    <row r="20" spans="2:9" ht="19.5" customHeight="1">
      <c r="B20" s="430" t="s">
        <v>406</v>
      </c>
      <c r="C20" s="458">
        <v>1845</v>
      </c>
      <c r="D20" s="455">
        <v>1845</v>
      </c>
      <c r="E20" s="455">
        <v>1432.41</v>
      </c>
      <c r="F20" s="456"/>
      <c r="G20" s="457"/>
      <c r="H20" s="446">
        <f t="shared" si="0"/>
        <v>77.64</v>
      </c>
      <c r="I20" s="215"/>
    </row>
    <row r="21" spans="2:9" ht="19.5" customHeight="1" thickBot="1">
      <c r="B21" s="459"/>
      <c r="C21" s="460"/>
      <c r="D21" s="461"/>
      <c r="E21" s="461"/>
      <c r="F21" s="462"/>
      <c r="G21" s="463"/>
      <c r="H21" s="437"/>
      <c r="I21" s="215"/>
    </row>
    <row r="22" spans="2:9" s="143" customFormat="1" ht="19.5" customHeight="1" thickBot="1">
      <c r="B22" s="1565" t="s">
        <v>407</v>
      </c>
      <c r="C22" s="1566"/>
      <c r="D22" s="1566"/>
      <c r="E22" s="1566"/>
      <c r="F22" s="1566"/>
      <c r="G22" s="1566"/>
      <c r="H22" s="1497"/>
      <c r="I22" s="410"/>
    </row>
    <row r="23" spans="2:9" ht="19.5" customHeight="1">
      <c r="B23" s="429"/>
      <c r="C23" s="423"/>
      <c r="D23" s="424"/>
      <c r="E23" s="425"/>
      <c r="F23" s="426"/>
      <c r="G23" s="464"/>
      <c r="H23" s="428"/>
      <c r="I23" s="215"/>
    </row>
    <row r="24" spans="2:9" ht="19.5" customHeight="1" thickBot="1">
      <c r="B24" s="465"/>
      <c r="C24" s="466"/>
      <c r="D24" s="467"/>
      <c r="E24" s="434"/>
      <c r="F24" s="435"/>
      <c r="G24" s="468"/>
      <c r="H24" s="437"/>
      <c r="I24" s="215"/>
    </row>
    <row r="25" spans="2:9" ht="3.75" customHeight="1" thickBot="1">
      <c r="B25" s="469"/>
      <c r="C25" s="470"/>
      <c r="D25" s="470"/>
      <c r="E25" s="470"/>
      <c r="F25" s="470"/>
      <c r="G25" s="470"/>
      <c r="H25" s="471"/>
      <c r="I25" s="215"/>
    </row>
    <row r="26" spans="2:9" ht="19.5" customHeight="1">
      <c r="B26" s="557" t="s">
        <v>431</v>
      </c>
      <c r="C26" s="558">
        <f>SUM(C13:C21)</f>
        <v>1987777</v>
      </c>
      <c r="D26" s="559">
        <f>SUM(D13:D21)</f>
        <v>1988685</v>
      </c>
      <c r="E26" s="559">
        <f>SUM(E13:E21)</f>
        <v>875770.68</v>
      </c>
      <c r="F26" s="559">
        <f>SUM(F13:F21)</f>
        <v>955.77</v>
      </c>
      <c r="G26" s="559">
        <f>SUM(G13:G21)</f>
        <v>0</v>
      </c>
      <c r="H26" s="560">
        <f>(E26-G26)/D26*100</f>
        <v>44.04</v>
      </c>
      <c r="I26" s="215"/>
    </row>
    <row r="27" spans="2:9" ht="17.25" customHeight="1" hidden="1">
      <c r="B27" s="1575"/>
      <c r="C27" s="1576"/>
      <c r="D27" s="1576"/>
      <c r="E27" s="1577"/>
      <c r="F27" s="562"/>
      <c r="G27" s="561"/>
      <c r="H27" s="563"/>
      <c r="I27" s="215"/>
    </row>
    <row r="28" spans="2:9" ht="19.5" customHeight="1">
      <c r="B28" s="472" t="s">
        <v>432</v>
      </c>
      <c r="C28" s="564"/>
      <c r="D28" s="565"/>
      <c r="E28" s="566"/>
      <c r="F28" s="454"/>
      <c r="G28" s="567"/>
      <c r="H28" s="568"/>
      <c r="I28" s="215"/>
    </row>
    <row r="29" spans="2:9" ht="19.5" customHeight="1">
      <c r="B29" s="473" t="s">
        <v>433</v>
      </c>
      <c r="C29" s="569"/>
      <c r="D29" s="570"/>
      <c r="E29" s="566"/>
      <c r="F29" s="454"/>
      <c r="G29" s="571"/>
      <c r="H29" s="572"/>
      <c r="I29" s="215"/>
    </row>
    <row r="30" spans="2:9" ht="19.5" customHeight="1">
      <c r="B30" s="473" t="s">
        <v>434</v>
      </c>
      <c r="C30" s="573">
        <f>C13+C14+C15+C16+C17</f>
        <v>1818007</v>
      </c>
      <c r="D30" s="574">
        <f>D13+D14+D15+D16+D17</f>
        <v>1818915</v>
      </c>
      <c r="E30" s="575">
        <f>E13+E14+E15+E16+E17</f>
        <v>856307.43</v>
      </c>
      <c r="F30" s="575">
        <f>F13+F14+F15+F16+F17</f>
        <v>0</v>
      </c>
      <c r="G30" s="574">
        <f>G13+G14+G15+G16+G17</f>
        <v>0</v>
      </c>
      <c r="H30" s="576">
        <f>(E30-G30)/D30*100</f>
        <v>47.08</v>
      </c>
      <c r="I30" s="215"/>
    </row>
    <row r="31" spans="2:9" ht="19.5" customHeight="1">
      <c r="B31" s="473" t="s">
        <v>435</v>
      </c>
      <c r="C31" s="573"/>
      <c r="D31" s="577"/>
      <c r="E31" s="566"/>
      <c r="F31" s="454"/>
      <c r="G31" s="454"/>
      <c r="H31" s="572"/>
      <c r="I31" s="215"/>
    </row>
    <row r="32" spans="2:9" ht="19.5" customHeight="1">
      <c r="B32" s="473" t="s">
        <v>436</v>
      </c>
      <c r="C32" s="578"/>
      <c r="D32" s="579"/>
      <c r="E32" s="580"/>
      <c r="F32" s="454"/>
      <c r="G32" s="454"/>
      <c r="H32" s="572"/>
      <c r="I32" s="215"/>
    </row>
    <row r="33" spans="2:9" ht="19.5" customHeight="1">
      <c r="B33" s="473" t="s">
        <v>405</v>
      </c>
      <c r="C33" s="578">
        <f>C19+C18</f>
        <v>167925</v>
      </c>
      <c r="D33" s="581">
        <f>D19+D18</f>
        <v>167925</v>
      </c>
      <c r="E33" s="581">
        <f>E19+E18</f>
        <v>18030.84</v>
      </c>
      <c r="F33" s="581">
        <f>F19+F18</f>
        <v>955.77</v>
      </c>
      <c r="G33" s="581">
        <f>G19+G18</f>
        <v>0</v>
      </c>
      <c r="H33" s="576">
        <f>(E33-G33)/D33*100</f>
        <v>10.74</v>
      </c>
      <c r="I33" s="215"/>
    </row>
    <row r="34" spans="2:9" ht="19.5" customHeight="1" thickBot="1">
      <c r="B34" s="474" t="s">
        <v>437</v>
      </c>
      <c r="C34" s="582">
        <f>C20</f>
        <v>1845</v>
      </c>
      <c r="D34" s="583">
        <f>D20</f>
        <v>1845</v>
      </c>
      <c r="E34" s="583">
        <f>E20</f>
        <v>1432.41</v>
      </c>
      <c r="F34" s="583">
        <f>F20</f>
        <v>0</v>
      </c>
      <c r="G34" s="583">
        <f>G20</f>
        <v>0</v>
      </c>
      <c r="H34" s="584">
        <f>(E34-G34)/D34*100</f>
        <v>77.64</v>
      </c>
      <c r="I34" s="215"/>
    </row>
    <row r="35" spans="2:8" ht="15.75" thickBot="1">
      <c r="B35" s="585"/>
      <c r="C35" s="586"/>
      <c r="D35" s="586"/>
      <c r="E35" s="586"/>
      <c r="F35" s="586"/>
      <c r="G35" s="586"/>
      <c r="H35" s="129"/>
    </row>
    <row r="36" spans="2:9" ht="25.5" customHeight="1">
      <c r="B36" s="1473" t="s">
        <v>438</v>
      </c>
      <c r="C36" s="1570"/>
      <c r="D36" s="1570"/>
      <c r="E36" s="1570"/>
      <c r="F36" s="1570"/>
      <c r="G36" s="1570"/>
      <c r="H36" s="1579"/>
      <c r="I36" s="475"/>
    </row>
    <row r="37" spans="2:9" ht="15.75" thickBot="1">
      <c r="B37" s="476"/>
      <c r="C37" s="412"/>
      <c r="D37" s="412"/>
      <c r="E37" s="412"/>
      <c r="F37" s="412"/>
      <c r="G37" s="412"/>
      <c r="H37" s="477" t="s">
        <v>361</v>
      </c>
      <c r="I37" s="478"/>
    </row>
    <row r="38" spans="2:18" ht="19.5" customHeight="1">
      <c r="B38" s="1561" t="s">
        <v>439</v>
      </c>
      <c r="C38" s="1469" t="s">
        <v>382</v>
      </c>
      <c r="D38" s="1578"/>
      <c r="E38" s="1571" t="s">
        <v>440</v>
      </c>
      <c r="F38" s="1573" t="s">
        <v>427</v>
      </c>
      <c r="G38" s="1574"/>
      <c r="H38" s="1559" t="s">
        <v>384</v>
      </c>
      <c r="I38" s="369"/>
      <c r="J38" s="1467"/>
      <c r="K38" s="1467"/>
      <c r="L38" s="1467"/>
      <c r="M38" s="1467"/>
      <c r="N38" s="1467"/>
      <c r="O38" s="1467"/>
      <c r="P38" s="1467"/>
      <c r="Q38" s="1467"/>
      <c r="R38" s="1467"/>
    </row>
    <row r="39" spans="2:18" ht="66.75" customHeight="1">
      <c r="B39" s="1562"/>
      <c r="C39" s="237" t="s">
        <v>229</v>
      </c>
      <c r="D39" s="276" t="s">
        <v>238</v>
      </c>
      <c r="E39" s="1572"/>
      <c r="F39" s="241" t="s">
        <v>428</v>
      </c>
      <c r="G39" s="415" t="s">
        <v>429</v>
      </c>
      <c r="H39" s="1560"/>
      <c r="I39" s="416"/>
      <c r="J39" s="1467"/>
      <c r="K39" s="1467"/>
      <c r="L39" s="1467"/>
      <c r="M39" s="1467"/>
      <c r="N39" s="1467"/>
      <c r="O39" s="1467"/>
      <c r="P39" s="1467"/>
      <c r="Q39" s="1467"/>
      <c r="R39" s="1467"/>
    </row>
    <row r="40" spans="2:18" ht="14.25" customHeight="1" thickBot="1">
      <c r="B40" s="1563"/>
      <c r="C40" s="479">
        <v>1</v>
      </c>
      <c r="D40" s="419">
        <v>2</v>
      </c>
      <c r="E40" s="418">
        <v>3</v>
      </c>
      <c r="F40" s="418">
        <v>4</v>
      </c>
      <c r="G40" s="419">
        <v>5</v>
      </c>
      <c r="H40" s="420" t="s">
        <v>430</v>
      </c>
      <c r="I40" s="421"/>
      <c r="J40" s="371"/>
      <c r="K40" s="371"/>
      <c r="L40" s="371"/>
      <c r="M40" s="371"/>
      <c r="N40" s="371"/>
      <c r="O40" s="371"/>
      <c r="P40" s="371"/>
      <c r="Q40" s="371"/>
      <c r="R40" s="371"/>
    </row>
    <row r="41" spans="2:18" ht="19.5" customHeight="1" thickBot="1">
      <c r="B41" s="1503" t="s">
        <v>392</v>
      </c>
      <c r="C41" s="1489"/>
      <c r="D41" s="1489"/>
      <c r="E41" s="1489"/>
      <c r="F41" s="1489"/>
      <c r="G41" s="1489"/>
      <c r="H41" s="1490"/>
      <c r="I41" s="41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2:18" ht="19.5" customHeight="1">
      <c r="B42" s="481" t="s">
        <v>441</v>
      </c>
      <c r="C42" s="482"/>
      <c r="D42" s="426"/>
      <c r="E42" s="425"/>
      <c r="F42" s="426"/>
      <c r="G42" s="426"/>
      <c r="H42" s="483"/>
      <c r="I42" s="279"/>
      <c r="J42" s="279"/>
      <c r="K42" s="279"/>
      <c r="L42" s="279"/>
      <c r="M42" s="279"/>
      <c r="N42" s="279"/>
      <c r="O42" s="279"/>
      <c r="P42" s="484"/>
      <c r="Q42" s="484"/>
      <c r="R42" s="484"/>
    </row>
    <row r="43" spans="2:18" ht="19.5" customHeight="1">
      <c r="B43" s="447" t="s">
        <v>442</v>
      </c>
      <c r="C43" s="485"/>
      <c r="D43" s="486"/>
      <c r="E43" s="487"/>
      <c r="F43" s="486"/>
      <c r="G43" s="486"/>
      <c r="H43" s="488"/>
      <c r="I43" s="279"/>
      <c r="J43" s="279"/>
      <c r="K43" s="279"/>
      <c r="L43" s="279"/>
      <c r="M43" s="279"/>
      <c r="N43" s="279"/>
      <c r="O43" s="279"/>
      <c r="P43" s="484"/>
      <c r="Q43" s="484"/>
      <c r="R43" s="484"/>
    </row>
    <row r="44" spans="2:18" ht="19.5" customHeight="1" thickBot="1">
      <c r="B44" s="489" t="s">
        <v>443</v>
      </c>
      <c r="C44" s="490"/>
      <c r="D44" s="491"/>
      <c r="E44" s="492"/>
      <c r="F44" s="493"/>
      <c r="G44" s="491"/>
      <c r="H44" s="494"/>
      <c r="I44" s="400"/>
      <c r="J44" s="400"/>
      <c r="K44" s="400"/>
      <c r="L44" s="400"/>
      <c r="M44" s="400"/>
      <c r="N44" s="400"/>
      <c r="O44" s="400"/>
      <c r="P44" s="401"/>
      <c r="Q44" s="401"/>
      <c r="R44" s="401"/>
    </row>
    <row r="45" spans="1:18" ht="19.5" customHeight="1" thickBot="1">
      <c r="A45" s="495"/>
      <c r="B45" s="1503" t="s">
        <v>397</v>
      </c>
      <c r="C45" s="1489"/>
      <c r="D45" s="1489"/>
      <c r="E45" s="1489"/>
      <c r="F45" s="1489"/>
      <c r="G45" s="1489"/>
      <c r="H45" s="1490"/>
      <c r="I45" s="410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18" ht="19.5" customHeight="1">
      <c r="B46" s="496" t="s">
        <v>441</v>
      </c>
      <c r="C46" s="497"/>
      <c r="D46" s="498"/>
      <c r="E46" s="499"/>
      <c r="F46" s="498"/>
      <c r="G46" s="498"/>
      <c r="H46" s="500"/>
      <c r="I46" s="480"/>
      <c r="J46" s="480"/>
      <c r="K46" s="480"/>
      <c r="L46" s="480"/>
      <c r="M46" s="480"/>
      <c r="N46" s="480"/>
      <c r="O46" s="480"/>
      <c r="P46" s="480"/>
      <c r="Q46" s="480"/>
      <c r="R46" s="480"/>
    </row>
    <row r="47" spans="2:18" ht="19.5" customHeight="1">
      <c r="B47" s="501" t="s">
        <v>444</v>
      </c>
      <c r="C47" s="502"/>
      <c r="D47" s="503"/>
      <c r="E47" s="504"/>
      <c r="F47" s="503"/>
      <c r="G47" s="503"/>
      <c r="H47" s="505"/>
      <c r="I47" s="480"/>
      <c r="J47" s="480"/>
      <c r="K47" s="480"/>
      <c r="L47" s="480"/>
      <c r="M47" s="480"/>
      <c r="N47" s="480"/>
      <c r="O47" s="480"/>
      <c r="P47" s="480"/>
      <c r="Q47" s="480"/>
      <c r="R47" s="480"/>
    </row>
    <row r="48" spans="2:18" ht="19.5" customHeight="1">
      <c r="B48" s="501" t="s">
        <v>445</v>
      </c>
      <c r="C48" s="502"/>
      <c r="D48" s="503"/>
      <c r="E48" s="504"/>
      <c r="F48" s="503"/>
      <c r="G48" s="503"/>
      <c r="H48" s="505"/>
      <c r="I48" s="480"/>
      <c r="J48" s="480"/>
      <c r="K48" s="480"/>
      <c r="L48" s="480"/>
      <c r="M48" s="480"/>
      <c r="N48" s="480"/>
      <c r="O48" s="480"/>
      <c r="P48" s="480"/>
      <c r="Q48" s="480"/>
      <c r="R48" s="480"/>
    </row>
    <row r="49" spans="2:18" ht="19.5" customHeight="1" thickBot="1">
      <c r="B49" s="506" t="s">
        <v>443</v>
      </c>
      <c r="C49" s="507"/>
      <c r="D49" s="508"/>
      <c r="E49" s="509"/>
      <c r="F49" s="508"/>
      <c r="G49" s="508"/>
      <c r="H49" s="510"/>
      <c r="I49" s="279"/>
      <c r="J49" s="279"/>
      <c r="K49" s="279"/>
      <c r="L49" s="279"/>
      <c r="M49" s="279"/>
      <c r="N49" s="279"/>
      <c r="O49" s="279"/>
      <c r="P49" s="484"/>
      <c r="Q49" s="484"/>
      <c r="R49" s="484"/>
    </row>
    <row r="50" spans="2:18" ht="19.5" customHeight="1" thickBot="1">
      <c r="B50" s="1503" t="s">
        <v>407</v>
      </c>
      <c r="C50" s="1489"/>
      <c r="D50" s="1489"/>
      <c r="E50" s="1489"/>
      <c r="F50" s="1489"/>
      <c r="G50" s="1489"/>
      <c r="H50" s="1490"/>
      <c r="I50" s="410"/>
      <c r="J50" s="480"/>
      <c r="K50" s="480"/>
      <c r="L50" s="480"/>
      <c r="M50" s="480"/>
      <c r="N50" s="480"/>
      <c r="O50" s="480"/>
      <c r="P50" s="480"/>
      <c r="Q50" s="480"/>
      <c r="R50" s="480"/>
    </row>
    <row r="51" spans="2:18" ht="19.5" customHeight="1">
      <c r="B51" s="481"/>
      <c r="C51" s="482"/>
      <c r="D51" s="426"/>
      <c r="E51" s="425"/>
      <c r="F51" s="426"/>
      <c r="G51" s="426"/>
      <c r="H51" s="483"/>
      <c r="I51" s="279"/>
      <c r="J51" s="279"/>
      <c r="K51" s="279"/>
      <c r="L51" s="279"/>
      <c r="M51" s="279"/>
      <c r="N51" s="279"/>
      <c r="O51" s="279"/>
      <c r="P51" s="484"/>
      <c r="Q51" s="484"/>
      <c r="R51" s="484"/>
    </row>
    <row r="52" spans="2:18" ht="19.5" customHeight="1">
      <c r="B52" s="431"/>
      <c r="C52" s="432"/>
      <c r="D52" s="511"/>
      <c r="E52" s="433"/>
      <c r="F52" s="511"/>
      <c r="G52" s="511"/>
      <c r="H52" s="512"/>
      <c r="I52" s="279"/>
      <c r="J52" s="279"/>
      <c r="K52" s="279"/>
      <c r="L52" s="279"/>
      <c r="M52" s="279"/>
      <c r="N52" s="279"/>
      <c r="O52" s="279"/>
      <c r="P52" s="484"/>
      <c r="Q52" s="484"/>
      <c r="R52" s="484"/>
    </row>
    <row r="53" spans="2:18" ht="19.5" customHeight="1" thickBot="1">
      <c r="B53" s="506" t="s">
        <v>443</v>
      </c>
      <c r="C53" s="507"/>
      <c r="D53" s="508"/>
      <c r="E53" s="509"/>
      <c r="F53" s="508"/>
      <c r="G53" s="508"/>
      <c r="H53" s="510"/>
      <c r="I53" s="279"/>
      <c r="J53" s="279"/>
      <c r="K53" s="279"/>
      <c r="L53" s="279"/>
      <c r="M53" s="279"/>
      <c r="N53" s="279"/>
      <c r="O53" s="279"/>
      <c r="P53" s="484"/>
      <c r="Q53" s="484"/>
      <c r="R53" s="484"/>
    </row>
    <row r="54" spans="2:18" ht="3.75" customHeight="1" thickBot="1">
      <c r="B54" s="513"/>
      <c r="C54" s="514"/>
      <c r="D54" s="514"/>
      <c r="E54" s="514"/>
      <c r="F54" s="514"/>
      <c r="G54" s="514"/>
      <c r="H54" s="515"/>
      <c r="I54" s="516"/>
      <c r="J54" s="516"/>
      <c r="K54" s="516"/>
      <c r="L54" s="516"/>
      <c r="M54" s="516"/>
      <c r="N54" s="516"/>
      <c r="O54" s="516"/>
      <c r="P54" s="516"/>
      <c r="Q54" s="516"/>
      <c r="R54" s="516"/>
    </row>
    <row r="55" spans="2:18" ht="19.5" customHeight="1" thickBot="1">
      <c r="B55" s="517" t="s">
        <v>446</v>
      </c>
      <c r="C55" s="518"/>
      <c r="D55" s="508"/>
      <c r="E55" s="509"/>
      <c r="F55" s="519"/>
      <c r="G55" s="508"/>
      <c r="H55" s="510"/>
      <c r="I55" s="279"/>
      <c r="J55" s="279"/>
      <c r="K55" s="279"/>
      <c r="L55" s="279"/>
      <c r="M55" s="279"/>
      <c r="N55" s="279"/>
      <c r="O55" s="279"/>
      <c r="P55" s="484"/>
      <c r="Q55" s="484"/>
      <c r="R55" s="484"/>
    </row>
    <row r="56" ht="14.25" customHeight="1" thickBot="1"/>
    <row r="57" spans="2:9" ht="28.5" customHeight="1">
      <c r="B57" s="1567" t="s">
        <v>447</v>
      </c>
      <c r="C57" s="1568"/>
      <c r="D57" s="1568"/>
      <c r="E57" s="1568"/>
      <c r="F57" s="1568"/>
      <c r="G57" s="1568"/>
      <c r="H57" s="1583"/>
      <c r="I57" s="475"/>
    </row>
    <row r="58" spans="2:9" ht="15.75" thickBot="1">
      <c r="B58" s="476"/>
      <c r="C58" s="412"/>
      <c r="D58" s="412"/>
      <c r="E58" s="412"/>
      <c r="F58" s="412"/>
      <c r="G58" s="412"/>
      <c r="H58" s="477" t="s">
        <v>361</v>
      </c>
      <c r="I58" s="478"/>
    </row>
    <row r="59" spans="2:18" ht="19.5" customHeight="1">
      <c r="B59" s="1473" t="s">
        <v>448</v>
      </c>
      <c r="C59" s="1468" t="s">
        <v>382</v>
      </c>
      <c r="D59" s="1574"/>
      <c r="E59" s="1571" t="s">
        <v>383</v>
      </c>
      <c r="F59" s="1573" t="s">
        <v>427</v>
      </c>
      <c r="G59" s="1574"/>
      <c r="H59" s="1559" t="s">
        <v>384</v>
      </c>
      <c r="I59" s="369"/>
      <c r="J59" s="1467"/>
      <c r="K59" s="1467"/>
      <c r="L59" s="1467"/>
      <c r="M59" s="1467"/>
      <c r="N59" s="1467"/>
      <c r="O59" s="1467"/>
      <c r="P59" s="1467"/>
      <c r="Q59" s="1467"/>
      <c r="R59" s="1467"/>
    </row>
    <row r="60" spans="2:18" ht="64.5" customHeight="1">
      <c r="B60" s="1501"/>
      <c r="C60" s="283" t="s">
        <v>229</v>
      </c>
      <c r="D60" s="241" t="s">
        <v>238</v>
      </c>
      <c r="E60" s="1584"/>
      <c r="F60" s="241" t="s">
        <v>428</v>
      </c>
      <c r="G60" s="415" t="s">
        <v>429</v>
      </c>
      <c r="H60" s="1560"/>
      <c r="I60" s="416"/>
      <c r="J60" s="1467"/>
      <c r="K60" s="1467"/>
      <c r="L60" s="1467"/>
      <c r="M60" s="1467"/>
      <c r="N60" s="1467"/>
      <c r="O60" s="1467"/>
      <c r="P60" s="1467"/>
      <c r="Q60" s="1467"/>
      <c r="R60" s="1467"/>
    </row>
    <row r="61" spans="2:18" ht="14.25" customHeight="1" thickBot="1">
      <c r="B61" s="1563"/>
      <c r="C61" s="520">
        <v>1</v>
      </c>
      <c r="D61" s="521">
        <v>2</v>
      </c>
      <c r="E61" s="418">
        <v>3</v>
      </c>
      <c r="F61" s="418">
        <v>4</v>
      </c>
      <c r="G61" s="419">
        <v>5</v>
      </c>
      <c r="H61" s="420" t="s">
        <v>430</v>
      </c>
      <c r="I61" s="421"/>
      <c r="J61" s="371"/>
      <c r="K61" s="371"/>
      <c r="L61" s="371"/>
      <c r="M61" s="371"/>
      <c r="N61" s="371"/>
      <c r="O61" s="371"/>
      <c r="P61" s="371"/>
      <c r="Q61" s="371"/>
      <c r="R61" s="371"/>
    </row>
    <row r="62" spans="2:18" ht="19.5" customHeight="1" thickBot="1">
      <c r="B62" s="1503" t="s">
        <v>392</v>
      </c>
      <c r="C62" s="1489"/>
      <c r="D62" s="1489"/>
      <c r="E62" s="1489"/>
      <c r="F62" s="1489"/>
      <c r="G62" s="1489"/>
      <c r="H62" s="1490"/>
      <c r="I62" s="410"/>
      <c r="J62" s="480"/>
      <c r="K62" s="480"/>
      <c r="L62" s="480"/>
      <c r="M62" s="480"/>
      <c r="N62" s="480"/>
      <c r="O62" s="480"/>
      <c r="P62" s="480"/>
      <c r="Q62" s="480"/>
      <c r="R62" s="480"/>
    </row>
    <row r="63" spans="2:18" ht="19.5" customHeight="1">
      <c r="B63" s="522"/>
      <c r="C63" s="523"/>
      <c r="D63" s="524"/>
      <c r="E63" s="524"/>
      <c r="F63" s="525"/>
      <c r="G63" s="524"/>
      <c r="H63" s="526"/>
      <c r="I63" s="410"/>
      <c r="J63" s="480"/>
      <c r="K63" s="480"/>
      <c r="L63" s="480"/>
      <c r="M63" s="480"/>
      <c r="N63" s="480"/>
      <c r="O63" s="480"/>
      <c r="P63" s="480"/>
      <c r="Q63" s="480"/>
      <c r="R63" s="480"/>
    </row>
    <row r="64" spans="2:18" ht="19.5" customHeight="1">
      <c r="B64" s="527"/>
      <c r="C64" s="528"/>
      <c r="D64" s="529"/>
      <c r="E64" s="529"/>
      <c r="F64" s="530"/>
      <c r="G64" s="529"/>
      <c r="H64" s="531"/>
      <c r="I64" s="410"/>
      <c r="J64" s="480"/>
      <c r="K64" s="480"/>
      <c r="L64" s="480"/>
      <c r="M64" s="480"/>
      <c r="N64" s="480"/>
      <c r="O64" s="480"/>
      <c r="P64" s="480"/>
      <c r="Q64" s="480"/>
      <c r="R64" s="480"/>
    </row>
    <row r="65" spans="2:18" ht="25.5" customHeight="1" thickBot="1">
      <c r="B65" s="506" t="s">
        <v>443</v>
      </c>
      <c r="C65" s="507"/>
      <c r="D65" s="508"/>
      <c r="E65" s="509"/>
      <c r="F65" s="508"/>
      <c r="G65" s="508"/>
      <c r="H65" s="510"/>
      <c r="I65" s="279"/>
      <c r="J65" s="279"/>
      <c r="K65" s="279"/>
      <c r="L65" s="279"/>
      <c r="M65" s="279"/>
      <c r="N65" s="279"/>
      <c r="O65" s="279"/>
      <c r="P65" s="484"/>
      <c r="Q65" s="484"/>
      <c r="R65" s="484"/>
    </row>
    <row r="66" spans="1:18" ht="19.5" customHeight="1" thickBot="1">
      <c r="A66" s="495"/>
      <c r="B66" s="1503" t="s">
        <v>397</v>
      </c>
      <c r="C66" s="1489"/>
      <c r="D66" s="1489"/>
      <c r="E66" s="1489"/>
      <c r="F66" s="1489"/>
      <c r="G66" s="1489"/>
      <c r="H66" s="1490"/>
      <c r="I66" s="410"/>
      <c r="J66" s="480"/>
      <c r="K66" s="480"/>
      <c r="L66" s="480"/>
      <c r="M66" s="480"/>
      <c r="N66" s="480"/>
      <c r="O66" s="480"/>
      <c r="P66" s="480"/>
      <c r="Q66" s="480"/>
      <c r="R66" s="480"/>
    </row>
    <row r="67" spans="2:18" ht="19.5" customHeight="1">
      <c r="B67" s="532" t="s">
        <v>419</v>
      </c>
      <c r="C67" s="533">
        <v>0</v>
      </c>
      <c r="D67" s="534">
        <v>0</v>
      </c>
      <c r="E67" s="535">
        <v>1676.81199</v>
      </c>
      <c r="F67" s="534"/>
      <c r="G67" s="534"/>
      <c r="H67" s="536">
        <v>0</v>
      </c>
      <c r="I67" s="279"/>
      <c r="J67" s="279"/>
      <c r="K67" s="279"/>
      <c r="L67" s="279"/>
      <c r="M67" s="279"/>
      <c r="N67" s="279"/>
      <c r="O67" s="279"/>
      <c r="P67" s="484"/>
      <c r="Q67" s="484"/>
      <c r="R67" s="484"/>
    </row>
    <row r="68" spans="2:18" ht="19.5" customHeight="1" thickBot="1">
      <c r="B68" s="532" t="s">
        <v>449</v>
      </c>
      <c r="C68" s="533">
        <v>62533</v>
      </c>
      <c r="D68" s="534">
        <v>62533</v>
      </c>
      <c r="E68" s="535">
        <v>0</v>
      </c>
      <c r="F68" s="534"/>
      <c r="G68" s="534"/>
      <c r="H68" s="537">
        <f>(E68-G68)/D68*100</f>
        <v>0</v>
      </c>
      <c r="I68" s="279"/>
      <c r="J68" s="279"/>
      <c r="K68" s="279"/>
      <c r="L68" s="279"/>
      <c r="M68" s="279"/>
      <c r="N68" s="279"/>
      <c r="O68" s="279"/>
      <c r="P68" s="484"/>
      <c r="Q68" s="484"/>
      <c r="R68" s="484"/>
    </row>
    <row r="69" spans="2:18" ht="25.5" customHeight="1" thickBot="1">
      <c r="B69" s="538" t="s">
        <v>443</v>
      </c>
      <c r="C69" s="539">
        <f>SUM(C67:C68)</f>
        <v>62533</v>
      </c>
      <c r="D69" s="540">
        <f>SUM(D67:D68)</f>
        <v>62533</v>
      </c>
      <c r="E69" s="540">
        <f>SUM(E67:E68)</f>
        <v>1676.81</v>
      </c>
      <c r="F69" s="540">
        <f>SUM(F67:F68)</f>
        <v>0</v>
      </c>
      <c r="G69" s="540">
        <f>SUM(G67:G68)</f>
        <v>0</v>
      </c>
      <c r="H69" s="541">
        <f>(E69-G69)/D69*100</f>
        <v>2.68</v>
      </c>
      <c r="I69" s="279"/>
      <c r="J69" s="279"/>
      <c r="K69" s="279"/>
      <c r="L69" s="279"/>
      <c r="M69" s="279"/>
      <c r="N69" s="279"/>
      <c r="O69" s="279"/>
      <c r="P69" s="484"/>
      <c r="Q69" s="484"/>
      <c r="R69" s="484"/>
    </row>
    <row r="70" spans="2:18" ht="19.5" customHeight="1" thickBot="1">
      <c r="B70" s="1580" t="s">
        <v>407</v>
      </c>
      <c r="C70" s="1581"/>
      <c r="D70" s="1581"/>
      <c r="E70" s="1581"/>
      <c r="F70" s="1581"/>
      <c r="G70" s="1581"/>
      <c r="H70" s="1582"/>
      <c r="I70" s="410"/>
      <c r="J70" s="480"/>
      <c r="K70" s="480"/>
      <c r="L70" s="480"/>
      <c r="M70" s="480"/>
      <c r="N70" s="480"/>
      <c r="O70" s="480"/>
      <c r="P70" s="480"/>
      <c r="Q70" s="480"/>
      <c r="R70" s="480"/>
    </row>
    <row r="71" spans="2:18" ht="19.5" customHeight="1">
      <c r="B71" s="532"/>
      <c r="C71" s="533"/>
      <c r="D71" s="534"/>
      <c r="E71" s="535"/>
      <c r="F71" s="534"/>
      <c r="G71" s="534"/>
      <c r="H71" s="542"/>
      <c r="I71" s="279"/>
      <c r="J71" s="279"/>
      <c r="K71" s="279"/>
      <c r="L71" s="279"/>
      <c r="M71" s="279"/>
      <c r="N71" s="279"/>
      <c r="O71" s="279"/>
      <c r="P71" s="484"/>
      <c r="Q71" s="484"/>
      <c r="R71" s="484"/>
    </row>
    <row r="72" spans="2:18" ht="19.5" customHeight="1">
      <c r="B72" s="543"/>
      <c r="C72" s="544"/>
      <c r="D72" s="545"/>
      <c r="E72" s="546"/>
      <c r="F72" s="545"/>
      <c r="G72" s="545"/>
      <c r="H72" s="547"/>
      <c r="I72" s="279"/>
      <c r="J72" s="279"/>
      <c r="K72" s="279"/>
      <c r="L72" s="279"/>
      <c r="M72" s="279"/>
      <c r="N72" s="279"/>
      <c r="O72" s="279"/>
      <c r="P72" s="484"/>
      <c r="Q72" s="484"/>
      <c r="R72" s="484"/>
    </row>
    <row r="73" spans="2:18" ht="25.5" customHeight="1" thickBot="1">
      <c r="B73" s="474" t="s">
        <v>443</v>
      </c>
      <c r="C73" s="548"/>
      <c r="D73" s="549"/>
      <c r="E73" s="550"/>
      <c r="F73" s="549"/>
      <c r="G73" s="549"/>
      <c r="H73" s="551"/>
      <c r="I73" s="279"/>
      <c r="J73" s="279"/>
      <c r="K73" s="279"/>
      <c r="L73" s="279"/>
      <c r="M73" s="279"/>
      <c r="N73" s="279"/>
      <c r="O73" s="279"/>
      <c r="P73" s="484"/>
      <c r="Q73" s="484"/>
      <c r="R73" s="484"/>
    </row>
    <row r="74" spans="2:18" ht="4.5" customHeight="1" thickBot="1">
      <c r="B74" s="474"/>
      <c r="C74" s="548"/>
      <c r="D74" s="549"/>
      <c r="E74" s="550"/>
      <c r="F74" s="549"/>
      <c r="G74" s="549"/>
      <c r="H74" s="551"/>
      <c r="I74" s="279"/>
      <c r="J74" s="279"/>
      <c r="K74" s="279"/>
      <c r="L74" s="279"/>
      <c r="M74" s="279"/>
      <c r="N74" s="279"/>
      <c r="O74" s="279"/>
      <c r="P74" s="484"/>
      <c r="Q74" s="484"/>
      <c r="R74" s="484"/>
    </row>
    <row r="75" spans="2:18" ht="25.5" customHeight="1" thickBot="1">
      <c r="B75" s="552" t="s">
        <v>450</v>
      </c>
      <c r="C75" s="390">
        <f>C73+C69+C65</f>
        <v>62533</v>
      </c>
      <c r="D75" s="391">
        <f>D73+D69+D65</f>
        <v>62533</v>
      </c>
      <c r="E75" s="553">
        <f>E73+E69+E65</f>
        <v>1676.81</v>
      </c>
      <c r="F75" s="553">
        <f>F73+F69+F65</f>
        <v>0</v>
      </c>
      <c r="G75" s="553">
        <f>G73+G69+G65</f>
        <v>0</v>
      </c>
      <c r="H75" s="554">
        <f>(E75-G75)/D75*100</f>
        <v>2.68</v>
      </c>
      <c r="I75" s="279"/>
      <c r="J75" s="279"/>
      <c r="K75" s="279"/>
      <c r="L75" s="279"/>
      <c r="M75" s="279"/>
      <c r="N75" s="279"/>
      <c r="O75" s="279"/>
      <c r="P75" s="484"/>
      <c r="Q75" s="484"/>
      <c r="R75" s="484"/>
    </row>
    <row r="76" spans="2:18" ht="16.5" customHeight="1">
      <c r="B76" s="1165"/>
      <c r="C76" s="1166"/>
      <c r="D76" s="1166"/>
      <c r="E76" s="1166"/>
      <c r="F76" s="1166"/>
      <c r="G76" s="1166"/>
      <c r="H76" s="1167"/>
      <c r="I76" s="279"/>
      <c r="J76" s="279"/>
      <c r="K76" s="279"/>
      <c r="L76" s="279"/>
      <c r="M76" s="279"/>
      <c r="N76" s="279"/>
      <c r="O76" s="279"/>
      <c r="P76" s="484"/>
      <c r="Q76" s="484"/>
      <c r="R76" s="484"/>
    </row>
    <row r="77" spans="2:8" s="1168" customFormat="1" ht="26.25" customHeight="1">
      <c r="B77" s="1168" t="s">
        <v>453</v>
      </c>
      <c r="D77" s="1169" t="s">
        <v>454</v>
      </c>
      <c r="G77" s="1494" t="s">
        <v>421</v>
      </c>
      <c r="H77" s="1494"/>
    </row>
    <row r="78" spans="4:6" ht="13.5" customHeight="1">
      <c r="D78" s="495"/>
      <c r="F78" s="495"/>
    </row>
    <row r="79" ht="19.5" customHeight="1">
      <c r="F79" s="495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mergeCells count="36">
    <mergeCell ref="G77:H77"/>
    <mergeCell ref="B70:H70"/>
    <mergeCell ref="B45:H45"/>
    <mergeCell ref="B50:H50"/>
    <mergeCell ref="B57:H57"/>
    <mergeCell ref="B59:B61"/>
    <mergeCell ref="C59:D59"/>
    <mergeCell ref="E59:E60"/>
    <mergeCell ref="F59:G59"/>
    <mergeCell ref="H59:H60"/>
    <mergeCell ref="B66:H66"/>
    <mergeCell ref="B27:E27"/>
    <mergeCell ref="C38:D38"/>
    <mergeCell ref="E38:E39"/>
    <mergeCell ref="F38:G38"/>
    <mergeCell ref="B36:H36"/>
    <mergeCell ref="B62:H62"/>
    <mergeCell ref="B9:H9"/>
    <mergeCell ref="B12:H12"/>
    <mergeCell ref="B22:H22"/>
    <mergeCell ref="G2:H2"/>
    <mergeCell ref="B4:H4"/>
    <mergeCell ref="B6:B8"/>
    <mergeCell ref="C6:D6"/>
    <mergeCell ref="E6:E7"/>
    <mergeCell ref="F6:G6"/>
    <mergeCell ref="H6:H7"/>
    <mergeCell ref="P38:R39"/>
    <mergeCell ref="B41:H41"/>
    <mergeCell ref="J59:L60"/>
    <mergeCell ref="M59:O60"/>
    <mergeCell ref="P59:R60"/>
    <mergeCell ref="H38:H39"/>
    <mergeCell ref="B38:B40"/>
    <mergeCell ref="J38:L39"/>
    <mergeCell ref="M38:O39"/>
  </mergeCells>
  <printOptions horizontalCentered="1"/>
  <pageMargins left="0.984251968503937" right="0.984251968503937" top="0.7874015748031497" bottom="0.7874015748031497" header="0.5118110236220472" footer="0.3937007874015748"/>
  <pageSetup fitToHeight="1" fitToWidth="1" horizontalDpi="600" verticalDpi="600" orientation="portrait" paperSize="9" scale="45" r:id="rId1"/>
  <headerFooter alignWithMargins="0">
    <oddFooter>&amp;C&amp;18&amp;P+83
&amp;10
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15.625" style="0" customWidth="1"/>
    <col min="2" max="2" width="88.125" style="0" customWidth="1"/>
    <col min="3" max="3" width="11.25390625" style="0" customWidth="1"/>
  </cols>
  <sheetData>
    <row r="1" ht="16.5" customHeight="1">
      <c r="B1" s="6" t="s">
        <v>136</v>
      </c>
    </row>
    <row r="2" ht="16.5" customHeight="1"/>
    <row r="3" ht="16.5" customHeight="1">
      <c r="A3" s="1" t="s">
        <v>151</v>
      </c>
    </row>
    <row r="4" spans="1:3" ht="16.5" customHeight="1" thickBot="1">
      <c r="A4" s="1"/>
      <c r="C4" s="5" t="s">
        <v>137</v>
      </c>
    </row>
    <row r="5" spans="1:3" ht="30" customHeight="1">
      <c r="A5" s="7" t="s">
        <v>152</v>
      </c>
      <c r="B5" s="15" t="s">
        <v>154</v>
      </c>
      <c r="C5" s="8">
        <v>1</v>
      </c>
    </row>
    <row r="6" spans="1:3" ht="30" customHeight="1" thickBot="1">
      <c r="A6" s="42" t="s">
        <v>153</v>
      </c>
      <c r="B6" s="33" t="s">
        <v>169</v>
      </c>
      <c r="C6" s="43">
        <v>4</v>
      </c>
    </row>
    <row r="7" ht="16.5" customHeight="1">
      <c r="C7" s="2"/>
    </row>
    <row r="8" spans="1:3" ht="16.5" customHeight="1">
      <c r="A8" s="1" t="s">
        <v>155</v>
      </c>
      <c r="C8" s="2"/>
    </row>
    <row r="9" spans="1:3" ht="16.5" customHeight="1" thickBot="1">
      <c r="A9" s="1"/>
      <c r="C9" s="2"/>
    </row>
    <row r="10" spans="1:3" ht="20.25" customHeight="1">
      <c r="A10" s="27" t="s">
        <v>138</v>
      </c>
      <c r="B10" s="20" t="s">
        <v>156</v>
      </c>
      <c r="C10" s="8">
        <v>64</v>
      </c>
    </row>
    <row r="11" spans="1:3" ht="20.25" customHeight="1">
      <c r="A11" s="28" t="s">
        <v>139</v>
      </c>
      <c r="B11" s="17" t="s">
        <v>157</v>
      </c>
      <c r="C11" s="12">
        <v>70</v>
      </c>
    </row>
    <row r="12" spans="1:3" ht="20.25" customHeight="1">
      <c r="A12" s="29" t="s">
        <v>140</v>
      </c>
      <c r="B12" s="21" t="s">
        <v>158</v>
      </c>
      <c r="C12" s="13">
        <v>71</v>
      </c>
    </row>
    <row r="13" spans="1:3" ht="20.25" customHeight="1">
      <c r="A13" s="30" t="s">
        <v>141</v>
      </c>
      <c r="B13" s="22" t="s">
        <v>170</v>
      </c>
      <c r="C13" s="23">
        <v>73</v>
      </c>
    </row>
    <row r="14" spans="1:3" ht="45" customHeight="1">
      <c r="A14" s="31" t="s">
        <v>142</v>
      </c>
      <c r="B14" s="16" t="s">
        <v>175</v>
      </c>
      <c r="C14" s="11">
        <v>76</v>
      </c>
    </row>
    <row r="15" spans="1:3" ht="30.75" customHeight="1">
      <c r="A15" s="28" t="s">
        <v>143</v>
      </c>
      <c r="B15" s="24" t="s">
        <v>176</v>
      </c>
      <c r="C15" s="11">
        <v>77</v>
      </c>
    </row>
    <row r="16" spans="1:3" ht="20.25" customHeight="1">
      <c r="A16" s="9" t="s">
        <v>144</v>
      </c>
      <c r="B16" s="25" t="s">
        <v>177</v>
      </c>
      <c r="C16" s="12">
        <v>78</v>
      </c>
    </row>
    <row r="17" spans="1:3" ht="30.75" customHeight="1">
      <c r="A17" s="9" t="s">
        <v>145</v>
      </c>
      <c r="B17" s="25" t="s">
        <v>178</v>
      </c>
      <c r="C17" s="11">
        <v>81</v>
      </c>
    </row>
    <row r="18" spans="1:3" ht="34.5" customHeight="1">
      <c r="A18" s="9" t="s">
        <v>179</v>
      </c>
      <c r="B18" s="25" t="s">
        <v>180</v>
      </c>
      <c r="C18" s="11">
        <v>83</v>
      </c>
    </row>
    <row r="19" spans="1:3" ht="34.5" customHeight="1">
      <c r="A19" s="31" t="s">
        <v>146</v>
      </c>
      <c r="B19" s="16" t="s">
        <v>168</v>
      </c>
      <c r="C19" s="11">
        <v>84</v>
      </c>
    </row>
    <row r="23" ht="12.75">
      <c r="B23" s="32"/>
    </row>
    <row r="26" ht="15.75">
      <c r="A26" s="1" t="s">
        <v>159</v>
      </c>
    </row>
    <row r="27" spans="1:3" ht="16.5" thickBot="1">
      <c r="A27" s="1"/>
      <c r="C27" s="14"/>
    </row>
    <row r="28" spans="1:3" ht="20.25" customHeight="1">
      <c r="A28" s="27" t="s">
        <v>162</v>
      </c>
      <c r="B28" s="20" t="s">
        <v>181</v>
      </c>
      <c r="C28" s="1263">
        <v>85</v>
      </c>
    </row>
    <row r="29" spans="1:3" ht="28.5" customHeight="1">
      <c r="A29" s="31" t="s">
        <v>147</v>
      </c>
      <c r="B29" s="16" t="s">
        <v>71</v>
      </c>
      <c r="C29" s="10">
        <v>86</v>
      </c>
    </row>
    <row r="30" spans="1:3" ht="30" customHeight="1">
      <c r="A30" s="29" t="s">
        <v>148</v>
      </c>
      <c r="B30" s="16" t="s">
        <v>231</v>
      </c>
      <c r="C30" s="10">
        <v>87</v>
      </c>
    </row>
    <row r="31" spans="1:3" ht="20.25" customHeight="1">
      <c r="A31" s="31" t="s">
        <v>724</v>
      </c>
      <c r="B31" s="16" t="s">
        <v>232</v>
      </c>
      <c r="C31" s="1264">
        <v>88</v>
      </c>
    </row>
    <row r="32" spans="1:3" ht="27.75" customHeight="1">
      <c r="A32" s="31" t="s">
        <v>725</v>
      </c>
      <c r="B32" s="16" t="s">
        <v>166</v>
      </c>
      <c r="C32" s="10">
        <v>154</v>
      </c>
    </row>
    <row r="33" spans="1:3" ht="20.25" customHeight="1">
      <c r="A33" s="31" t="s">
        <v>726</v>
      </c>
      <c r="B33" s="16" t="s">
        <v>167</v>
      </c>
      <c r="C33" s="10">
        <v>159</v>
      </c>
    </row>
    <row r="34" spans="1:3" ht="20.25" customHeight="1">
      <c r="A34" s="31" t="s">
        <v>149</v>
      </c>
      <c r="B34" s="16" t="s">
        <v>182</v>
      </c>
      <c r="C34" s="10">
        <v>164</v>
      </c>
    </row>
    <row r="35" spans="1:3" ht="27" customHeight="1">
      <c r="A35" s="31" t="s">
        <v>160</v>
      </c>
      <c r="B35" s="16" t="s">
        <v>183</v>
      </c>
      <c r="C35" s="10">
        <v>165</v>
      </c>
    </row>
    <row r="36" spans="1:3" ht="20.25" customHeight="1">
      <c r="A36" s="31" t="s">
        <v>165</v>
      </c>
      <c r="B36" s="16" t="s">
        <v>184</v>
      </c>
      <c r="C36" s="10">
        <v>166</v>
      </c>
    </row>
    <row r="37" spans="1:3" ht="20.25" customHeight="1">
      <c r="A37" s="31" t="s">
        <v>161</v>
      </c>
      <c r="B37" s="26" t="s">
        <v>212</v>
      </c>
      <c r="C37" s="10">
        <v>167</v>
      </c>
    </row>
    <row r="38" spans="1:3" ht="20.25" customHeight="1">
      <c r="A38" s="31" t="s">
        <v>163</v>
      </c>
      <c r="B38" s="16" t="s">
        <v>185</v>
      </c>
      <c r="C38" s="10">
        <v>168</v>
      </c>
    </row>
    <row r="39" spans="1:3" ht="20.25" customHeight="1">
      <c r="A39" s="31" t="s">
        <v>164</v>
      </c>
      <c r="B39" s="16" t="s">
        <v>135</v>
      </c>
      <c r="C39" s="10">
        <v>169</v>
      </c>
    </row>
    <row r="40" spans="1:3" ht="20.25" customHeight="1" thickBot="1">
      <c r="A40" s="41" t="s">
        <v>150</v>
      </c>
      <c r="B40" s="18" t="s">
        <v>211</v>
      </c>
      <c r="C40" s="19">
        <v>170</v>
      </c>
    </row>
    <row r="41" ht="12.75">
      <c r="A41" s="32"/>
    </row>
    <row r="42" ht="12.75">
      <c r="A42" s="32"/>
    </row>
    <row r="43" ht="12.75">
      <c r="A43" s="32"/>
    </row>
  </sheetData>
  <printOptions horizontalCentered="1"/>
  <pageMargins left="1.1811023622047245" right="0.7874015748031497" top="0.984251968503937" bottom="0.984251968503937" header="0.5118110236220472" footer="0.5118110236220472"/>
  <pageSetup fitToHeight="2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3"/>
  <sheetViews>
    <sheetView showGridLines="0" tabSelected="1" view="pageBreakPreview" zoomScale="75" zoomScaleSheetLayoutView="75" workbookViewId="0" topLeftCell="E232">
      <selection activeCell="C19" sqref="C19"/>
    </sheetView>
  </sheetViews>
  <sheetFormatPr defaultColWidth="9.00390625" defaultRowHeight="12.75"/>
  <cols>
    <col min="1" max="1" width="4.375" style="609" hidden="1" customWidth="1"/>
    <col min="2" max="2" width="6.125" style="609" hidden="1" customWidth="1"/>
    <col min="3" max="3" width="8.00390625" style="609" hidden="1" customWidth="1"/>
    <col min="4" max="4" width="8.25390625" style="609" hidden="1" customWidth="1"/>
    <col min="5" max="5" width="40.375" style="617" customWidth="1"/>
    <col min="6" max="6" width="16.625" style="617" bestFit="1" customWidth="1"/>
    <col min="7" max="9" width="15.75390625" style="617" customWidth="1"/>
    <col min="10" max="10" width="10.75390625" style="617" customWidth="1"/>
    <col min="11" max="11" width="12.25390625" style="617" bestFit="1" customWidth="1"/>
    <col min="12" max="14" width="15.75390625" style="38" customWidth="1"/>
    <col min="15" max="15" width="10.75390625" style="38" hidden="1" customWidth="1"/>
    <col min="16" max="16" width="12.125" style="38" hidden="1" customWidth="1"/>
    <col min="17" max="17" width="18.625" style="616" customWidth="1"/>
    <col min="18" max="18" width="16.125" style="616" customWidth="1"/>
    <col min="19" max="19" width="14.375" style="616" bestFit="1" customWidth="1"/>
    <col min="20" max="20" width="13.375" style="616" bestFit="1" customWidth="1"/>
    <col min="21" max="28" width="9.125" style="616" customWidth="1"/>
    <col min="29" max="16384" width="9.125" style="617" customWidth="1"/>
  </cols>
  <sheetData>
    <row r="1" spans="1:18" s="611" customFormat="1" ht="13.5" customHeight="1">
      <c r="A1" s="608"/>
      <c r="B1" s="608"/>
      <c r="C1" s="609"/>
      <c r="D1" s="609"/>
      <c r="E1" s="610"/>
      <c r="J1" s="1384"/>
      <c r="K1" s="1385"/>
      <c r="L1" s="612"/>
      <c r="M1" s="612"/>
      <c r="N1" s="612"/>
      <c r="O1" s="612"/>
      <c r="P1" s="612"/>
      <c r="Q1" s="612"/>
      <c r="R1" s="612"/>
    </row>
    <row r="2" spans="1:28" ht="44.25" customHeight="1">
      <c r="A2" s="608"/>
      <c r="B2" s="613"/>
      <c r="E2" s="614" t="s">
        <v>711</v>
      </c>
      <c r="F2" s="615"/>
      <c r="G2" s="615"/>
      <c r="H2" s="615"/>
      <c r="I2" s="615"/>
      <c r="J2" s="615"/>
      <c r="K2" s="615"/>
      <c r="L2" s="616"/>
      <c r="M2" s="616"/>
      <c r="N2" s="616"/>
      <c r="O2" s="616"/>
      <c r="P2" s="616"/>
      <c r="S2" s="617"/>
      <c r="T2" s="617"/>
      <c r="U2" s="617"/>
      <c r="V2" s="617"/>
      <c r="W2" s="617"/>
      <c r="X2" s="617"/>
      <c r="Y2" s="617"/>
      <c r="Z2" s="617"/>
      <c r="AA2" s="617"/>
      <c r="AB2" s="617"/>
    </row>
    <row r="3" spans="1:28" ht="12.75" customHeight="1">
      <c r="A3" s="608"/>
      <c r="B3" s="613"/>
      <c r="E3" s="618" t="str">
        <f>"Období: "&amp;'[2]Druhova'!B1</f>
        <v>Období: 001-012/2011</v>
      </c>
      <c r="F3" s="615"/>
      <c r="G3" s="615"/>
      <c r="H3" s="615"/>
      <c r="I3" s="615"/>
      <c r="J3" s="615"/>
      <c r="K3" s="615"/>
      <c r="L3" s="616"/>
      <c r="M3" s="616"/>
      <c r="N3" s="616"/>
      <c r="O3" s="616"/>
      <c r="P3" s="616"/>
      <c r="S3" s="617"/>
      <c r="T3" s="617"/>
      <c r="U3" s="617"/>
      <c r="V3" s="617"/>
      <c r="W3" s="617"/>
      <c r="X3" s="617"/>
      <c r="Y3" s="617"/>
      <c r="Z3" s="617"/>
      <c r="AA3" s="617"/>
      <c r="AB3" s="617"/>
    </row>
    <row r="4" spans="1:28" ht="16.5" customHeight="1" thickBot="1">
      <c r="A4" s="619"/>
      <c r="B4" s="619"/>
      <c r="E4" s="618" t="str">
        <f>CONCATENATE("KAPITOLA:",'[2]Hlavicka'!I3)</f>
        <v>KAPITOLA:314 Ministerstvo vnitra</v>
      </c>
      <c r="F4" s="620"/>
      <c r="G4" s="620"/>
      <c r="H4" s="620"/>
      <c r="I4" s="620"/>
      <c r="J4" s="620"/>
      <c r="K4" s="621" t="str">
        <f>'[2]Druhova'!B2</f>
        <v>v tis.Kč</v>
      </c>
      <c r="L4" s="616"/>
      <c r="M4" s="616"/>
      <c r="N4" s="616"/>
      <c r="O4" s="616"/>
      <c r="P4" s="616"/>
      <c r="S4" s="617"/>
      <c r="T4" s="617"/>
      <c r="U4" s="617"/>
      <c r="V4" s="617"/>
      <c r="W4" s="617"/>
      <c r="X4" s="617"/>
      <c r="Y4" s="617"/>
      <c r="Z4" s="617"/>
      <c r="AA4" s="617"/>
      <c r="AB4" s="617"/>
    </row>
    <row r="5" spans="1:28" ht="15" customHeight="1">
      <c r="A5" s="622"/>
      <c r="B5" s="623"/>
      <c r="C5" s="623"/>
      <c r="D5" s="623"/>
      <c r="E5" s="624"/>
      <c r="F5" s="625"/>
      <c r="G5" s="626" t="str">
        <f>CONCATENATE("R O Z P O Č E T   ",'[2]Druhova'!F1)</f>
        <v>R O Z P O Č E T   2011</v>
      </c>
      <c r="H5" s="627"/>
      <c r="I5" s="625"/>
      <c r="J5" s="628" t="s">
        <v>460</v>
      </c>
      <c r="K5" s="629" t="s">
        <v>461</v>
      </c>
      <c r="L5" s="616"/>
      <c r="M5" s="616"/>
      <c r="N5" s="616"/>
      <c r="O5" s="616"/>
      <c r="P5" s="616"/>
      <c r="S5" s="617"/>
      <c r="T5" s="617"/>
      <c r="U5" s="617"/>
      <c r="V5" s="617"/>
      <c r="W5" s="617"/>
      <c r="X5" s="617"/>
      <c r="Y5" s="617"/>
      <c r="Z5" s="617"/>
      <c r="AA5" s="617"/>
      <c r="AB5" s="617"/>
    </row>
    <row r="6" spans="1:28" ht="22.5">
      <c r="A6" s="630" t="s">
        <v>462</v>
      </c>
      <c r="B6" s="631" t="s">
        <v>463</v>
      </c>
      <c r="C6" s="632" t="s">
        <v>464</v>
      </c>
      <c r="D6" s="632" t="s">
        <v>465</v>
      </c>
      <c r="E6" s="633" t="s">
        <v>466</v>
      </c>
      <c r="F6" s="634" t="str">
        <f>CONCATENATE("Skutečnost ",'[2]Druhova'!C1)</f>
        <v>Skutečnost 012/2010</v>
      </c>
      <c r="G6" s="635" t="s">
        <v>467</v>
      </c>
      <c r="H6" s="636" t="s">
        <v>228</v>
      </c>
      <c r="I6" s="634" t="str">
        <f>CONCATENATE("Skutečnost ",'[2]Druhova'!E1)</f>
        <v>Skutečnost 012/2011</v>
      </c>
      <c r="J6" s="637" t="s">
        <v>468</v>
      </c>
      <c r="K6" s="638" t="str">
        <f>'[2]Druhova'!B3</f>
        <v>Sk012/2010/Sk012/2011</v>
      </c>
      <c r="L6" s="616"/>
      <c r="M6" s="616"/>
      <c r="N6" s="616"/>
      <c r="O6" s="616"/>
      <c r="P6" s="616"/>
      <c r="S6" s="617"/>
      <c r="T6" s="617"/>
      <c r="U6" s="617"/>
      <c r="V6" s="617"/>
      <c r="W6" s="617"/>
      <c r="X6" s="617"/>
      <c r="Y6" s="617"/>
      <c r="Z6" s="617"/>
      <c r="AA6" s="617"/>
      <c r="AB6" s="617"/>
    </row>
    <row r="7" spans="1:28" ht="12.75" customHeight="1">
      <c r="A7" s="639"/>
      <c r="B7" s="632" t="s">
        <v>469</v>
      </c>
      <c r="C7" s="632" t="s">
        <v>469</v>
      </c>
      <c r="D7" s="632"/>
      <c r="E7" s="640"/>
      <c r="F7" s="641"/>
      <c r="G7" s="642" t="s">
        <v>470</v>
      </c>
      <c r="H7" s="643" t="s">
        <v>238</v>
      </c>
      <c r="I7" s="641"/>
      <c r="J7" s="644" t="s">
        <v>471</v>
      </c>
      <c r="K7" s="645" t="s">
        <v>472</v>
      </c>
      <c r="L7" s="616"/>
      <c r="M7" s="616"/>
      <c r="N7" s="616"/>
      <c r="O7" s="616"/>
      <c r="P7" s="616"/>
      <c r="S7" s="617"/>
      <c r="T7" s="617"/>
      <c r="U7" s="617"/>
      <c r="V7" s="617"/>
      <c r="W7" s="617"/>
      <c r="X7" s="617"/>
      <c r="Y7" s="617"/>
      <c r="Z7" s="617"/>
      <c r="AA7" s="617"/>
      <c r="AB7" s="617"/>
    </row>
    <row r="8" spans="1:28" ht="12.75" customHeight="1" thickBot="1">
      <c r="A8" s="646"/>
      <c r="B8" s="647"/>
      <c r="C8" s="647"/>
      <c r="D8" s="647"/>
      <c r="E8" s="648"/>
      <c r="F8" s="649">
        <v>0</v>
      </c>
      <c r="G8" s="649">
        <v>1</v>
      </c>
      <c r="H8" s="650">
        <v>2</v>
      </c>
      <c r="I8" s="649">
        <v>3</v>
      </c>
      <c r="J8" s="651">
        <v>4</v>
      </c>
      <c r="K8" s="652">
        <v>5</v>
      </c>
      <c r="L8" s="616"/>
      <c r="M8" s="616"/>
      <c r="N8" s="616"/>
      <c r="O8" s="616"/>
      <c r="P8" s="616"/>
      <c r="S8" s="617"/>
      <c r="T8" s="617"/>
      <c r="U8" s="617"/>
      <c r="V8" s="617"/>
      <c r="W8" s="617"/>
      <c r="X8" s="617"/>
      <c r="Y8" s="617"/>
      <c r="Z8" s="617"/>
      <c r="AA8" s="617"/>
      <c r="AB8" s="617"/>
    </row>
    <row r="9" spans="1:18" s="662" customFormat="1" ht="16.5" customHeight="1">
      <c r="A9" s="653"/>
      <c r="B9" s="654"/>
      <c r="C9" s="655"/>
      <c r="D9" s="656"/>
      <c r="E9" s="657" t="s">
        <v>473</v>
      </c>
      <c r="F9" s="658"/>
      <c r="G9" s="659"/>
      <c r="H9" s="659"/>
      <c r="I9" s="659"/>
      <c r="J9" s="658"/>
      <c r="K9" s="660" t="str">
        <f>IF(F9&gt;0,I9/F9*100," ")</f>
        <v> </v>
      </c>
      <c r="L9" s="661"/>
      <c r="M9" s="661"/>
      <c r="N9" s="661"/>
      <c r="O9" s="661"/>
      <c r="P9" s="661"/>
      <c r="Q9" s="661"/>
      <c r="R9" s="661"/>
    </row>
    <row r="10" spans="1:28" ht="22.5">
      <c r="A10" s="663"/>
      <c r="B10" s="664"/>
      <c r="C10" s="665" t="s">
        <v>474</v>
      </c>
      <c r="D10" s="666" t="s">
        <v>475</v>
      </c>
      <c r="E10" s="667" t="s">
        <v>476</v>
      </c>
      <c r="F10" s="668">
        <f>'[2]Druhova'!B6</f>
        <v>0</v>
      </c>
      <c r="G10" s="668">
        <f>'[2]Druhova'!C6</f>
        <v>0</v>
      </c>
      <c r="H10" s="668">
        <f>'[2]Druhova'!D6</f>
        <v>0</v>
      </c>
      <c r="I10" s="668">
        <f>'[2]Druhova'!E6</f>
        <v>0</v>
      </c>
      <c r="J10" s="668">
        <f>'[2]Druhova'!F6</f>
        <v>0</v>
      </c>
      <c r="K10" s="669">
        <f>'[2]Druhova'!G6</f>
        <v>0</v>
      </c>
      <c r="L10" s="616"/>
      <c r="M10" s="616"/>
      <c r="N10" s="616"/>
      <c r="O10" s="616"/>
      <c r="P10" s="616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</row>
    <row r="11" spans="1:28" ht="22.5" customHeight="1">
      <c r="A11" s="663"/>
      <c r="B11" s="664"/>
      <c r="C11" s="665"/>
      <c r="D11" s="670">
        <v>1111</v>
      </c>
      <c r="E11" s="667" t="s">
        <v>477</v>
      </c>
      <c r="F11" s="668">
        <f>'[2]Druhova'!B7</f>
        <v>0</v>
      </c>
      <c r="G11" s="668">
        <f>'[2]Druhova'!C7</f>
        <v>0</v>
      </c>
      <c r="H11" s="668">
        <f>'[2]Druhova'!D7</f>
        <v>0</v>
      </c>
      <c r="I11" s="668">
        <f>'[2]Druhova'!E7</f>
        <v>0</v>
      </c>
      <c r="J11" s="668">
        <f>'[2]Druhova'!F7</f>
        <v>0</v>
      </c>
      <c r="K11" s="669">
        <f>'[2]Druhova'!G7</f>
        <v>0</v>
      </c>
      <c r="L11" s="616"/>
      <c r="M11" s="616"/>
      <c r="N11" s="616"/>
      <c r="O11" s="616"/>
      <c r="P11" s="616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</row>
    <row r="12" spans="1:28" ht="22.5" customHeight="1">
      <c r="A12" s="663"/>
      <c r="B12" s="664"/>
      <c r="C12" s="665"/>
      <c r="D12" s="670">
        <v>1112</v>
      </c>
      <c r="E12" s="667" t="s">
        <v>478</v>
      </c>
      <c r="F12" s="668">
        <f>'[2]Druhova'!B8</f>
        <v>0</v>
      </c>
      <c r="G12" s="668">
        <f>'[2]Druhova'!C8</f>
        <v>0</v>
      </c>
      <c r="H12" s="668">
        <f>'[2]Druhova'!D8</f>
        <v>0</v>
      </c>
      <c r="I12" s="668">
        <f>'[2]Druhova'!E8</f>
        <v>0</v>
      </c>
      <c r="J12" s="668">
        <f>'[2]Druhova'!F8</f>
        <v>0</v>
      </c>
      <c r="K12" s="669">
        <f>'[2]Druhova'!G8</f>
        <v>0</v>
      </c>
      <c r="L12" s="616"/>
      <c r="M12" s="616"/>
      <c r="N12" s="616"/>
      <c r="O12" s="616"/>
      <c r="P12" s="616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</row>
    <row r="13" spans="1:28" ht="22.5" customHeight="1">
      <c r="A13" s="663"/>
      <c r="B13" s="664"/>
      <c r="C13" s="665"/>
      <c r="D13" s="670">
        <v>1113</v>
      </c>
      <c r="E13" s="667" t="s">
        <v>479</v>
      </c>
      <c r="F13" s="668">
        <f>'[2]Druhova'!B9</f>
        <v>0</v>
      </c>
      <c r="G13" s="668">
        <f>'[2]Druhova'!C9</f>
        <v>0</v>
      </c>
      <c r="H13" s="668">
        <f>'[2]Druhova'!D9</f>
        <v>0</v>
      </c>
      <c r="I13" s="668">
        <f>'[2]Druhova'!E9</f>
        <v>0</v>
      </c>
      <c r="J13" s="668">
        <f>'[2]Druhova'!F9</f>
        <v>0</v>
      </c>
      <c r="K13" s="669">
        <f>'[2]Druhova'!G9</f>
        <v>0</v>
      </c>
      <c r="L13" s="616"/>
      <c r="M13" s="616"/>
      <c r="N13" s="616"/>
      <c r="O13" s="616"/>
      <c r="P13" s="616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</row>
    <row r="14" spans="1:28" ht="22.5">
      <c r="A14" s="663"/>
      <c r="B14" s="665"/>
      <c r="C14" s="665" t="s">
        <v>480</v>
      </c>
      <c r="D14" s="666" t="s">
        <v>475</v>
      </c>
      <c r="E14" s="667" t="s">
        <v>481</v>
      </c>
      <c r="F14" s="668">
        <f>'[2]Druhova'!B10</f>
        <v>0</v>
      </c>
      <c r="G14" s="668">
        <f>'[2]Druhova'!C10</f>
        <v>0</v>
      </c>
      <c r="H14" s="668">
        <f>'[2]Druhova'!D10</f>
        <v>0</v>
      </c>
      <c r="I14" s="668">
        <f>'[2]Druhova'!E10</f>
        <v>0</v>
      </c>
      <c r="J14" s="668">
        <f>'[2]Druhova'!F10</f>
        <v>0</v>
      </c>
      <c r="K14" s="669">
        <f>'[2]Druhova'!G10</f>
        <v>0</v>
      </c>
      <c r="L14" s="616"/>
      <c r="M14" s="616"/>
      <c r="N14" s="616"/>
      <c r="O14" s="616"/>
      <c r="P14" s="616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</row>
    <row r="15" spans="1:18" s="662" customFormat="1" ht="33.75">
      <c r="A15" s="671"/>
      <c r="B15" s="672" t="s">
        <v>482</v>
      </c>
      <c r="C15" s="673"/>
      <c r="D15" s="674"/>
      <c r="E15" s="675" t="s">
        <v>483</v>
      </c>
      <c r="F15" s="676">
        <f>'[2]Druhova'!B11</f>
        <v>0</v>
      </c>
      <c r="G15" s="676">
        <f>'[2]Druhova'!C11</f>
        <v>0</v>
      </c>
      <c r="H15" s="676">
        <f>'[2]Druhova'!D11</f>
        <v>0</v>
      </c>
      <c r="I15" s="676">
        <f>'[2]Druhova'!E11</f>
        <v>0</v>
      </c>
      <c r="J15" s="676">
        <f>'[2]Druhova'!F11</f>
        <v>0</v>
      </c>
      <c r="K15" s="677">
        <f>'[2]Druhova'!G11</f>
        <v>0</v>
      </c>
      <c r="L15" s="661"/>
      <c r="M15" s="661"/>
      <c r="N15" s="661"/>
      <c r="O15" s="661"/>
      <c r="P15" s="661"/>
      <c r="Q15" s="661"/>
      <c r="R15" s="661"/>
    </row>
    <row r="16" spans="1:28" ht="22.5">
      <c r="A16" s="663"/>
      <c r="B16" s="665"/>
      <c r="C16" s="665" t="s">
        <v>484</v>
      </c>
      <c r="D16" s="666" t="s">
        <v>475</v>
      </c>
      <c r="E16" s="667" t="s">
        <v>485</v>
      </c>
      <c r="F16" s="668">
        <f>'[2]Druhova'!B12</f>
        <v>0</v>
      </c>
      <c r="G16" s="668">
        <f>'[2]Druhova'!C12</f>
        <v>0</v>
      </c>
      <c r="H16" s="668">
        <f>'[2]Druhova'!D12</f>
        <v>0</v>
      </c>
      <c r="I16" s="668">
        <f>'[2]Druhova'!E12</f>
        <v>0</v>
      </c>
      <c r="J16" s="668">
        <f>'[2]Druhova'!F12</f>
        <v>0</v>
      </c>
      <c r="K16" s="669">
        <f>'[2]Druhova'!G12</f>
        <v>0</v>
      </c>
      <c r="L16" s="616"/>
      <c r="M16" s="616"/>
      <c r="N16" s="616"/>
      <c r="O16" s="616"/>
      <c r="P16" s="616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</row>
    <row r="17" spans="1:28" ht="16.5" customHeight="1">
      <c r="A17" s="663"/>
      <c r="B17" s="664"/>
      <c r="C17" s="665"/>
      <c r="D17" s="670">
        <v>1211</v>
      </c>
      <c r="E17" s="667" t="s">
        <v>486</v>
      </c>
      <c r="F17" s="668">
        <f>'[2]Druhova'!B13</f>
        <v>0</v>
      </c>
      <c r="G17" s="668">
        <f>'[2]Druhova'!C13</f>
        <v>0</v>
      </c>
      <c r="H17" s="668">
        <f>'[2]Druhova'!D13</f>
        <v>0</v>
      </c>
      <c r="I17" s="668">
        <f>'[2]Druhova'!E13</f>
        <v>0</v>
      </c>
      <c r="J17" s="668">
        <f>'[2]Druhova'!F13</f>
        <v>0</v>
      </c>
      <c r="K17" s="669">
        <f>'[2]Druhova'!G13</f>
        <v>0</v>
      </c>
      <c r="L17" s="616"/>
      <c r="M17" s="616"/>
      <c r="N17" s="616"/>
      <c r="O17" s="616"/>
      <c r="P17" s="616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</row>
    <row r="18" spans="1:28" ht="16.5" customHeight="1">
      <c r="A18" s="663"/>
      <c r="B18" s="664"/>
      <c r="C18" s="678" t="s">
        <v>487</v>
      </c>
      <c r="D18" s="670"/>
      <c r="E18" s="667" t="s">
        <v>488</v>
      </c>
      <c r="F18" s="668">
        <f>'[2]Druhova'!B14</f>
        <v>0</v>
      </c>
      <c r="G18" s="668">
        <f>'[2]Druhova'!C14</f>
        <v>0</v>
      </c>
      <c r="H18" s="668">
        <f>'[2]Druhova'!D14</f>
        <v>0</v>
      </c>
      <c r="I18" s="668">
        <f>'[2]Druhova'!E14</f>
        <v>0</v>
      </c>
      <c r="J18" s="668">
        <f>'[2]Druhova'!F14</f>
        <v>0</v>
      </c>
      <c r="K18" s="669">
        <f>'[2]Druhova'!G14</f>
        <v>0</v>
      </c>
      <c r="L18" s="616"/>
      <c r="M18" s="616"/>
      <c r="N18" s="616"/>
      <c r="O18" s="616"/>
      <c r="P18" s="616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</row>
    <row r="19" spans="1:28" ht="16.5" customHeight="1">
      <c r="A19" s="671"/>
      <c r="B19" s="679" t="s">
        <v>489</v>
      </c>
      <c r="C19" s="673"/>
      <c r="D19" s="674"/>
      <c r="E19" s="680" t="s">
        <v>490</v>
      </c>
      <c r="F19" s="668">
        <f>'[2]Druhova'!B15</f>
        <v>0</v>
      </c>
      <c r="G19" s="668">
        <f>'[2]Druhova'!C15</f>
        <v>0</v>
      </c>
      <c r="H19" s="668">
        <f>'[2]Druhova'!D15</f>
        <v>0</v>
      </c>
      <c r="I19" s="668">
        <f>'[2]Druhova'!E15</f>
        <v>0</v>
      </c>
      <c r="J19" s="668">
        <f>'[2]Druhova'!F15</f>
        <v>0</v>
      </c>
      <c r="K19" s="669">
        <f>'[2]Druhova'!G15</f>
        <v>0</v>
      </c>
      <c r="L19" s="616"/>
      <c r="M19" s="616"/>
      <c r="N19" s="616"/>
      <c r="O19" s="616"/>
      <c r="P19" s="616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</row>
    <row r="20" spans="1:28" ht="12.75">
      <c r="A20" s="663"/>
      <c r="B20" s="664"/>
      <c r="C20" s="665">
        <v>132</v>
      </c>
      <c r="D20" s="670"/>
      <c r="E20" s="667" t="s">
        <v>491</v>
      </c>
      <c r="F20" s="668">
        <f>'[2]Druhova'!B16</f>
        <v>0</v>
      </c>
      <c r="G20" s="668">
        <f>'[2]Druhova'!C16</f>
        <v>0</v>
      </c>
      <c r="H20" s="668">
        <f>'[2]Druhova'!D16</f>
        <v>0</v>
      </c>
      <c r="I20" s="668">
        <f>'[2]Druhova'!E16</f>
        <v>0</v>
      </c>
      <c r="J20" s="668">
        <f>'[2]Druhova'!F16</f>
        <v>0</v>
      </c>
      <c r="K20" s="669">
        <f>'[2]Druhova'!G16</f>
        <v>0</v>
      </c>
      <c r="L20" s="616"/>
      <c r="M20" s="616"/>
      <c r="N20" s="616"/>
      <c r="O20" s="616"/>
      <c r="P20" s="616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</row>
    <row r="21" spans="1:28" ht="12.75">
      <c r="A21" s="663"/>
      <c r="B21" s="664"/>
      <c r="C21" s="665">
        <v>133</v>
      </c>
      <c r="D21" s="670"/>
      <c r="E21" s="667" t="s">
        <v>492</v>
      </c>
      <c r="F21" s="668">
        <f>'[2]Druhova'!B17</f>
        <v>0</v>
      </c>
      <c r="G21" s="668">
        <f>'[2]Druhova'!C17</f>
        <v>0</v>
      </c>
      <c r="H21" s="668">
        <f>'[2]Druhova'!D17</f>
        <v>0</v>
      </c>
      <c r="I21" s="668">
        <f>'[2]Druhova'!E17</f>
        <v>0</v>
      </c>
      <c r="J21" s="668">
        <f>'[2]Druhova'!F17</f>
        <v>0</v>
      </c>
      <c r="K21" s="669">
        <f>'[2]Druhova'!G17</f>
        <v>0</v>
      </c>
      <c r="L21" s="616"/>
      <c r="M21" s="616"/>
      <c r="N21" s="616"/>
      <c r="O21" s="616"/>
      <c r="P21" s="616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</row>
    <row r="22" spans="1:28" ht="12.75">
      <c r="A22" s="663"/>
      <c r="B22" s="664"/>
      <c r="C22" s="665">
        <v>134</v>
      </c>
      <c r="D22" s="670"/>
      <c r="E22" s="667" t="s">
        <v>493</v>
      </c>
      <c r="F22" s="668">
        <f>'[2]Druhova'!B18</f>
        <v>0</v>
      </c>
      <c r="G22" s="668">
        <f>'[2]Druhova'!C18</f>
        <v>0</v>
      </c>
      <c r="H22" s="668">
        <f>'[2]Druhova'!D18</f>
        <v>0</v>
      </c>
      <c r="I22" s="668">
        <f>'[2]Druhova'!E18</f>
        <v>0</v>
      </c>
      <c r="J22" s="668">
        <f>'[2]Druhova'!F18</f>
        <v>0</v>
      </c>
      <c r="K22" s="669">
        <f>'[2]Druhova'!G18</f>
        <v>0</v>
      </c>
      <c r="L22" s="616"/>
      <c r="M22" s="616"/>
      <c r="N22" s="616"/>
      <c r="O22" s="616"/>
      <c r="P22" s="616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</row>
    <row r="23" spans="1:28" ht="12.75">
      <c r="A23" s="663"/>
      <c r="B23" s="664"/>
      <c r="C23" s="665">
        <v>135</v>
      </c>
      <c r="D23" s="670"/>
      <c r="E23" s="667" t="s">
        <v>494</v>
      </c>
      <c r="F23" s="668">
        <f>'[2]Druhova'!B19</f>
        <v>0</v>
      </c>
      <c r="G23" s="668">
        <f>'[2]Druhova'!C19</f>
        <v>0</v>
      </c>
      <c r="H23" s="668">
        <f>'[2]Druhova'!D19</f>
        <v>0</v>
      </c>
      <c r="I23" s="668">
        <f>'[2]Druhova'!E19</f>
        <v>0</v>
      </c>
      <c r="J23" s="668">
        <f>'[2]Druhova'!F19</f>
        <v>0</v>
      </c>
      <c r="K23" s="669">
        <f>'[2]Druhova'!G19</f>
        <v>0</v>
      </c>
      <c r="L23" s="616"/>
      <c r="M23" s="616"/>
      <c r="N23" s="616"/>
      <c r="O23" s="616"/>
      <c r="P23" s="616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</row>
    <row r="24" spans="1:28" ht="12.75">
      <c r="A24" s="663"/>
      <c r="B24" s="664"/>
      <c r="C24" s="665">
        <v>136</v>
      </c>
      <c r="D24" s="670"/>
      <c r="E24" s="667" t="s">
        <v>495</v>
      </c>
      <c r="F24" s="668">
        <f>'[2]Druhova'!B20</f>
        <v>12801.78</v>
      </c>
      <c r="G24" s="668">
        <f>'[2]Druhova'!C20</f>
        <v>11000</v>
      </c>
      <c r="H24" s="668">
        <f>'[2]Druhova'!D20</f>
        <v>11000</v>
      </c>
      <c r="I24" s="668">
        <f>'[2]Druhova'!E20</f>
        <v>14599</v>
      </c>
      <c r="J24" s="668">
        <f>'[2]Druhova'!F20</f>
        <v>132.72</v>
      </c>
      <c r="K24" s="669">
        <f>'[2]Druhova'!G20</f>
        <v>114.04</v>
      </c>
      <c r="L24" s="616"/>
      <c r="M24" s="616"/>
      <c r="N24" s="616"/>
      <c r="O24" s="616"/>
      <c r="P24" s="616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</row>
    <row r="25" spans="1:18" s="662" customFormat="1" ht="26.25" customHeight="1">
      <c r="A25" s="671"/>
      <c r="B25" s="679">
        <v>13</v>
      </c>
      <c r="C25" s="673"/>
      <c r="D25" s="674"/>
      <c r="E25" s="675" t="s">
        <v>496</v>
      </c>
      <c r="F25" s="676">
        <f>'[2]Druhova'!B21</f>
        <v>12801.78</v>
      </c>
      <c r="G25" s="676">
        <f>'[2]Druhova'!C21</f>
        <v>11000</v>
      </c>
      <c r="H25" s="676">
        <f>'[2]Druhova'!D21</f>
        <v>11000</v>
      </c>
      <c r="I25" s="676">
        <f>'[2]Druhova'!E21</f>
        <v>14599</v>
      </c>
      <c r="J25" s="676">
        <f>'[2]Druhova'!F21</f>
        <v>132.72</v>
      </c>
      <c r="K25" s="677">
        <f>'[2]Druhova'!G21</f>
        <v>114.04</v>
      </c>
      <c r="L25" s="661"/>
      <c r="M25" s="661"/>
      <c r="N25" s="661"/>
      <c r="O25" s="661"/>
      <c r="P25" s="661"/>
      <c r="Q25" s="661"/>
      <c r="R25" s="661"/>
    </row>
    <row r="26" spans="1:28" ht="22.5">
      <c r="A26" s="663"/>
      <c r="B26" s="664"/>
      <c r="C26" s="665" t="s">
        <v>497</v>
      </c>
      <c r="D26" s="670" t="s">
        <v>475</v>
      </c>
      <c r="E26" s="667" t="s">
        <v>498</v>
      </c>
      <c r="F26" s="668">
        <f>'[2]Druhova'!B22</f>
        <v>0</v>
      </c>
      <c r="G26" s="668">
        <f>'[2]Druhova'!C22</f>
        <v>0</v>
      </c>
      <c r="H26" s="668">
        <f>'[2]Druhova'!D22</f>
        <v>0</v>
      </c>
      <c r="I26" s="668">
        <f>'[2]Druhova'!E22</f>
        <v>0</v>
      </c>
      <c r="J26" s="668">
        <f>'[2]Druhova'!F22</f>
        <v>0</v>
      </c>
      <c r="K26" s="669">
        <f>'[2]Druhova'!G22</f>
        <v>0</v>
      </c>
      <c r="L26" s="616"/>
      <c r="M26" s="616"/>
      <c r="N26" s="616"/>
      <c r="O26" s="616"/>
      <c r="P26" s="616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</row>
    <row r="27" spans="1:28" ht="12.75">
      <c r="A27" s="663"/>
      <c r="B27" s="664"/>
      <c r="C27" s="665"/>
      <c r="D27" s="670">
        <v>1401</v>
      </c>
      <c r="E27" s="667" t="s">
        <v>499</v>
      </c>
      <c r="F27" s="668">
        <f>'[2]Druhova'!B23</f>
        <v>0</v>
      </c>
      <c r="G27" s="668">
        <f>'[2]Druhova'!C23</f>
        <v>0</v>
      </c>
      <c r="H27" s="668">
        <f>'[2]Druhova'!D23</f>
        <v>0</v>
      </c>
      <c r="I27" s="668">
        <f>'[2]Druhova'!E23</f>
        <v>0</v>
      </c>
      <c r="J27" s="668">
        <f>'[2]Druhova'!F23</f>
        <v>0</v>
      </c>
      <c r="K27" s="669">
        <f>'[2]Druhova'!G23</f>
        <v>0</v>
      </c>
      <c r="L27" s="616"/>
      <c r="M27" s="616"/>
      <c r="N27" s="616"/>
      <c r="O27" s="616"/>
      <c r="P27" s="616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</row>
    <row r="28" spans="1:18" s="662" customFormat="1" ht="12.75">
      <c r="A28" s="663"/>
      <c r="B28" s="664"/>
      <c r="C28" s="665"/>
      <c r="D28" s="670">
        <v>1402</v>
      </c>
      <c r="E28" s="667" t="s">
        <v>500</v>
      </c>
      <c r="F28" s="668">
        <f>'[2]Druhova'!B24</f>
        <v>0</v>
      </c>
      <c r="G28" s="668">
        <f>'[2]Druhova'!C24</f>
        <v>0</v>
      </c>
      <c r="H28" s="668">
        <f>'[2]Druhova'!D24</f>
        <v>0</v>
      </c>
      <c r="I28" s="668">
        <f>'[2]Druhova'!E24</f>
        <v>0</v>
      </c>
      <c r="J28" s="668">
        <f>'[2]Druhova'!F24</f>
        <v>0</v>
      </c>
      <c r="K28" s="669">
        <f>'[2]Druhova'!G24</f>
        <v>0</v>
      </c>
      <c r="L28" s="661"/>
      <c r="M28" s="661"/>
      <c r="N28" s="661"/>
      <c r="O28" s="661"/>
      <c r="P28" s="661"/>
      <c r="Q28" s="661"/>
      <c r="R28" s="661"/>
    </row>
    <row r="29" spans="1:28" ht="17.25" customHeight="1">
      <c r="A29" s="671"/>
      <c r="B29" s="679" t="s">
        <v>501</v>
      </c>
      <c r="C29" s="673"/>
      <c r="D29" s="674"/>
      <c r="E29" s="675" t="s">
        <v>498</v>
      </c>
      <c r="F29" s="676">
        <f>'[2]Druhova'!B25</f>
        <v>0</v>
      </c>
      <c r="G29" s="676">
        <f>'[2]Druhova'!C25</f>
        <v>0</v>
      </c>
      <c r="H29" s="676">
        <f>'[2]Druhova'!D25</f>
        <v>0</v>
      </c>
      <c r="I29" s="676">
        <f>'[2]Druhova'!E25</f>
        <v>0</v>
      </c>
      <c r="J29" s="676">
        <f>'[2]Druhova'!F25</f>
        <v>0</v>
      </c>
      <c r="K29" s="677">
        <f>'[2]Druhova'!G25</f>
        <v>0</v>
      </c>
      <c r="L29" s="616"/>
      <c r="M29" s="616"/>
      <c r="N29" s="616"/>
      <c r="O29" s="616"/>
      <c r="P29" s="616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</row>
    <row r="30" spans="1:28" ht="12.75">
      <c r="A30" s="663"/>
      <c r="B30" s="664"/>
      <c r="C30" s="665">
        <v>151</v>
      </c>
      <c r="D30" s="670"/>
      <c r="E30" s="667" t="s">
        <v>502</v>
      </c>
      <c r="F30" s="668">
        <f>'[2]Druhova'!B26</f>
        <v>0</v>
      </c>
      <c r="G30" s="668">
        <f>'[2]Druhova'!C26</f>
        <v>0</v>
      </c>
      <c r="H30" s="668">
        <f>'[2]Druhova'!D26</f>
        <v>0</v>
      </c>
      <c r="I30" s="668">
        <f>'[2]Druhova'!E26</f>
        <v>0</v>
      </c>
      <c r="J30" s="668">
        <f>'[2]Druhova'!F26</f>
        <v>0</v>
      </c>
      <c r="K30" s="669">
        <f>'[2]Druhova'!G26</f>
        <v>0</v>
      </c>
      <c r="L30" s="616"/>
      <c r="M30" s="616"/>
      <c r="N30" s="616"/>
      <c r="O30" s="616"/>
      <c r="P30" s="616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</row>
    <row r="31" spans="1:28" ht="12.75">
      <c r="A31" s="663"/>
      <c r="B31" s="664"/>
      <c r="C31" s="665" t="s">
        <v>503</v>
      </c>
      <c r="D31" s="670" t="s">
        <v>475</v>
      </c>
      <c r="E31" s="667" t="s">
        <v>504</v>
      </c>
      <c r="F31" s="668">
        <f>'[2]Druhova'!B27</f>
        <v>0</v>
      </c>
      <c r="G31" s="668">
        <f>'[2]Druhova'!C27</f>
        <v>0</v>
      </c>
      <c r="H31" s="668">
        <f>'[2]Druhova'!D27</f>
        <v>0</v>
      </c>
      <c r="I31" s="668">
        <f>'[2]Druhova'!E27</f>
        <v>0</v>
      </c>
      <c r="J31" s="668">
        <f>'[2]Druhova'!F27</f>
        <v>0</v>
      </c>
      <c r="K31" s="669">
        <f>'[2]Druhova'!G27</f>
        <v>0</v>
      </c>
      <c r="L31" s="616"/>
      <c r="M31" s="616"/>
      <c r="N31" s="616"/>
      <c r="O31" s="616"/>
      <c r="P31" s="616"/>
      <c r="S31" s="617"/>
      <c r="T31" s="617"/>
      <c r="U31" s="617"/>
      <c r="V31" s="617"/>
      <c r="W31" s="617"/>
      <c r="X31" s="617"/>
      <c r="Y31" s="617"/>
      <c r="Z31" s="617"/>
      <c r="AA31" s="617"/>
      <c r="AB31" s="617"/>
    </row>
    <row r="32" spans="1:18" s="662" customFormat="1" ht="33.75">
      <c r="A32" s="663"/>
      <c r="B32" s="664"/>
      <c r="C32" s="665"/>
      <c r="D32" s="681" t="s">
        <v>505</v>
      </c>
      <c r="E32" s="667" t="s">
        <v>506</v>
      </c>
      <c r="F32" s="668">
        <f>'[2]Druhova'!B28</f>
        <v>0</v>
      </c>
      <c r="G32" s="668">
        <f>'[2]Druhova'!C28</f>
        <v>0</v>
      </c>
      <c r="H32" s="668">
        <f>'[2]Druhova'!D28</f>
        <v>0</v>
      </c>
      <c r="I32" s="668">
        <f>'[2]Druhova'!E28</f>
        <v>0</v>
      </c>
      <c r="J32" s="668">
        <f>'[2]Druhova'!F28</f>
        <v>0</v>
      </c>
      <c r="K32" s="669">
        <f>'[2]Druhova'!G28</f>
        <v>0</v>
      </c>
      <c r="L32" s="661"/>
      <c r="M32" s="661"/>
      <c r="N32" s="661"/>
      <c r="O32" s="661"/>
      <c r="P32" s="661"/>
      <c r="Q32" s="661"/>
      <c r="R32" s="661"/>
    </row>
    <row r="33" spans="1:28" ht="17.25" customHeight="1">
      <c r="A33" s="671"/>
      <c r="B33" s="679" t="s">
        <v>507</v>
      </c>
      <c r="C33" s="673"/>
      <c r="D33" s="674"/>
      <c r="E33" s="675" t="s">
        <v>508</v>
      </c>
      <c r="F33" s="676">
        <f>'[2]Druhova'!B29</f>
        <v>0</v>
      </c>
      <c r="G33" s="676">
        <f>'[2]Druhova'!C29</f>
        <v>0</v>
      </c>
      <c r="H33" s="676">
        <f>'[2]Druhova'!D29</f>
        <v>0</v>
      </c>
      <c r="I33" s="676">
        <f>'[2]Druhova'!E29</f>
        <v>0</v>
      </c>
      <c r="J33" s="676">
        <f>'[2]Druhova'!F29</f>
        <v>0</v>
      </c>
      <c r="K33" s="677">
        <f>'[2]Druhova'!G29</f>
        <v>0</v>
      </c>
      <c r="L33" s="616"/>
      <c r="M33" s="616"/>
      <c r="N33" s="616"/>
      <c r="O33" s="616"/>
      <c r="P33" s="616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</row>
    <row r="34" spans="1:28" ht="22.5">
      <c r="A34" s="663"/>
      <c r="B34" s="664"/>
      <c r="C34" s="665" t="s">
        <v>509</v>
      </c>
      <c r="D34" s="670"/>
      <c r="E34" s="667" t="s">
        <v>510</v>
      </c>
      <c r="F34" s="668">
        <f>'[2]Druhova'!B30</f>
        <v>6656850.51</v>
      </c>
      <c r="G34" s="668">
        <f>'[2]Druhova'!C30</f>
        <v>6849005</v>
      </c>
      <c r="H34" s="668">
        <f>'[2]Druhova'!D30</f>
        <v>6849005</v>
      </c>
      <c r="I34" s="668">
        <f>'[2]Druhova'!E30</f>
        <v>5886541.85</v>
      </c>
      <c r="J34" s="668">
        <f>'[2]Druhova'!F30</f>
        <v>85.95</v>
      </c>
      <c r="K34" s="669">
        <f>'[2]Druhova'!G30</f>
        <v>88.43</v>
      </c>
      <c r="L34" s="616"/>
      <c r="M34" s="616"/>
      <c r="N34" s="616"/>
      <c r="O34" s="616"/>
      <c r="P34" s="616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</row>
    <row r="35" spans="1:28" ht="33.75">
      <c r="A35" s="663" t="s">
        <v>511</v>
      </c>
      <c r="B35" s="664" t="s">
        <v>512</v>
      </c>
      <c r="C35" s="682" t="s">
        <v>513</v>
      </c>
      <c r="D35" s="683" t="s">
        <v>512</v>
      </c>
      <c r="E35" s="667" t="s">
        <v>514</v>
      </c>
      <c r="F35" s="668">
        <f>'[2]Druhova_CAST7'!D8</f>
        <v>6027439.07</v>
      </c>
      <c r="G35" s="668">
        <f>'[2]Druhova_CAST7'!E8</f>
        <v>6088004</v>
      </c>
      <c r="H35" s="668">
        <f>'[2]Druhova_CAST7'!F8</f>
        <v>6088004</v>
      </c>
      <c r="I35" s="668">
        <f>'[2]Druhova_CAST7'!G8</f>
        <v>5361665.8</v>
      </c>
      <c r="J35" s="668">
        <f>'[2]Druhova'!F31</f>
        <v>88.07</v>
      </c>
      <c r="K35" s="669">
        <f>'[2]Druhova'!G31</f>
        <v>88.95</v>
      </c>
      <c r="L35" s="616"/>
      <c r="M35" s="616"/>
      <c r="N35" s="616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</row>
    <row r="36" spans="1:28" ht="12.75">
      <c r="A36" s="663"/>
      <c r="B36" s="664"/>
      <c r="C36" s="665">
        <v>163</v>
      </c>
      <c r="D36" s="670"/>
      <c r="E36" s="667" t="s">
        <v>515</v>
      </c>
      <c r="F36" s="668">
        <f>'[2]Druhova'!B32</f>
        <v>0</v>
      </c>
      <c r="G36" s="668">
        <f>'[2]Druhova'!C32</f>
        <v>0</v>
      </c>
      <c r="H36" s="668">
        <f>'[2]Druhova'!D32</f>
        <v>0</v>
      </c>
      <c r="I36" s="668">
        <f>'[2]Druhova'!E32</f>
        <v>0</v>
      </c>
      <c r="J36" s="668">
        <f>'[2]Druhova'!F32</f>
        <v>0</v>
      </c>
      <c r="K36" s="669">
        <f>'[2]Druhova'!G32</f>
        <v>0</v>
      </c>
      <c r="L36" s="616"/>
      <c r="M36" s="616"/>
      <c r="N36" s="616"/>
      <c r="O36" s="616"/>
      <c r="P36" s="616"/>
      <c r="S36" s="617"/>
      <c r="T36" s="617"/>
      <c r="U36" s="617"/>
      <c r="V36" s="617"/>
      <c r="W36" s="617"/>
      <c r="X36" s="617"/>
      <c r="Y36" s="617"/>
      <c r="Z36" s="617"/>
      <c r="AA36" s="617"/>
      <c r="AB36" s="617"/>
    </row>
    <row r="37" spans="1:28" ht="12.75">
      <c r="A37" s="663"/>
      <c r="B37" s="664"/>
      <c r="C37" s="665">
        <v>164</v>
      </c>
      <c r="D37" s="670"/>
      <c r="E37" s="667" t="s">
        <v>516</v>
      </c>
      <c r="F37" s="668">
        <f>'[2]Druhova'!B33</f>
        <v>0</v>
      </c>
      <c r="G37" s="668">
        <f>'[2]Druhova'!C33</f>
        <v>0</v>
      </c>
      <c r="H37" s="668">
        <f>'[2]Druhova'!D33</f>
        <v>0</v>
      </c>
      <c r="I37" s="668">
        <f>'[2]Druhova'!E33</f>
        <v>0</v>
      </c>
      <c r="J37" s="668">
        <f>'[2]Druhova'!F33</f>
        <v>0</v>
      </c>
      <c r="K37" s="669">
        <f>'[2]Druhova'!G33</f>
        <v>0</v>
      </c>
      <c r="L37" s="616"/>
      <c r="M37" s="616"/>
      <c r="N37" s="616"/>
      <c r="O37" s="616"/>
      <c r="P37" s="616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</row>
    <row r="38" spans="1:18" s="662" customFormat="1" ht="12.75">
      <c r="A38" s="663"/>
      <c r="B38" s="664"/>
      <c r="C38" s="665">
        <v>169</v>
      </c>
      <c r="D38" s="670"/>
      <c r="E38" s="667" t="s">
        <v>517</v>
      </c>
      <c r="F38" s="668">
        <f>'[2]Druhova'!B34</f>
        <v>0</v>
      </c>
      <c r="G38" s="668">
        <f>'[2]Druhova'!C34</f>
        <v>0</v>
      </c>
      <c r="H38" s="668">
        <f>'[2]Druhova'!D34</f>
        <v>0</v>
      </c>
      <c r="I38" s="668">
        <f>'[2]Druhova'!E34</f>
        <v>0</v>
      </c>
      <c r="J38" s="668">
        <f>'[2]Druhova'!F34</f>
        <v>0</v>
      </c>
      <c r="K38" s="669">
        <f>'[2]Druhova'!G34</f>
        <v>0</v>
      </c>
      <c r="L38" s="661"/>
      <c r="M38" s="661"/>
      <c r="N38" s="661"/>
      <c r="O38" s="661"/>
      <c r="P38" s="661"/>
      <c r="Q38" s="661"/>
      <c r="R38" s="661"/>
    </row>
    <row r="39" spans="1:28" ht="12.75">
      <c r="A39" s="671"/>
      <c r="B39" s="679">
        <v>16</v>
      </c>
      <c r="C39" s="673"/>
      <c r="D39" s="674"/>
      <c r="E39" s="675" t="s">
        <v>518</v>
      </c>
      <c r="F39" s="676">
        <f>'[2]Druhova'!B35</f>
        <v>6656850.51</v>
      </c>
      <c r="G39" s="676">
        <f>'[2]Druhova'!C35</f>
        <v>6849005</v>
      </c>
      <c r="H39" s="676">
        <f>'[2]Druhova'!D35</f>
        <v>6849005</v>
      </c>
      <c r="I39" s="676">
        <f>'[2]Druhova'!E35</f>
        <v>5886541.85</v>
      </c>
      <c r="J39" s="676">
        <f>'[2]Druhova'!F35</f>
        <v>85.95</v>
      </c>
      <c r="K39" s="677">
        <f>'[2]Druhova'!G35</f>
        <v>88.43</v>
      </c>
      <c r="L39" s="616"/>
      <c r="M39" s="616"/>
      <c r="N39" s="616"/>
      <c r="O39" s="616"/>
      <c r="P39" s="616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</row>
    <row r="40" spans="1:18" s="662" customFormat="1" ht="33.75">
      <c r="A40" s="663"/>
      <c r="B40" s="664"/>
      <c r="C40" s="665" t="s">
        <v>519</v>
      </c>
      <c r="D40" s="681" t="s">
        <v>520</v>
      </c>
      <c r="E40" s="667" t="s">
        <v>521</v>
      </c>
      <c r="F40" s="668">
        <f>'[2]Druhova'!B36</f>
        <v>0</v>
      </c>
      <c r="G40" s="668">
        <f>'[2]Druhova'!C36</f>
        <v>0</v>
      </c>
      <c r="H40" s="668">
        <f>'[2]Druhova'!D36</f>
        <v>0</v>
      </c>
      <c r="I40" s="668">
        <f>'[2]Druhova'!E36</f>
        <v>0</v>
      </c>
      <c r="J40" s="668">
        <f>'[2]Druhova'!F36</f>
        <v>0</v>
      </c>
      <c r="K40" s="669">
        <f>'[2]Druhova'!G36</f>
        <v>0</v>
      </c>
      <c r="L40" s="661"/>
      <c r="M40" s="661"/>
      <c r="N40" s="661"/>
      <c r="O40" s="661"/>
      <c r="P40" s="661"/>
      <c r="Q40" s="661"/>
      <c r="R40" s="661"/>
    </row>
    <row r="41" spans="1:18" s="662" customFormat="1" ht="34.5" thickBot="1">
      <c r="A41" s="671"/>
      <c r="B41" s="679">
        <v>17</v>
      </c>
      <c r="C41" s="673"/>
      <c r="D41" s="684" t="s">
        <v>520</v>
      </c>
      <c r="E41" s="675" t="s">
        <v>521</v>
      </c>
      <c r="F41" s="685">
        <f>'[2]Druhova'!B37</f>
        <v>0</v>
      </c>
      <c r="G41" s="685">
        <f>'[2]Druhova'!C37</f>
        <v>0</v>
      </c>
      <c r="H41" s="685">
        <f>'[2]Druhova'!D37</f>
        <v>0</v>
      </c>
      <c r="I41" s="685">
        <f>'[2]Druhova'!E37</f>
        <v>0</v>
      </c>
      <c r="J41" s="685">
        <f>'[2]Druhova'!F37</f>
        <v>0</v>
      </c>
      <c r="K41" s="686">
        <f>'[2]Druhova'!G37</f>
        <v>0</v>
      </c>
      <c r="L41" s="661"/>
      <c r="M41" s="661"/>
      <c r="N41" s="661"/>
      <c r="O41" s="661"/>
      <c r="P41" s="661"/>
      <c r="Q41" s="661"/>
      <c r="R41" s="661"/>
    </row>
    <row r="42" spans="1:18" s="662" customFormat="1" ht="34.5" customHeight="1" thickBot="1">
      <c r="A42" s="687">
        <v>1</v>
      </c>
      <c r="B42" s="688"/>
      <c r="C42" s="689"/>
      <c r="D42" s="690"/>
      <c r="E42" s="691" t="s">
        <v>712</v>
      </c>
      <c r="F42" s="692">
        <f>'[2]Druhova'!B38</f>
        <v>6669652.29</v>
      </c>
      <c r="G42" s="693">
        <f>'[2]Druhova'!C38</f>
        <v>6860005</v>
      </c>
      <c r="H42" s="693">
        <f>'[2]Druhova'!D38</f>
        <v>6860005</v>
      </c>
      <c r="I42" s="693">
        <f>'[2]Druhova'!E38</f>
        <v>5901140.85</v>
      </c>
      <c r="J42" s="693">
        <f>'[2]Druhova'!F38</f>
        <v>86.02</v>
      </c>
      <c r="K42" s="694">
        <f>'[2]Druhova'!G38</f>
        <v>88.48</v>
      </c>
      <c r="L42" s="661"/>
      <c r="M42" s="661"/>
      <c r="N42" s="661"/>
      <c r="O42" s="661"/>
      <c r="P42" s="661"/>
      <c r="Q42" s="661"/>
      <c r="R42" s="661"/>
    </row>
    <row r="43" spans="1:28" ht="30" customHeight="1" thickBot="1">
      <c r="A43" s="687"/>
      <c r="B43" s="695" t="s">
        <v>522</v>
      </c>
      <c r="C43" s="689"/>
      <c r="D43" s="696"/>
      <c r="E43" s="697" t="s">
        <v>713</v>
      </c>
      <c r="F43" s="692">
        <f>'[2]Druhova'!B39</f>
        <v>12801.78</v>
      </c>
      <c r="G43" s="693">
        <f>'[2]Druhova'!C39</f>
        <v>11000</v>
      </c>
      <c r="H43" s="693">
        <f>'[2]Druhova'!D39</f>
        <v>11000</v>
      </c>
      <c r="I43" s="693">
        <f>'[2]Druhova'!E39</f>
        <v>14599</v>
      </c>
      <c r="J43" s="693">
        <f>'[2]Druhova'!F39</f>
        <v>132.72</v>
      </c>
      <c r="K43" s="694">
        <f>'[2]Druhova'!G39</f>
        <v>114.04</v>
      </c>
      <c r="L43" s="616"/>
      <c r="M43" s="616"/>
      <c r="N43" s="616"/>
      <c r="O43" s="616"/>
      <c r="P43" s="616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</row>
    <row r="44" spans="1:28" ht="18" customHeight="1">
      <c r="A44" s="663"/>
      <c r="B44" s="664"/>
      <c r="C44" s="698">
        <v>211</v>
      </c>
      <c r="D44" s="664"/>
      <c r="E44" s="699" t="s">
        <v>523</v>
      </c>
      <c r="F44" s="668">
        <f>'[2]Druhova'!B40</f>
        <v>98299.22</v>
      </c>
      <c r="G44" s="668">
        <f>'[2]Druhova'!C40</f>
        <v>56050</v>
      </c>
      <c r="H44" s="668">
        <f>'[2]Druhova'!D40</f>
        <v>60696.53</v>
      </c>
      <c r="I44" s="668">
        <f>'[2]Druhova'!E40</f>
        <v>90152.95</v>
      </c>
      <c r="J44" s="668">
        <f>'[2]Druhova'!F40</f>
        <v>148.53</v>
      </c>
      <c r="K44" s="669">
        <f>'[2]Druhova'!G40</f>
        <v>91.71</v>
      </c>
      <c r="L44" s="616"/>
      <c r="M44" s="616"/>
      <c r="N44" s="616"/>
      <c r="O44" s="616"/>
      <c r="P44" s="616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</row>
    <row r="45" spans="1:28" ht="16.5" customHeight="1">
      <c r="A45" s="663"/>
      <c r="B45" s="664"/>
      <c r="C45" s="698">
        <v>212</v>
      </c>
      <c r="D45" s="664"/>
      <c r="E45" s="699" t="s">
        <v>524</v>
      </c>
      <c r="F45" s="668">
        <f>'[2]Druhova'!B41</f>
        <v>322163.62</v>
      </c>
      <c r="G45" s="668">
        <f>'[2]Druhova'!C41</f>
        <v>0</v>
      </c>
      <c r="H45" s="668">
        <f>'[2]Druhova'!D41</f>
        <v>101368</v>
      </c>
      <c r="I45" s="668">
        <f>'[2]Druhova'!E41</f>
        <v>192533.13</v>
      </c>
      <c r="J45" s="668">
        <f>'[2]Druhova'!F41</f>
        <v>189.93</v>
      </c>
      <c r="K45" s="669">
        <f>'[2]Druhova'!G41</f>
        <v>59.76</v>
      </c>
      <c r="L45" s="616"/>
      <c r="M45" s="616"/>
      <c r="N45" s="616"/>
      <c r="O45" s="616"/>
      <c r="P45" s="616"/>
      <c r="S45" s="617"/>
      <c r="T45" s="617"/>
      <c r="U45" s="617"/>
      <c r="V45" s="617"/>
      <c r="W45" s="617"/>
      <c r="X45" s="617"/>
      <c r="Y45" s="617"/>
      <c r="Z45" s="617"/>
      <c r="AA45" s="617"/>
      <c r="AB45" s="617"/>
    </row>
    <row r="46" spans="1:28" ht="16.5" customHeight="1">
      <c r="A46" s="663"/>
      <c r="B46" s="664"/>
      <c r="C46" s="698"/>
      <c r="D46" s="664">
        <v>2122</v>
      </c>
      <c r="E46" s="699" t="s">
        <v>525</v>
      </c>
      <c r="F46" s="668">
        <f>'[2]Druhova'!B42</f>
        <v>0</v>
      </c>
      <c r="G46" s="668">
        <f>'[2]Druhova'!C42</f>
        <v>0</v>
      </c>
      <c r="H46" s="668">
        <f>'[2]Druhova'!D42</f>
        <v>0</v>
      </c>
      <c r="I46" s="668">
        <f>'[2]Druhova'!E42</f>
        <v>0</v>
      </c>
      <c r="J46" s="668">
        <f>'[2]Druhova'!F42</f>
        <v>0</v>
      </c>
      <c r="K46" s="669">
        <f>'[2]Druhova'!G42</f>
        <v>0</v>
      </c>
      <c r="L46" s="616"/>
      <c r="M46" s="616"/>
      <c r="N46" s="616"/>
      <c r="O46" s="616"/>
      <c r="P46" s="616"/>
      <c r="S46" s="617"/>
      <c r="T46" s="617"/>
      <c r="U46" s="617"/>
      <c r="V46" s="617"/>
      <c r="W46" s="617"/>
      <c r="X46" s="617"/>
      <c r="Y46" s="617"/>
      <c r="Z46" s="617"/>
      <c r="AA46" s="617"/>
      <c r="AB46" s="617"/>
    </row>
    <row r="47" spans="1:28" ht="16.5" customHeight="1">
      <c r="A47" s="663"/>
      <c r="B47" s="664"/>
      <c r="C47" s="698"/>
      <c r="D47" s="664">
        <v>2123</v>
      </c>
      <c r="E47" s="699" t="s">
        <v>526</v>
      </c>
      <c r="F47" s="668">
        <f>'[2]Druhova'!B43</f>
        <v>322079.14</v>
      </c>
      <c r="G47" s="668">
        <f>'[2]Druhova'!C43</f>
        <v>0</v>
      </c>
      <c r="H47" s="668">
        <f>'[2]Druhova'!D43</f>
        <v>101368</v>
      </c>
      <c r="I47" s="668">
        <f>'[2]Druhova'!E43</f>
        <v>192533.13</v>
      </c>
      <c r="J47" s="668">
        <f>'[2]Druhova'!F43</f>
        <v>189.93</v>
      </c>
      <c r="K47" s="669">
        <f>'[2]Druhova'!G43</f>
        <v>59.78</v>
      </c>
      <c r="L47" s="616"/>
      <c r="M47" s="616"/>
      <c r="N47" s="616"/>
      <c r="O47" s="616"/>
      <c r="P47" s="616"/>
      <c r="S47" s="617"/>
      <c r="T47" s="617"/>
      <c r="U47" s="617"/>
      <c r="V47" s="617"/>
      <c r="W47" s="617"/>
      <c r="X47" s="617"/>
      <c r="Y47" s="617"/>
      <c r="Z47" s="617"/>
      <c r="AA47" s="617"/>
      <c r="AB47" s="617"/>
    </row>
    <row r="48" spans="1:28" ht="16.5" customHeight="1">
      <c r="A48" s="663"/>
      <c r="B48" s="664"/>
      <c r="C48" s="698">
        <v>213</v>
      </c>
      <c r="D48" s="664"/>
      <c r="E48" s="699" t="s">
        <v>527</v>
      </c>
      <c r="F48" s="668">
        <f>'[2]Druhova'!B44</f>
        <v>47016.64</v>
      </c>
      <c r="G48" s="668">
        <f>'[2]Druhova'!C44</f>
        <v>14290</v>
      </c>
      <c r="H48" s="668">
        <f>'[2]Druhova'!D44</f>
        <v>26764.5</v>
      </c>
      <c r="I48" s="668">
        <f>'[2]Druhova'!E44</f>
        <v>39122.88</v>
      </c>
      <c r="J48" s="668">
        <f>'[2]Druhova'!F44</f>
        <v>146.17</v>
      </c>
      <c r="K48" s="669">
        <f>'[2]Druhova'!G44</f>
        <v>83.21</v>
      </c>
      <c r="L48" s="616"/>
      <c r="M48" s="616"/>
      <c r="N48" s="616"/>
      <c r="O48" s="616"/>
      <c r="P48" s="616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</row>
    <row r="49" spans="1:28" ht="16.5" customHeight="1">
      <c r="A49" s="663"/>
      <c r="B49" s="664"/>
      <c r="C49" s="698">
        <v>214</v>
      </c>
      <c r="D49" s="664"/>
      <c r="E49" s="699" t="s">
        <v>528</v>
      </c>
      <c r="F49" s="668">
        <f>'[2]Druhova'!B45</f>
        <v>3060.33</v>
      </c>
      <c r="G49" s="668">
        <f>'[2]Druhova'!C45</f>
        <v>525</v>
      </c>
      <c r="H49" s="668">
        <f>'[2]Druhova'!D45</f>
        <v>596.52</v>
      </c>
      <c r="I49" s="668">
        <f>'[2]Druhova'!E45</f>
        <v>687.03</v>
      </c>
      <c r="J49" s="668">
        <f>'[2]Druhova'!F45</f>
        <v>115.17</v>
      </c>
      <c r="K49" s="669">
        <f>'[2]Druhova'!G45</f>
        <v>22.45</v>
      </c>
      <c r="L49" s="616"/>
      <c r="M49" s="616"/>
      <c r="N49" s="616"/>
      <c r="O49" s="616"/>
      <c r="P49" s="616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</row>
    <row r="50" spans="1:18" s="662" customFormat="1" ht="16.5" customHeight="1">
      <c r="A50" s="663"/>
      <c r="B50" s="664"/>
      <c r="C50" s="698">
        <v>215</v>
      </c>
      <c r="D50" s="664"/>
      <c r="E50" s="699" t="s">
        <v>529</v>
      </c>
      <c r="F50" s="668">
        <f>'[2]Druhova'!B46</f>
        <v>0</v>
      </c>
      <c r="G50" s="668">
        <f>'[2]Druhova'!C46</f>
        <v>0</v>
      </c>
      <c r="H50" s="668">
        <f>'[2]Druhova'!D46</f>
        <v>0</v>
      </c>
      <c r="I50" s="668">
        <f>'[2]Druhova'!E46</f>
        <v>0</v>
      </c>
      <c r="J50" s="668">
        <f>'[2]Druhova'!F46</f>
        <v>0</v>
      </c>
      <c r="K50" s="669">
        <f>'[2]Druhova'!G46</f>
        <v>0</v>
      </c>
      <c r="L50" s="661"/>
      <c r="M50" s="661"/>
      <c r="N50" s="661"/>
      <c r="O50" s="661"/>
      <c r="P50" s="661"/>
      <c r="Q50" s="661"/>
      <c r="R50" s="661"/>
    </row>
    <row r="51" spans="1:28" ht="23.25" customHeight="1">
      <c r="A51" s="671"/>
      <c r="B51" s="679">
        <v>21</v>
      </c>
      <c r="C51" s="700"/>
      <c r="D51" s="679"/>
      <c r="E51" s="701" t="s">
        <v>530</v>
      </c>
      <c r="F51" s="676">
        <f>'[2]Druhova'!B47</f>
        <v>470539.81</v>
      </c>
      <c r="G51" s="676">
        <f>'[2]Druhova'!C47</f>
        <v>70865</v>
      </c>
      <c r="H51" s="676">
        <f>'[2]Druhova'!D47</f>
        <v>189425.55</v>
      </c>
      <c r="I51" s="676">
        <f>'[2]Druhova'!E47</f>
        <v>322495.99</v>
      </c>
      <c r="J51" s="676">
        <f>'[2]Druhova'!F47</f>
        <v>170.25</v>
      </c>
      <c r="K51" s="677">
        <f>'[2]Druhova'!G47</f>
        <v>68.54</v>
      </c>
      <c r="L51" s="616"/>
      <c r="M51" s="616"/>
      <c r="N51" s="616"/>
      <c r="O51" s="616"/>
      <c r="P51" s="616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</row>
    <row r="52" spans="1:28" ht="12.75">
      <c r="A52" s="663"/>
      <c r="B52" s="664"/>
      <c r="C52" s="698">
        <v>221</v>
      </c>
      <c r="D52" s="664"/>
      <c r="E52" s="699" t="s">
        <v>531</v>
      </c>
      <c r="F52" s="668">
        <f>'[2]Druhova'!B48</f>
        <v>108877.48</v>
      </c>
      <c r="G52" s="668">
        <f>'[2]Druhova'!C48</f>
        <v>723</v>
      </c>
      <c r="H52" s="668">
        <f>'[2]Druhova'!D48</f>
        <v>1406.6</v>
      </c>
      <c r="I52" s="668">
        <f>'[2]Druhova'!E48</f>
        <v>59786.27</v>
      </c>
      <c r="J52" s="668">
        <f>'[2]Druhova'!F48</f>
        <v>4250.41</v>
      </c>
      <c r="K52" s="669">
        <f>'[2]Druhova'!G48</f>
        <v>54.91</v>
      </c>
      <c r="L52" s="616"/>
      <c r="M52" s="616"/>
      <c r="N52" s="616"/>
      <c r="O52" s="616"/>
      <c r="P52" s="616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</row>
    <row r="53" spans="1:18" s="662" customFormat="1" ht="22.5" customHeight="1">
      <c r="A53" s="663"/>
      <c r="B53" s="664"/>
      <c r="C53" s="698">
        <v>222</v>
      </c>
      <c r="D53" s="664"/>
      <c r="E53" s="699" t="s">
        <v>532</v>
      </c>
      <c r="F53" s="668">
        <f>'[2]Druhova'!B49</f>
        <v>11066.67</v>
      </c>
      <c r="G53" s="668">
        <f>'[2]Druhova'!C49</f>
        <v>5000</v>
      </c>
      <c r="H53" s="668">
        <f>'[2]Druhova'!D49</f>
        <v>15715.7</v>
      </c>
      <c r="I53" s="668">
        <f>'[2]Druhova'!E49</f>
        <v>17815.69</v>
      </c>
      <c r="J53" s="668">
        <f>'[2]Druhova'!F49</f>
        <v>113.36</v>
      </c>
      <c r="K53" s="669">
        <f>'[2]Druhova'!G49</f>
        <v>160.99</v>
      </c>
      <c r="L53" s="661"/>
      <c r="M53" s="661"/>
      <c r="N53" s="661"/>
      <c r="O53" s="661"/>
      <c r="P53" s="661"/>
      <c r="Q53" s="661"/>
      <c r="R53" s="661"/>
    </row>
    <row r="54" spans="1:28" ht="17.25" customHeight="1">
      <c r="A54" s="671">
        <v>5</v>
      </c>
      <c r="B54" s="679">
        <v>22</v>
      </c>
      <c r="C54" s="700"/>
      <c r="D54" s="679"/>
      <c r="E54" s="701" t="s">
        <v>533</v>
      </c>
      <c r="F54" s="676">
        <f>'[2]Druhova'!B50</f>
        <v>119944.15</v>
      </c>
      <c r="G54" s="676">
        <f>'[2]Druhova'!C50</f>
        <v>5723</v>
      </c>
      <c r="H54" s="676">
        <f>'[2]Druhova'!D50</f>
        <v>17122.3</v>
      </c>
      <c r="I54" s="676">
        <f>'[2]Druhova'!E50</f>
        <v>77601.96</v>
      </c>
      <c r="J54" s="676">
        <f>'[2]Druhova'!F50</f>
        <v>453.22</v>
      </c>
      <c r="K54" s="677">
        <f>'[2]Druhova'!G50</f>
        <v>64.7</v>
      </c>
      <c r="L54" s="616"/>
      <c r="M54" s="616"/>
      <c r="N54" s="616"/>
      <c r="O54" s="616"/>
      <c r="P54" s="616"/>
      <c r="S54" s="617"/>
      <c r="T54" s="617"/>
      <c r="U54" s="617"/>
      <c r="V54" s="617"/>
      <c r="W54" s="617"/>
      <c r="X54" s="617"/>
      <c r="Y54" s="617"/>
      <c r="Z54" s="617"/>
      <c r="AA54" s="617"/>
      <c r="AB54" s="617"/>
    </row>
    <row r="55" spans="1:28" ht="24" customHeight="1">
      <c r="A55" s="663"/>
      <c r="B55" s="664"/>
      <c r="C55" s="698">
        <v>231</v>
      </c>
      <c r="D55" s="664"/>
      <c r="E55" s="699" t="s">
        <v>534</v>
      </c>
      <c r="F55" s="668">
        <f>'[2]Druhova'!B51</f>
        <v>2232.38</v>
      </c>
      <c r="G55" s="668">
        <f>'[2]Druhova'!C51</f>
        <v>1335</v>
      </c>
      <c r="H55" s="668">
        <f>'[2]Druhova'!D51</f>
        <v>2378.9</v>
      </c>
      <c r="I55" s="668">
        <f>'[2]Druhova'!E51</f>
        <v>2733.95</v>
      </c>
      <c r="J55" s="668">
        <f>'[2]Druhova'!F51</f>
        <v>114.92</v>
      </c>
      <c r="K55" s="669">
        <f>'[2]Druhova'!G51</f>
        <v>122.47</v>
      </c>
      <c r="L55" s="616"/>
      <c r="M55" s="616"/>
      <c r="N55" s="616"/>
      <c r="O55" s="616"/>
      <c r="P55" s="616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</row>
    <row r="56" spans="1:28" ht="15.75" customHeight="1">
      <c r="A56" s="663"/>
      <c r="B56" s="664"/>
      <c r="C56" s="698">
        <v>232</v>
      </c>
      <c r="D56" s="664"/>
      <c r="E56" s="699" t="s">
        <v>535</v>
      </c>
      <c r="F56" s="668">
        <f>'[2]Druhova'!B52</f>
        <v>302353.58</v>
      </c>
      <c r="G56" s="668">
        <f>'[2]Druhova'!C52</f>
        <v>422468</v>
      </c>
      <c r="H56" s="668">
        <f>'[2]Druhova'!D52</f>
        <v>323772.13</v>
      </c>
      <c r="I56" s="668">
        <f>'[2]Druhova'!E52</f>
        <v>340788.84</v>
      </c>
      <c r="J56" s="668">
        <f>'[2]Druhova'!F52</f>
        <v>105.26</v>
      </c>
      <c r="K56" s="669">
        <f>'[2]Druhova'!G52</f>
        <v>112.71</v>
      </c>
      <c r="L56" s="616"/>
      <c r="M56" s="616"/>
      <c r="N56" s="616"/>
      <c r="O56" s="616"/>
      <c r="P56" s="616"/>
      <c r="S56" s="617"/>
      <c r="T56" s="617"/>
      <c r="U56" s="617"/>
      <c r="V56" s="617"/>
      <c r="W56" s="617"/>
      <c r="X56" s="617"/>
      <c r="Y56" s="617"/>
      <c r="Z56" s="617"/>
      <c r="AA56" s="617"/>
      <c r="AB56" s="617"/>
    </row>
    <row r="57" spans="1:28" ht="15.75" customHeight="1">
      <c r="A57" s="663"/>
      <c r="B57" s="664"/>
      <c r="C57" s="698">
        <v>234</v>
      </c>
      <c r="D57" s="664"/>
      <c r="E57" s="699" t="s">
        <v>536</v>
      </c>
      <c r="F57" s="668">
        <f>'[2]Druhova'!B53</f>
        <v>0</v>
      </c>
      <c r="G57" s="668">
        <f>'[2]Druhova'!C53</f>
        <v>0</v>
      </c>
      <c r="H57" s="668">
        <f>'[2]Druhova'!D53</f>
        <v>0</v>
      </c>
      <c r="I57" s="668">
        <f>'[2]Druhova'!E53</f>
        <v>0</v>
      </c>
      <c r="J57" s="668">
        <f>'[2]Druhova'!F53</f>
        <v>0</v>
      </c>
      <c r="K57" s="669">
        <f>'[2]Druhova'!G53</f>
        <v>0</v>
      </c>
      <c r="L57" s="616"/>
      <c r="M57" s="616"/>
      <c r="N57" s="616"/>
      <c r="O57" s="616"/>
      <c r="P57" s="616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</row>
    <row r="58" spans="1:28" ht="15.75" customHeight="1">
      <c r="A58" s="663"/>
      <c r="B58" s="664"/>
      <c r="C58" s="698">
        <v>235</v>
      </c>
      <c r="D58" s="664"/>
      <c r="E58" s="699" t="s">
        <v>537</v>
      </c>
      <c r="F58" s="668">
        <f>'[2]Druhova'!B54</f>
        <v>0</v>
      </c>
      <c r="G58" s="668">
        <f>'[2]Druhova'!C54</f>
        <v>0</v>
      </c>
      <c r="H58" s="668">
        <f>'[2]Druhova'!D54</f>
        <v>0</v>
      </c>
      <c r="I58" s="668">
        <f>'[2]Druhova'!E54</f>
        <v>0</v>
      </c>
      <c r="J58" s="668">
        <f>'[2]Druhova'!F54</f>
        <v>0</v>
      </c>
      <c r="K58" s="669">
        <f>'[2]Druhova'!G54</f>
        <v>0</v>
      </c>
      <c r="L58" s="616"/>
      <c r="M58" s="616"/>
      <c r="N58" s="616"/>
      <c r="O58" s="616"/>
      <c r="P58" s="616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</row>
    <row r="59" spans="1:18" s="662" customFormat="1" ht="15.75" customHeight="1">
      <c r="A59" s="663"/>
      <c r="B59" s="664"/>
      <c r="C59" s="698">
        <v>236</v>
      </c>
      <c r="D59" s="664"/>
      <c r="E59" s="699" t="s">
        <v>538</v>
      </c>
      <c r="F59" s="668">
        <f>'[2]Druhova'!B55</f>
        <v>0</v>
      </c>
      <c r="G59" s="668">
        <f>'[2]Druhova'!C55</f>
        <v>0</v>
      </c>
      <c r="H59" s="668">
        <f>'[2]Druhova'!D55</f>
        <v>0</v>
      </c>
      <c r="I59" s="668">
        <f>'[2]Druhova'!E55</f>
        <v>0</v>
      </c>
      <c r="J59" s="668">
        <f>'[2]Druhova'!F55</f>
        <v>0</v>
      </c>
      <c r="K59" s="669">
        <f>'[2]Druhova'!G55</f>
        <v>0</v>
      </c>
      <c r="L59" s="661"/>
      <c r="M59" s="661"/>
      <c r="N59" s="661"/>
      <c r="O59" s="661"/>
      <c r="P59" s="661"/>
      <c r="Q59" s="661"/>
      <c r="R59" s="661"/>
    </row>
    <row r="60" spans="1:28" ht="23.25" customHeight="1">
      <c r="A60" s="671"/>
      <c r="B60" s="679">
        <v>23</v>
      </c>
      <c r="C60" s="700"/>
      <c r="D60" s="679"/>
      <c r="E60" s="701" t="s">
        <v>539</v>
      </c>
      <c r="F60" s="676">
        <f>'[2]Druhova'!B56</f>
        <v>304585.96</v>
      </c>
      <c r="G60" s="676">
        <f>'[2]Druhova'!C56</f>
        <v>423803</v>
      </c>
      <c r="H60" s="676">
        <f>'[2]Druhova'!D56</f>
        <v>326151.03</v>
      </c>
      <c r="I60" s="676">
        <f>'[2]Druhova'!E56</f>
        <v>343522.79</v>
      </c>
      <c r="J60" s="676">
        <f>'[2]Druhova'!F56</f>
        <v>105.33</v>
      </c>
      <c r="K60" s="677">
        <f>'[2]Druhova'!G56</f>
        <v>112.78</v>
      </c>
      <c r="L60" s="616"/>
      <c r="M60" s="616"/>
      <c r="N60" s="616"/>
      <c r="O60" s="616"/>
      <c r="P60" s="616"/>
      <c r="S60" s="617"/>
      <c r="T60" s="617"/>
      <c r="U60" s="617"/>
      <c r="V60" s="617"/>
      <c r="W60" s="617"/>
      <c r="X60" s="617"/>
      <c r="Y60" s="617"/>
      <c r="Z60" s="617"/>
      <c r="AA60" s="617"/>
      <c r="AB60" s="617"/>
    </row>
    <row r="61" spans="1:28" ht="22.5">
      <c r="A61" s="663"/>
      <c r="B61" s="664"/>
      <c r="C61" s="698">
        <v>241</v>
      </c>
      <c r="D61" s="664"/>
      <c r="E61" s="699" t="s">
        <v>540</v>
      </c>
      <c r="F61" s="668">
        <f>'[2]Druhova'!B57</f>
        <v>0</v>
      </c>
      <c r="G61" s="668">
        <f>'[2]Druhova'!C57</f>
        <v>0</v>
      </c>
      <c r="H61" s="668">
        <f>'[2]Druhova'!D57</f>
        <v>0</v>
      </c>
      <c r="I61" s="668">
        <f>'[2]Druhova'!E57</f>
        <v>0</v>
      </c>
      <c r="J61" s="668">
        <f>'[2]Druhova'!F57</f>
        <v>0</v>
      </c>
      <c r="K61" s="669">
        <f>'[2]Druhova'!G57</f>
        <v>0</v>
      </c>
      <c r="L61" s="616"/>
      <c r="M61" s="616"/>
      <c r="N61" s="616"/>
      <c r="O61" s="616"/>
      <c r="P61" s="616"/>
      <c r="S61" s="617"/>
      <c r="T61" s="617"/>
      <c r="U61" s="617"/>
      <c r="V61" s="617"/>
      <c r="W61" s="617"/>
      <c r="X61" s="617"/>
      <c r="Y61" s="617"/>
      <c r="Z61" s="617"/>
      <c r="AA61" s="617"/>
      <c r="AB61" s="617"/>
    </row>
    <row r="62" spans="1:28" ht="22.5" customHeight="1">
      <c r="A62" s="663"/>
      <c r="B62" s="664"/>
      <c r="C62" s="698">
        <v>242</v>
      </c>
      <c r="D62" s="664"/>
      <c r="E62" s="699" t="s">
        <v>541</v>
      </c>
      <c r="F62" s="668">
        <f>'[2]Druhova'!B58</f>
        <v>0</v>
      </c>
      <c r="G62" s="668">
        <f>'[2]Druhova'!C58</f>
        <v>0</v>
      </c>
      <c r="H62" s="668">
        <f>'[2]Druhova'!D58</f>
        <v>0</v>
      </c>
      <c r="I62" s="668">
        <f>'[2]Druhova'!E58</f>
        <v>0</v>
      </c>
      <c r="J62" s="668">
        <f>'[2]Druhova'!F58</f>
        <v>0</v>
      </c>
      <c r="K62" s="669">
        <f>'[2]Druhova'!G58</f>
        <v>0</v>
      </c>
      <c r="L62" s="616"/>
      <c r="M62" s="616"/>
      <c r="N62" s="616"/>
      <c r="O62" s="616"/>
      <c r="P62" s="616"/>
      <c r="S62" s="617"/>
      <c r="T62" s="617"/>
      <c r="U62" s="617"/>
      <c r="V62" s="617"/>
      <c r="W62" s="617"/>
      <c r="X62" s="617"/>
      <c r="Y62" s="617"/>
      <c r="Z62" s="617"/>
      <c r="AA62" s="617"/>
      <c r="AB62" s="617"/>
    </row>
    <row r="63" spans="1:28" ht="22.5" customHeight="1">
      <c r="A63" s="663"/>
      <c r="B63" s="664"/>
      <c r="C63" s="698">
        <v>243</v>
      </c>
      <c r="D63" s="664"/>
      <c r="E63" s="699" t="s">
        <v>714</v>
      </c>
      <c r="F63" s="668">
        <f>'[2]Druhova'!B59</f>
        <v>0</v>
      </c>
      <c r="G63" s="668">
        <f>'[2]Druhova'!C59</f>
        <v>0</v>
      </c>
      <c r="H63" s="668">
        <f>'[2]Druhova'!D59</f>
        <v>0</v>
      </c>
      <c r="I63" s="668">
        <f>'[2]Druhova'!E59</f>
        <v>0</v>
      </c>
      <c r="J63" s="668">
        <f>'[2]Druhova'!F59</f>
        <v>0</v>
      </c>
      <c r="K63" s="669">
        <f>'[2]Druhova'!G59</f>
        <v>0</v>
      </c>
      <c r="L63" s="616"/>
      <c r="M63" s="616"/>
      <c r="N63" s="616"/>
      <c r="O63" s="616"/>
      <c r="P63" s="616"/>
      <c r="S63" s="617"/>
      <c r="T63" s="617"/>
      <c r="U63" s="617"/>
      <c r="V63" s="617"/>
      <c r="W63" s="617"/>
      <c r="X63" s="617"/>
      <c r="Y63" s="617"/>
      <c r="Z63" s="617"/>
      <c r="AA63" s="617"/>
      <c r="AB63" s="617"/>
    </row>
    <row r="64" spans="1:28" ht="22.5" customHeight="1">
      <c r="A64" s="663"/>
      <c r="B64" s="664"/>
      <c r="C64" s="698">
        <v>244</v>
      </c>
      <c r="D64" s="664"/>
      <c r="E64" s="699" t="s">
        <v>715</v>
      </c>
      <c r="F64" s="668">
        <f>'[2]Druhova'!B60</f>
        <v>0</v>
      </c>
      <c r="G64" s="668">
        <f>'[2]Druhova'!C60</f>
        <v>0</v>
      </c>
      <c r="H64" s="668">
        <f>'[2]Druhova'!D60</f>
        <v>0</v>
      </c>
      <c r="I64" s="668">
        <f>'[2]Druhova'!E60</f>
        <v>0</v>
      </c>
      <c r="J64" s="668">
        <f>'[2]Druhova'!F60</f>
        <v>0</v>
      </c>
      <c r="K64" s="669">
        <f>'[2]Druhova'!G60</f>
        <v>0</v>
      </c>
      <c r="L64" s="616"/>
      <c r="M64" s="616"/>
      <c r="N64" s="616"/>
      <c r="O64" s="616"/>
      <c r="P64" s="616"/>
      <c r="S64" s="617"/>
      <c r="T64" s="617"/>
      <c r="U64" s="617"/>
      <c r="V64" s="617"/>
      <c r="W64" s="617"/>
      <c r="X64" s="617"/>
      <c r="Y64" s="617"/>
      <c r="Z64" s="617"/>
      <c r="AA64" s="617"/>
      <c r="AB64" s="617"/>
    </row>
    <row r="65" spans="1:28" ht="22.5" customHeight="1">
      <c r="A65" s="663"/>
      <c r="B65" s="664"/>
      <c r="C65" s="698">
        <v>245</v>
      </c>
      <c r="D65" s="664"/>
      <c r="E65" s="699" t="s">
        <v>542</v>
      </c>
      <c r="F65" s="668">
        <f>'[2]Druhova'!B61</f>
        <v>0</v>
      </c>
      <c r="G65" s="668">
        <f>'[2]Druhova'!C61</f>
        <v>0</v>
      </c>
      <c r="H65" s="668">
        <f>'[2]Druhova'!D61</f>
        <v>0</v>
      </c>
      <c r="I65" s="668">
        <f>'[2]Druhova'!E61</f>
        <v>0</v>
      </c>
      <c r="J65" s="668">
        <f>'[2]Druhova'!F61</f>
        <v>0</v>
      </c>
      <c r="K65" s="669">
        <f>'[2]Druhova'!G61</f>
        <v>0</v>
      </c>
      <c r="L65" s="616"/>
      <c r="M65" s="616"/>
      <c r="N65" s="616"/>
      <c r="O65" s="616"/>
      <c r="P65" s="616"/>
      <c r="S65" s="617"/>
      <c r="T65" s="617"/>
      <c r="U65" s="617"/>
      <c r="V65" s="617"/>
      <c r="W65" s="617"/>
      <c r="X65" s="617"/>
      <c r="Y65" s="617"/>
      <c r="Z65" s="617"/>
      <c r="AA65" s="617"/>
      <c r="AB65" s="617"/>
    </row>
    <row r="66" spans="1:28" ht="12.75">
      <c r="A66" s="663"/>
      <c r="B66" s="664"/>
      <c r="C66" s="698">
        <v>246</v>
      </c>
      <c r="D66" s="664"/>
      <c r="E66" s="699" t="s">
        <v>543</v>
      </c>
      <c r="F66" s="668">
        <f>'[2]Druhova'!B62</f>
        <v>0</v>
      </c>
      <c r="G66" s="668">
        <f>'[2]Druhova'!C62</f>
        <v>0</v>
      </c>
      <c r="H66" s="668">
        <f>'[2]Druhova'!D62</f>
        <v>0</v>
      </c>
      <c r="I66" s="668">
        <f>'[2]Druhova'!E62</f>
        <v>0</v>
      </c>
      <c r="J66" s="668">
        <f>'[2]Druhova'!F62</f>
        <v>0</v>
      </c>
      <c r="K66" s="669">
        <f>'[2]Druhova'!G62</f>
        <v>0</v>
      </c>
      <c r="L66" s="616"/>
      <c r="M66" s="616"/>
      <c r="N66" s="616"/>
      <c r="O66" s="616"/>
      <c r="P66" s="616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</row>
    <row r="67" spans="1:28" ht="12.75">
      <c r="A67" s="663"/>
      <c r="B67" s="664"/>
      <c r="C67" s="698">
        <v>247</v>
      </c>
      <c r="D67" s="664"/>
      <c r="E67" s="699" t="s">
        <v>544</v>
      </c>
      <c r="F67" s="668">
        <f>'[2]Druhova'!B63</f>
        <v>0</v>
      </c>
      <c r="G67" s="668">
        <f>'[2]Druhova'!C63</f>
        <v>0</v>
      </c>
      <c r="H67" s="668">
        <f>'[2]Druhova'!D63</f>
        <v>0</v>
      </c>
      <c r="I67" s="668">
        <f>'[2]Druhova'!E63</f>
        <v>0</v>
      </c>
      <c r="J67" s="668">
        <f>'[2]Druhova'!F63</f>
        <v>0</v>
      </c>
      <c r="K67" s="669">
        <f>'[2]Druhova'!G63</f>
        <v>0</v>
      </c>
      <c r="L67" s="616"/>
      <c r="M67" s="616"/>
      <c r="N67" s="616"/>
      <c r="O67" s="616"/>
      <c r="P67" s="616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</row>
    <row r="68" spans="1:18" s="662" customFormat="1" ht="12.75">
      <c r="A68" s="663"/>
      <c r="B68" s="664"/>
      <c r="C68" s="698">
        <v>248</v>
      </c>
      <c r="D68" s="664"/>
      <c r="E68" s="699" t="s">
        <v>545</v>
      </c>
      <c r="F68" s="668">
        <f>'[2]Druhova'!B64</f>
        <v>0</v>
      </c>
      <c r="G68" s="668">
        <f>'[2]Druhova'!C64</f>
        <v>0</v>
      </c>
      <c r="H68" s="668">
        <f>'[2]Druhova'!D64</f>
        <v>0</v>
      </c>
      <c r="I68" s="668">
        <f>'[2]Druhova'!E64</f>
        <v>0</v>
      </c>
      <c r="J68" s="668">
        <f>'[2]Druhova'!F64</f>
        <v>0</v>
      </c>
      <c r="K68" s="669">
        <f>'[2]Druhova'!G64</f>
        <v>0</v>
      </c>
      <c r="L68" s="661"/>
      <c r="M68" s="661"/>
      <c r="N68" s="661"/>
      <c r="O68" s="661"/>
      <c r="P68" s="661"/>
      <c r="Q68" s="661"/>
      <c r="R68" s="661"/>
    </row>
    <row r="69" spans="1:18" s="662" customFormat="1" ht="17.25" customHeight="1" thickBot="1">
      <c r="A69" s="671"/>
      <c r="B69" s="679">
        <v>24</v>
      </c>
      <c r="C69" s="700"/>
      <c r="D69" s="679"/>
      <c r="E69" s="701" t="s">
        <v>546</v>
      </c>
      <c r="F69" s="685">
        <f>'[2]Druhova'!B65</f>
        <v>0</v>
      </c>
      <c r="G69" s="685">
        <f>'[2]Druhova'!C65</f>
        <v>0</v>
      </c>
      <c r="H69" s="685">
        <f>'[2]Druhova'!D65</f>
        <v>0</v>
      </c>
      <c r="I69" s="685">
        <f>'[2]Druhova'!E65</f>
        <v>0</v>
      </c>
      <c r="J69" s="685">
        <f>'[2]Druhova'!F65</f>
        <v>0</v>
      </c>
      <c r="K69" s="686">
        <f>'[2]Druhova'!G65</f>
        <v>0</v>
      </c>
      <c r="L69" s="661"/>
      <c r="M69" s="661"/>
      <c r="N69" s="661"/>
      <c r="O69" s="661"/>
      <c r="P69" s="661"/>
      <c r="Q69" s="661"/>
      <c r="R69" s="661"/>
    </row>
    <row r="70" spans="1:18" s="662" customFormat="1" ht="24.75" customHeight="1" thickBot="1">
      <c r="A70" s="687">
        <v>2</v>
      </c>
      <c r="B70" s="688"/>
      <c r="C70" s="689"/>
      <c r="D70" s="702"/>
      <c r="E70" s="691" t="s">
        <v>547</v>
      </c>
      <c r="F70" s="692">
        <f>'[2]Druhova'!B66</f>
        <v>895069.92</v>
      </c>
      <c r="G70" s="693">
        <f>'[2]Druhova'!C66</f>
        <v>500391</v>
      </c>
      <c r="H70" s="693">
        <f>'[2]Druhova'!D66</f>
        <v>532698.88</v>
      </c>
      <c r="I70" s="693">
        <f>'[2]Druhova'!E66</f>
        <v>743620.74</v>
      </c>
      <c r="J70" s="693">
        <f>'[2]Druhova'!F66</f>
        <v>139.59</v>
      </c>
      <c r="K70" s="694">
        <f>'[2]Druhova'!G66</f>
        <v>83.08</v>
      </c>
      <c r="L70" s="661"/>
      <c r="M70" s="661"/>
      <c r="N70" s="661"/>
      <c r="O70" s="661"/>
      <c r="P70" s="661"/>
      <c r="Q70" s="661"/>
      <c r="R70" s="661"/>
    </row>
    <row r="71" spans="1:28" ht="18" customHeight="1">
      <c r="A71" s="663"/>
      <c r="B71" s="664"/>
      <c r="C71" s="698">
        <v>311</v>
      </c>
      <c r="D71" s="664"/>
      <c r="E71" s="699" t="s">
        <v>716</v>
      </c>
      <c r="F71" s="668">
        <f>'[2]Druhova'!B67</f>
        <v>182968.43</v>
      </c>
      <c r="G71" s="668">
        <f>'[2]Druhova'!C67</f>
        <v>197609</v>
      </c>
      <c r="H71" s="668">
        <f>'[2]Druhova'!D67</f>
        <v>165157.42</v>
      </c>
      <c r="I71" s="668">
        <f>'[2]Druhova'!E67</f>
        <v>127908.39</v>
      </c>
      <c r="J71" s="668">
        <f>'[2]Druhova'!F67</f>
        <v>77.45</v>
      </c>
      <c r="K71" s="669">
        <f>'[2]Druhova'!G67</f>
        <v>69.91</v>
      </c>
      <c r="L71" s="616"/>
      <c r="M71" s="616"/>
      <c r="N71" s="616"/>
      <c r="O71" s="616"/>
      <c r="P71" s="616"/>
      <c r="S71" s="617"/>
      <c r="T71" s="617"/>
      <c r="U71" s="617"/>
      <c r="V71" s="617"/>
      <c r="W71" s="617"/>
      <c r="X71" s="617"/>
      <c r="Y71" s="617"/>
      <c r="Z71" s="617"/>
      <c r="AA71" s="617"/>
      <c r="AB71" s="617"/>
    </row>
    <row r="72" spans="1:18" s="662" customFormat="1" ht="16.5" customHeight="1">
      <c r="A72" s="663"/>
      <c r="B72" s="664"/>
      <c r="C72" s="698">
        <v>312</v>
      </c>
      <c r="D72" s="664"/>
      <c r="E72" s="699" t="s">
        <v>717</v>
      </c>
      <c r="F72" s="668">
        <f>'[2]Druhova'!B68</f>
        <v>86711.99</v>
      </c>
      <c r="G72" s="668">
        <f>'[2]Druhova'!C68</f>
        <v>0</v>
      </c>
      <c r="H72" s="668">
        <f>'[2]Druhova'!D68</f>
        <v>143.7</v>
      </c>
      <c r="I72" s="668">
        <f>'[2]Druhova'!E68</f>
        <v>93625.14</v>
      </c>
      <c r="J72" s="668">
        <f>'[2]Druhova'!F68</f>
        <v>65153.2</v>
      </c>
      <c r="K72" s="669">
        <f>'[2]Druhova'!G68</f>
        <v>107.97</v>
      </c>
      <c r="L72" s="661"/>
      <c r="M72" s="661"/>
      <c r="N72" s="661"/>
      <c r="O72" s="661"/>
      <c r="P72" s="661"/>
      <c r="Q72" s="661"/>
      <c r="R72" s="661"/>
    </row>
    <row r="73" spans="1:28" ht="25.5" customHeight="1">
      <c r="A73" s="671"/>
      <c r="B73" s="679">
        <v>31</v>
      </c>
      <c r="C73" s="700"/>
      <c r="D73" s="679"/>
      <c r="E73" s="701" t="s">
        <v>548</v>
      </c>
      <c r="F73" s="676">
        <f>'[2]Druhova'!B69</f>
        <v>269680.42</v>
      </c>
      <c r="G73" s="676">
        <f>'[2]Druhova'!C69</f>
        <v>197609</v>
      </c>
      <c r="H73" s="676">
        <f>'[2]Druhova'!D69</f>
        <v>165301.12</v>
      </c>
      <c r="I73" s="676">
        <f>'[2]Druhova'!E69</f>
        <v>221533.53</v>
      </c>
      <c r="J73" s="676">
        <f>'[2]Druhova'!F69</f>
        <v>134.02</v>
      </c>
      <c r="K73" s="677">
        <f>'[2]Druhova'!G69</f>
        <v>82.15</v>
      </c>
      <c r="L73" s="616"/>
      <c r="M73" s="616"/>
      <c r="N73" s="616"/>
      <c r="O73" s="616"/>
      <c r="P73" s="616"/>
      <c r="S73" s="617"/>
      <c r="T73" s="617"/>
      <c r="U73" s="617"/>
      <c r="V73" s="617"/>
      <c r="W73" s="617"/>
      <c r="X73" s="617"/>
      <c r="Y73" s="617"/>
      <c r="Z73" s="617"/>
      <c r="AA73" s="617"/>
      <c r="AB73" s="617"/>
    </row>
    <row r="74" spans="1:18" s="662" customFormat="1" ht="18" customHeight="1">
      <c r="A74" s="663"/>
      <c r="B74" s="664"/>
      <c r="C74" s="698">
        <v>320</v>
      </c>
      <c r="D74" s="664"/>
      <c r="E74" s="699" t="s">
        <v>549</v>
      </c>
      <c r="F74" s="668">
        <f>'[2]Druhova'!B70</f>
        <v>0</v>
      </c>
      <c r="G74" s="668">
        <f>'[2]Druhova'!C70</f>
        <v>0</v>
      </c>
      <c r="H74" s="668">
        <f>'[2]Druhova'!D70</f>
        <v>0</v>
      </c>
      <c r="I74" s="668">
        <f>'[2]Druhova'!E70</f>
        <v>0</v>
      </c>
      <c r="J74" s="668">
        <f>'[2]Druhova'!F70</f>
        <v>0</v>
      </c>
      <c r="K74" s="669">
        <f>'[2]Druhova'!G70</f>
        <v>0</v>
      </c>
      <c r="L74" s="661"/>
      <c r="M74" s="661"/>
      <c r="N74" s="661"/>
      <c r="O74" s="661"/>
      <c r="P74" s="661"/>
      <c r="Q74" s="661"/>
      <c r="R74" s="661"/>
    </row>
    <row r="75" spans="1:18" s="662" customFormat="1" ht="24.75" thickBot="1">
      <c r="A75" s="671"/>
      <c r="B75" s="679">
        <v>32</v>
      </c>
      <c r="C75" s="700"/>
      <c r="D75" s="679"/>
      <c r="E75" s="701" t="s">
        <v>549</v>
      </c>
      <c r="F75" s="685">
        <f>'[2]Druhova'!B71</f>
        <v>0</v>
      </c>
      <c r="G75" s="685">
        <f>'[2]Druhova'!C71</f>
        <v>0</v>
      </c>
      <c r="H75" s="685">
        <f>'[2]Druhova'!D71</f>
        <v>0</v>
      </c>
      <c r="I75" s="685">
        <f>'[2]Druhova'!E71</f>
        <v>0</v>
      </c>
      <c r="J75" s="685">
        <f>'[2]Druhova'!F71</f>
        <v>0</v>
      </c>
      <c r="K75" s="686">
        <f>'[2]Druhova'!G71</f>
        <v>0</v>
      </c>
      <c r="L75" s="661"/>
      <c r="M75" s="661"/>
      <c r="N75" s="661"/>
      <c r="O75" s="661"/>
      <c r="P75" s="661"/>
      <c r="Q75" s="661"/>
      <c r="R75" s="661"/>
    </row>
    <row r="76" spans="1:18" s="662" customFormat="1" ht="24.75" customHeight="1" thickBot="1">
      <c r="A76" s="687">
        <v>3</v>
      </c>
      <c r="B76" s="688"/>
      <c r="C76" s="703"/>
      <c r="D76" s="688"/>
      <c r="E76" s="704" t="s">
        <v>550</v>
      </c>
      <c r="F76" s="692">
        <f>'[2]Druhova'!B72</f>
        <v>269680.42</v>
      </c>
      <c r="G76" s="693">
        <f>'[2]Druhova'!C72</f>
        <v>197609</v>
      </c>
      <c r="H76" s="693">
        <f>'[2]Druhova'!D72</f>
        <v>165301.12</v>
      </c>
      <c r="I76" s="693">
        <f>'[2]Druhova'!E72</f>
        <v>221533.53</v>
      </c>
      <c r="J76" s="693">
        <f>'[2]Druhova'!F72</f>
        <v>134.02</v>
      </c>
      <c r="K76" s="694">
        <f>'[2]Druhova'!G72</f>
        <v>82.15</v>
      </c>
      <c r="L76" s="661"/>
      <c r="M76" s="661"/>
      <c r="N76" s="661"/>
      <c r="O76" s="661"/>
      <c r="P76" s="661"/>
      <c r="Q76" s="661"/>
      <c r="R76" s="661"/>
    </row>
    <row r="77" spans="1:28" ht="22.5">
      <c r="A77" s="663"/>
      <c r="B77" s="664"/>
      <c r="C77" s="698">
        <v>411</v>
      </c>
      <c r="D77" s="664"/>
      <c r="E77" s="699" t="s">
        <v>551</v>
      </c>
      <c r="F77" s="668">
        <f>'[2]Druhova'!B73</f>
        <v>322198.97</v>
      </c>
      <c r="G77" s="668">
        <f>'[2]Druhova'!C73</f>
        <v>806989</v>
      </c>
      <c r="H77" s="668">
        <f>'[2]Druhova'!D73</f>
        <v>806989</v>
      </c>
      <c r="I77" s="668">
        <f>'[2]Druhova'!E73</f>
        <v>377970.05</v>
      </c>
      <c r="J77" s="668">
        <f>'[2]Druhova'!F73</f>
        <v>46.84</v>
      </c>
      <c r="K77" s="669">
        <f>'[2]Druhova'!G73</f>
        <v>117.31</v>
      </c>
      <c r="L77" s="616"/>
      <c r="M77" s="616"/>
      <c r="N77" s="616"/>
      <c r="O77" s="616"/>
      <c r="P77" s="616"/>
      <c r="S77" s="617"/>
      <c r="T77" s="617"/>
      <c r="U77" s="617"/>
      <c r="V77" s="617"/>
      <c r="W77" s="617"/>
      <c r="X77" s="617"/>
      <c r="Y77" s="617"/>
      <c r="Z77" s="617"/>
      <c r="AA77" s="617"/>
      <c r="AB77" s="617"/>
    </row>
    <row r="78" spans="1:28" ht="16.5" customHeight="1">
      <c r="A78" s="663"/>
      <c r="B78" s="664"/>
      <c r="C78" s="698"/>
      <c r="D78" s="664">
        <v>4118</v>
      </c>
      <c r="E78" s="699" t="s">
        <v>552</v>
      </c>
      <c r="F78" s="668">
        <f>'[2]Druhova'!B74</f>
        <v>322198.97</v>
      </c>
      <c r="G78" s="668">
        <f>'[2]Druhova'!C74</f>
        <v>806989</v>
      </c>
      <c r="H78" s="668">
        <f>'[2]Druhova'!D74</f>
        <v>806989</v>
      </c>
      <c r="I78" s="668">
        <f>'[2]Druhova'!E74</f>
        <v>377970.05</v>
      </c>
      <c r="J78" s="668">
        <f>'[2]Druhova'!F74</f>
        <v>46.84</v>
      </c>
      <c r="K78" s="669">
        <f>'[2]Druhova'!G74</f>
        <v>117.31</v>
      </c>
      <c r="L78" s="616"/>
      <c r="M78" s="616"/>
      <c r="N78" s="616"/>
      <c r="O78" s="616"/>
      <c r="P78" s="616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</row>
    <row r="79" spans="1:28" ht="22.5" customHeight="1">
      <c r="A79" s="663"/>
      <c r="B79" s="664"/>
      <c r="C79" s="698">
        <v>412</v>
      </c>
      <c r="D79" s="664"/>
      <c r="E79" s="699" t="s">
        <v>553</v>
      </c>
      <c r="F79" s="668">
        <f>'[2]Druhova'!B75</f>
        <v>0</v>
      </c>
      <c r="G79" s="668">
        <f>'[2]Druhova'!C75</f>
        <v>0</v>
      </c>
      <c r="H79" s="668">
        <f>'[2]Druhova'!D75</f>
        <v>0</v>
      </c>
      <c r="I79" s="668">
        <f>'[2]Druhova'!E75</f>
        <v>0</v>
      </c>
      <c r="J79" s="668">
        <f>'[2]Druhova'!F75</f>
        <v>0</v>
      </c>
      <c r="K79" s="669">
        <f>'[2]Druhova'!G75</f>
        <v>0</v>
      </c>
      <c r="L79" s="616"/>
      <c r="M79" s="616"/>
      <c r="N79" s="616"/>
      <c r="O79" s="616"/>
      <c r="P79" s="616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</row>
    <row r="80" spans="1:28" ht="15.75" customHeight="1">
      <c r="A80" s="663"/>
      <c r="B80" s="664"/>
      <c r="C80" s="698">
        <v>413</v>
      </c>
      <c r="D80" s="664"/>
      <c r="E80" s="699" t="s">
        <v>554</v>
      </c>
      <c r="F80" s="668">
        <f>'[2]Druhova'!B76</f>
        <v>65988.67</v>
      </c>
      <c r="G80" s="668">
        <f>'[2]Druhova'!C76</f>
        <v>0</v>
      </c>
      <c r="H80" s="668">
        <f>'[2]Druhova'!D76</f>
        <v>0</v>
      </c>
      <c r="I80" s="668">
        <f>'[2]Druhova'!E76</f>
        <v>57727.81</v>
      </c>
      <c r="J80" s="668" t="str">
        <f>'[2]Druhova'!F76</f>
        <v>X</v>
      </c>
      <c r="K80" s="669">
        <f>'[2]Druhova'!G76</f>
        <v>87.48</v>
      </c>
      <c r="L80" s="616"/>
      <c r="M80" s="616"/>
      <c r="N80" s="616"/>
      <c r="O80" s="616"/>
      <c r="P80" s="616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</row>
    <row r="81" spans="1:28" ht="15.75" customHeight="1">
      <c r="A81" s="663"/>
      <c r="B81" s="664"/>
      <c r="C81" s="698">
        <v>415</v>
      </c>
      <c r="D81" s="664"/>
      <c r="E81" s="699" t="s">
        <v>555</v>
      </c>
      <c r="F81" s="668">
        <f>'[2]Druhova'!B77</f>
        <v>89760.85</v>
      </c>
      <c r="G81" s="668">
        <f>'[2]Druhova'!C77</f>
        <v>181491</v>
      </c>
      <c r="H81" s="668">
        <f>'[2]Druhova'!D77</f>
        <v>182399</v>
      </c>
      <c r="I81" s="668">
        <f>'[2]Druhova'!E77</f>
        <v>8339.3</v>
      </c>
      <c r="J81" s="668">
        <f>'[2]Druhova'!F77</f>
        <v>4.57</v>
      </c>
      <c r="K81" s="669">
        <f>'[2]Druhova'!G77</f>
        <v>9.29</v>
      </c>
      <c r="L81" s="616"/>
      <c r="M81" s="616"/>
      <c r="N81" s="616"/>
      <c r="O81" s="616"/>
      <c r="P81" s="616"/>
      <c r="S81" s="617"/>
      <c r="T81" s="617"/>
      <c r="U81" s="617"/>
      <c r="V81" s="617"/>
      <c r="W81" s="617"/>
      <c r="X81" s="617"/>
      <c r="Y81" s="617"/>
      <c r="Z81" s="617"/>
      <c r="AA81" s="617"/>
      <c r="AB81" s="617"/>
    </row>
    <row r="82" spans="1:28" ht="12.75">
      <c r="A82" s="663"/>
      <c r="B82" s="664"/>
      <c r="C82" s="698"/>
      <c r="D82" s="664">
        <v>4153</v>
      </c>
      <c r="E82" s="699" t="s">
        <v>556</v>
      </c>
      <c r="F82" s="668">
        <f>'[2]Druhova'!B78</f>
        <v>87203.97</v>
      </c>
      <c r="G82" s="668">
        <f>'[2]Druhova'!C78</f>
        <v>171796</v>
      </c>
      <c r="H82" s="668">
        <f>'[2]Druhova'!D78</f>
        <v>172704</v>
      </c>
      <c r="I82" s="668">
        <f>'[2]Druhova'!E78</f>
        <v>7390.3</v>
      </c>
      <c r="J82" s="668">
        <f>'[2]Druhova'!F78</f>
        <v>4.28</v>
      </c>
      <c r="K82" s="669">
        <f>'[2]Druhova'!G78</f>
        <v>8.47</v>
      </c>
      <c r="L82" s="616"/>
      <c r="M82" s="616"/>
      <c r="N82" s="616"/>
      <c r="O82" s="616"/>
      <c r="P82" s="616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</row>
    <row r="83" spans="1:18" s="662" customFormat="1" ht="15.75" customHeight="1">
      <c r="A83" s="663"/>
      <c r="B83" s="664"/>
      <c r="C83" s="698">
        <v>416</v>
      </c>
      <c r="D83" s="664"/>
      <c r="E83" s="699" t="s">
        <v>557</v>
      </c>
      <c r="F83" s="668">
        <f>'[2]Druhova'!B79</f>
        <v>0</v>
      </c>
      <c r="G83" s="668">
        <f>'[2]Druhova'!C79</f>
        <v>0</v>
      </c>
      <c r="H83" s="668">
        <f>'[2]Druhova'!D79</f>
        <v>0</v>
      </c>
      <c r="I83" s="668">
        <f>'[2]Druhova'!E79</f>
        <v>0</v>
      </c>
      <c r="J83" s="668">
        <f>'[2]Druhova'!F79</f>
        <v>0</v>
      </c>
      <c r="K83" s="669">
        <f>'[2]Druhova'!G79</f>
        <v>0</v>
      </c>
      <c r="L83" s="661"/>
      <c r="M83" s="661"/>
      <c r="N83" s="661"/>
      <c r="O83" s="661"/>
      <c r="P83" s="661"/>
      <c r="Q83" s="661"/>
      <c r="R83" s="661"/>
    </row>
    <row r="84" spans="1:28" ht="17.25" customHeight="1">
      <c r="A84" s="671"/>
      <c r="B84" s="679">
        <v>41</v>
      </c>
      <c r="C84" s="700"/>
      <c r="D84" s="679"/>
      <c r="E84" s="701" t="s">
        <v>558</v>
      </c>
      <c r="F84" s="676">
        <f>'[2]Druhova'!B80</f>
        <v>477948.49</v>
      </c>
      <c r="G84" s="676">
        <f>'[2]Druhova'!C80</f>
        <v>988480</v>
      </c>
      <c r="H84" s="676">
        <f>'[2]Druhova'!D80</f>
        <v>989388</v>
      </c>
      <c r="I84" s="676">
        <f>'[2]Druhova'!E80</f>
        <v>444037.16</v>
      </c>
      <c r="J84" s="676">
        <f>'[2]Druhova'!F80</f>
        <v>44.88</v>
      </c>
      <c r="K84" s="677">
        <f>'[2]Druhova'!G80</f>
        <v>92.9</v>
      </c>
      <c r="L84" s="616"/>
      <c r="M84" s="616"/>
      <c r="N84" s="616"/>
      <c r="O84" s="616"/>
      <c r="P84" s="616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</row>
    <row r="85" spans="1:28" ht="22.5">
      <c r="A85" s="663"/>
      <c r="B85" s="664"/>
      <c r="C85" s="698">
        <v>421</v>
      </c>
      <c r="D85" s="664"/>
      <c r="E85" s="699" t="s">
        <v>559</v>
      </c>
      <c r="F85" s="668">
        <f>'[2]Druhova'!B81</f>
        <v>494622.48</v>
      </c>
      <c r="G85" s="668">
        <f>'[2]Druhova'!C81</f>
        <v>1006234</v>
      </c>
      <c r="H85" s="668">
        <f>'[2]Druhova'!D81</f>
        <v>1006234</v>
      </c>
      <c r="I85" s="668">
        <f>'[2]Druhova'!E81</f>
        <v>457659.24</v>
      </c>
      <c r="J85" s="668">
        <f>'[2]Druhova'!F81</f>
        <v>45.48</v>
      </c>
      <c r="K85" s="669">
        <f>'[2]Druhova'!G81</f>
        <v>92.53</v>
      </c>
      <c r="L85" s="616"/>
      <c r="M85" s="616"/>
      <c r="N85" s="616"/>
      <c r="O85" s="616"/>
      <c r="P85" s="616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</row>
    <row r="86" spans="1:28" ht="12.75">
      <c r="A86" s="663"/>
      <c r="B86" s="664"/>
      <c r="C86" s="698"/>
      <c r="D86" s="664">
        <v>4218</v>
      </c>
      <c r="E86" s="699" t="s">
        <v>560</v>
      </c>
      <c r="F86" s="668">
        <f>'[2]Druhova'!B82</f>
        <v>494622.48</v>
      </c>
      <c r="G86" s="668">
        <f>'[2]Druhova'!C82</f>
        <v>1006234</v>
      </c>
      <c r="H86" s="668">
        <f>'[2]Druhova'!D82</f>
        <v>1006234</v>
      </c>
      <c r="I86" s="668">
        <f>'[2]Druhova'!E82</f>
        <v>457659.24</v>
      </c>
      <c r="J86" s="668">
        <f>'[2]Druhova'!F82</f>
        <v>45.48</v>
      </c>
      <c r="K86" s="669">
        <f>'[2]Druhova'!G82</f>
        <v>92.53</v>
      </c>
      <c r="L86" s="616"/>
      <c r="M86" s="616"/>
      <c r="N86" s="616"/>
      <c r="O86" s="616"/>
      <c r="P86" s="616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</row>
    <row r="87" spans="1:28" ht="22.5">
      <c r="A87" s="663"/>
      <c r="B87" s="664"/>
      <c r="C87" s="698">
        <v>422</v>
      </c>
      <c r="D87" s="664"/>
      <c r="E87" s="699" t="s">
        <v>561</v>
      </c>
      <c r="F87" s="668">
        <f>'[2]Druhova'!B83</f>
        <v>0</v>
      </c>
      <c r="G87" s="668">
        <f>'[2]Druhova'!C83</f>
        <v>0</v>
      </c>
      <c r="H87" s="668">
        <f>'[2]Druhova'!D83</f>
        <v>0</v>
      </c>
      <c r="I87" s="668">
        <f>'[2]Druhova'!E83</f>
        <v>0</v>
      </c>
      <c r="J87" s="668">
        <f>'[2]Druhova'!F83</f>
        <v>0</v>
      </c>
      <c r="K87" s="669">
        <f>'[2]Druhova'!G83</f>
        <v>0</v>
      </c>
      <c r="L87" s="616"/>
      <c r="M87" s="616"/>
      <c r="N87" s="616"/>
      <c r="O87" s="616"/>
      <c r="P87" s="616"/>
      <c r="S87" s="617"/>
      <c r="T87" s="617"/>
      <c r="U87" s="617"/>
      <c r="V87" s="617"/>
      <c r="W87" s="617"/>
      <c r="X87" s="617"/>
      <c r="Y87" s="617"/>
      <c r="Z87" s="617"/>
      <c r="AA87" s="617"/>
      <c r="AB87" s="617"/>
    </row>
    <row r="88" spans="1:28" ht="15.75" customHeight="1">
      <c r="A88" s="663"/>
      <c r="B88" s="664"/>
      <c r="C88" s="698">
        <v>423</v>
      </c>
      <c r="D88" s="664"/>
      <c r="E88" s="699" t="s">
        <v>562</v>
      </c>
      <c r="F88" s="668">
        <f>'[2]Druhova'!B84</f>
        <v>23248.45</v>
      </c>
      <c r="G88" s="668">
        <f>'[2]Druhova'!C84</f>
        <v>55596</v>
      </c>
      <c r="H88" s="668">
        <f>'[2]Druhova'!D84</f>
        <v>55596</v>
      </c>
      <c r="I88" s="668">
        <f>'[2]Druhova'!E84</f>
        <v>32523.13</v>
      </c>
      <c r="J88" s="668">
        <f>'[2]Druhova'!F84</f>
        <v>58.5</v>
      </c>
      <c r="K88" s="669">
        <f>'[2]Druhova'!G84</f>
        <v>139.89</v>
      </c>
      <c r="L88" s="616"/>
      <c r="M88" s="616"/>
      <c r="N88" s="616"/>
      <c r="O88" s="616"/>
      <c r="P88" s="616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</row>
    <row r="89" spans="1:28" ht="15.75" customHeight="1">
      <c r="A89" s="663"/>
      <c r="B89" s="664"/>
      <c r="C89" s="698"/>
      <c r="D89" s="664">
        <v>4233</v>
      </c>
      <c r="E89" s="699" t="s">
        <v>563</v>
      </c>
      <c r="F89" s="668">
        <f>'[2]Druhova'!B85</f>
        <v>22090.9</v>
      </c>
      <c r="G89" s="668">
        <f>'[2]Druhova'!C85</f>
        <v>2758</v>
      </c>
      <c r="H89" s="668">
        <f>'[2]Druhova'!D85</f>
        <v>2758</v>
      </c>
      <c r="I89" s="668">
        <f>'[2]Druhova'!E85</f>
        <v>31795.32</v>
      </c>
      <c r="J89" s="668">
        <f>'[2]Druhova'!F85</f>
        <v>1152.84</v>
      </c>
      <c r="K89" s="669">
        <f>'[2]Druhova'!G85</f>
        <v>143.93</v>
      </c>
      <c r="L89" s="616"/>
      <c r="M89" s="616"/>
      <c r="N89" s="616"/>
      <c r="O89" s="616"/>
      <c r="P89" s="616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</row>
    <row r="90" spans="1:18" s="662" customFormat="1" ht="15.75" customHeight="1">
      <c r="A90" s="663"/>
      <c r="B90" s="664"/>
      <c r="C90" s="698">
        <v>424</v>
      </c>
      <c r="D90" s="664"/>
      <c r="E90" s="699" t="s">
        <v>564</v>
      </c>
      <c r="F90" s="668">
        <f>'[2]Druhova'!B86</f>
        <v>0</v>
      </c>
      <c r="G90" s="668">
        <f>'[2]Druhova'!C86</f>
        <v>0</v>
      </c>
      <c r="H90" s="668">
        <f>'[2]Druhova'!D86</f>
        <v>0</v>
      </c>
      <c r="I90" s="668">
        <f>'[2]Druhova'!E86</f>
        <v>0</v>
      </c>
      <c r="J90" s="668">
        <f>'[2]Druhova'!F86</f>
        <v>0</v>
      </c>
      <c r="K90" s="669">
        <f>'[2]Druhova'!G86</f>
        <v>0</v>
      </c>
      <c r="L90" s="661"/>
      <c r="M90" s="661"/>
      <c r="N90" s="661"/>
      <c r="O90" s="661"/>
      <c r="P90" s="661"/>
      <c r="Q90" s="661"/>
      <c r="R90" s="661"/>
    </row>
    <row r="91" spans="1:18" s="662" customFormat="1" ht="17.25" customHeight="1" thickBot="1">
      <c r="A91" s="671"/>
      <c r="B91" s="679">
        <v>42</v>
      </c>
      <c r="C91" s="700"/>
      <c r="D91" s="679"/>
      <c r="E91" s="701" t="s">
        <v>565</v>
      </c>
      <c r="F91" s="685">
        <f>'[2]Druhova'!B87</f>
        <v>517870.93</v>
      </c>
      <c r="G91" s="685">
        <f>'[2]Druhova'!C87</f>
        <v>1061830</v>
      </c>
      <c r="H91" s="685">
        <f>'[2]Druhova'!D87</f>
        <v>1061830</v>
      </c>
      <c r="I91" s="685">
        <f>'[2]Druhova'!E87</f>
        <v>490182.37</v>
      </c>
      <c r="J91" s="685">
        <f>'[2]Druhova'!F87</f>
        <v>46.16</v>
      </c>
      <c r="K91" s="686">
        <f>'[2]Druhova'!G87</f>
        <v>94.65</v>
      </c>
      <c r="L91" s="661"/>
      <c r="M91" s="661"/>
      <c r="N91" s="661"/>
      <c r="O91" s="661"/>
      <c r="P91" s="661"/>
      <c r="Q91" s="661"/>
      <c r="R91" s="661"/>
    </row>
    <row r="92" spans="1:18" s="662" customFormat="1" ht="24.75" customHeight="1" thickBot="1">
      <c r="A92" s="687">
        <v>4</v>
      </c>
      <c r="B92" s="688"/>
      <c r="C92" s="703"/>
      <c r="D92" s="688"/>
      <c r="E92" s="704" t="s">
        <v>566</v>
      </c>
      <c r="F92" s="692">
        <f>'[2]Druhova'!B88</f>
        <v>995819.42</v>
      </c>
      <c r="G92" s="693">
        <f>'[2]Druhova'!C88</f>
        <v>2050310</v>
      </c>
      <c r="H92" s="693">
        <f>'[2]Druhova'!D88</f>
        <v>2051218</v>
      </c>
      <c r="I92" s="693">
        <f>'[2]Druhova'!E88</f>
        <v>934219.53</v>
      </c>
      <c r="J92" s="693">
        <f>'[2]Druhova'!F88</f>
        <v>45.54</v>
      </c>
      <c r="K92" s="694">
        <f>'[2]Druhova'!G88</f>
        <v>93.81</v>
      </c>
      <c r="L92" s="661"/>
      <c r="M92" s="661"/>
      <c r="N92" s="661"/>
      <c r="O92" s="661"/>
      <c r="P92" s="661"/>
      <c r="Q92" s="661"/>
      <c r="R92" s="661"/>
    </row>
    <row r="93" spans="1:18" s="662" customFormat="1" ht="13.5" customHeight="1" thickBot="1">
      <c r="A93" s="705" t="s">
        <v>567</v>
      </c>
      <c r="B93" s="688"/>
      <c r="C93" s="703"/>
      <c r="D93" s="688"/>
      <c r="E93" s="704" t="s">
        <v>568</v>
      </c>
      <c r="F93" s="692">
        <f>'[2]Druhova'!B89</f>
        <v>8830222.05</v>
      </c>
      <c r="G93" s="693">
        <f>'[2]Druhova'!C89</f>
        <v>9608315</v>
      </c>
      <c r="H93" s="693">
        <f>'[2]Druhova'!D89</f>
        <v>9609223</v>
      </c>
      <c r="I93" s="693">
        <f>'[2]Druhova'!E89</f>
        <v>7800514.65</v>
      </c>
      <c r="J93" s="693">
        <f>'[2]Druhova'!F89</f>
        <v>81.18</v>
      </c>
      <c r="K93" s="694">
        <f>'[2]Druhova'!G89</f>
        <v>88.34</v>
      </c>
      <c r="L93" s="661"/>
      <c r="M93" s="661"/>
      <c r="N93" s="661"/>
      <c r="O93" s="661"/>
      <c r="P93" s="661"/>
      <c r="Q93" s="661"/>
      <c r="R93" s="661"/>
    </row>
    <row r="94" spans="1:18" s="662" customFormat="1" ht="3.75" customHeight="1" thickBot="1">
      <c r="A94" s="706"/>
      <c r="B94" s="707"/>
      <c r="C94" s="707"/>
      <c r="D94" s="708"/>
      <c r="E94" s="709"/>
      <c r="F94" s="710">
        <f>'[2]Druhova'!B90</f>
        <v>0</v>
      </c>
      <c r="G94" s="710">
        <f>'[2]Druhova'!C90</f>
        <v>0</v>
      </c>
      <c r="H94" s="710">
        <f>'[2]Druhova'!D90</f>
        <v>0</v>
      </c>
      <c r="I94" s="710">
        <f>'[2]Druhova'!E90</f>
        <v>0</v>
      </c>
      <c r="J94" s="710" t="str">
        <f>'[2]Druhova'!F90</f>
        <v>X</v>
      </c>
      <c r="K94" s="711" t="str">
        <f>'[2]Druhova'!G90</f>
        <v>X</v>
      </c>
      <c r="L94" s="661"/>
      <c r="M94" s="661"/>
      <c r="N94" s="661"/>
      <c r="O94" s="661"/>
      <c r="P94" s="661"/>
      <c r="Q94" s="661"/>
      <c r="R94" s="661"/>
    </row>
    <row r="95" spans="1:18" s="662" customFormat="1" ht="13.5" customHeight="1" thickBot="1">
      <c r="A95" s="687" t="s">
        <v>569</v>
      </c>
      <c r="B95" s="688"/>
      <c r="C95" s="703"/>
      <c r="D95" s="688"/>
      <c r="E95" s="712" t="s">
        <v>570</v>
      </c>
      <c r="F95" s="713">
        <f>'[2]Druhova'!B91</f>
        <v>8830222.05</v>
      </c>
      <c r="G95" s="714">
        <f>'[2]Druhova'!C91</f>
        <v>9608315</v>
      </c>
      <c r="H95" s="714">
        <f>'[2]Druhova'!D91</f>
        <v>9609223</v>
      </c>
      <c r="I95" s="714">
        <f>'[2]Druhova'!E91</f>
        <v>7800514.65</v>
      </c>
      <c r="J95" s="714">
        <f>'[2]Druhova'!F91</f>
        <v>81.18</v>
      </c>
      <c r="K95" s="715">
        <f>'[2]Druhova'!G91</f>
        <v>88.34</v>
      </c>
      <c r="L95" s="661"/>
      <c r="M95" s="661"/>
      <c r="N95" s="661"/>
      <c r="O95" s="661"/>
      <c r="P95" s="661"/>
      <c r="Q95" s="661"/>
      <c r="R95" s="661"/>
    </row>
    <row r="96" spans="1:18" s="662" customFormat="1" ht="16.5" customHeight="1">
      <c r="A96" s="716"/>
      <c r="B96" s="717"/>
      <c r="C96" s="718"/>
      <c r="D96" s="717"/>
      <c r="E96" s="719" t="s">
        <v>571</v>
      </c>
      <c r="F96" s="668">
        <f>'[2]Druhova'!B92</f>
        <v>0</v>
      </c>
      <c r="G96" s="668">
        <f>'[2]Druhova'!C92</f>
        <v>0</v>
      </c>
      <c r="H96" s="668">
        <f>'[2]Druhova'!D92</f>
        <v>0</v>
      </c>
      <c r="I96" s="668">
        <f>'[2]Druhova'!E92</f>
        <v>0</v>
      </c>
      <c r="J96" s="668" t="str">
        <f>'[2]Druhova'!F92</f>
        <v>X</v>
      </c>
      <c r="K96" s="669" t="str">
        <f>'[2]Druhova'!G92</f>
        <v>X</v>
      </c>
      <c r="L96" s="661"/>
      <c r="M96" s="661"/>
      <c r="N96" s="661"/>
      <c r="O96" s="661"/>
      <c r="P96" s="661"/>
      <c r="Q96" s="661"/>
      <c r="R96" s="661"/>
    </row>
    <row r="97" spans="1:18" s="662" customFormat="1" ht="16.5" customHeight="1">
      <c r="A97" s="671"/>
      <c r="B97" s="679"/>
      <c r="C97" s="698">
        <v>501</v>
      </c>
      <c r="D97" s="664"/>
      <c r="E97" s="699" t="s">
        <v>572</v>
      </c>
      <c r="F97" s="668">
        <f>'[2]Druhova'!B93</f>
        <v>26024870.26</v>
      </c>
      <c r="G97" s="668">
        <f>'[2]Druhova'!C93</f>
        <v>23493163</v>
      </c>
      <c r="H97" s="668">
        <f>'[2]Druhova'!D93</f>
        <v>23257565</v>
      </c>
      <c r="I97" s="668">
        <f>'[2]Druhova'!E93</f>
        <v>23131134.89</v>
      </c>
      <c r="J97" s="668">
        <f>'[2]Druhova'!F93</f>
        <v>99.46</v>
      </c>
      <c r="K97" s="669">
        <f>'[2]Druhova'!G93</f>
        <v>88.88</v>
      </c>
      <c r="L97" s="661"/>
      <c r="M97" s="661"/>
      <c r="N97" s="661"/>
      <c r="O97" s="661"/>
      <c r="P97" s="661"/>
      <c r="Q97" s="661"/>
      <c r="R97" s="661"/>
    </row>
    <row r="98" spans="1:18" s="662" customFormat="1" ht="22.5" customHeight="1">
      <c r="A98" s="671"/>
      <c r="B98" s="679"/>
      <c r="C98" s="698"/>
      <c r="D98" s="664">
        <v>5011</v>
      </c>
      <c r="E98" s="699" t="s">
        <v>718</v>
      </c>
      <c r="F98" s="668">
        <f>'[2]Druhova'!B94</f>
        <v>4652134.44</v>
      </c>
      <c r="G98" s="668">
        <f>'[2]Druhova'!C94</f>
        <v>4099301</v>
      </c>
      <c r="H98" s="668">
        <f>'[2]Druhova'!D94</f>
        <v>4180553</v>
      </c>
      <c r="I98" s="668">
        <f>'[2]Druhova'!E94</f>
        <v>4153482.88</v>
      </c>
      <c r="J98" s="668">
        <f>'[2]Druhova'!F94</f>
        <v>99.35</v>
      </c>
      <c r="K98" s="669">
        <f>'[2]Druhova'!G94</f>
        <v>89.28</v>
      </c>
      <c r="L98" s="661"/>
      <c r="M98" s="661"/>
      <c r="N98" s="661"/>
      <c r="O98" s="661"/>
      <c r="P98" s="661"/>
      <c r="Q98" s="661"/>
      <c r="R98" s="661"/>
    </row>
    <row r="99" spans="1:18" s="662" customFormat="1" ht="22.5" customHeight="1">
      <c r="A99" s="671"/>
      <c r="B99" s="679"/>
      <c r="C99" s="698"/>
      <c r="D99" s="664">
        <v>5012</v>
      </c>
      <c r="E99" s="699" t="s">
        <v>573</v>
      </c>
      <c r="F99" s="668">
        <f>'[2]Druhova'!B95</f>
        <v>21372735.82</v>
      </c>
      <c r="G99" s="668">
        <f>'[2]Druhova'!C95</f>
        <v>19393862</v>
      </c>
      <c r="H99" s="668">
        <f>'[2]Druhova'!D95</f>
        <v>19077012</v>
      </c>
      <c r="I99" s="668">
        <f>'[2]Druhova'!E95</f>
        <v>18977652.01</v>
      </c>
      <c r="J99" s="668">
        <f>'[2]Druhova'!F95</f>
        <v>99.48</v>
      </c>
      <c r="K99" s="669">
        <f>'[2]Druhova'!G95</f>
        <v>88.79</v>
      </c>
      <c r="L99" s="661"/>
      <c r="M99" s="661"/>
      <c r="N99" s="661"/>
      <c r="O99" s="661"/>
      <c r="P99" s="661"/>
      <c r="Q99" s="661"/>
      <c r="R99" s="661"/>
    </row>
    <row r="100" spans="1:18" s="662" customFormat="1" ht="22.5" customHeight="1">
      <c r="A100" s="671"/>
      <c r="B100" s="679"/>
      <c r="C100" s="698"/>
      <c r="D100" s="664">
        <v>5013</v>
      </c>
      <c r="E100" s="699" t="s">
        <v>574</v>
      </c>
      <c r="F100" s="668">
        <f>'[2]Druhova'!B96</f>
        <v>0</v>
      </c>
      <c r="G100" s="668">
        <f>'[2]Druhova'!C96</f>
        <v>0</v>
      </c>
      <c r="H100" s="668">
        <f>'[2]Druhova'!D96</f>
        <v>0</v>
      </c>
      <c r="I100" s="668">
        <f>'[2]Druhova'!E96</f>
        <v>0</v>
      </c>
      <c r="J100" s="668">
        <f>'[2]Druhova'!F96</f>
        <v>0</v>
      </c>
      <c r="K100" s="669">
        <f>'[2]Druhova'!G96</f>
        <v>0</v>
      </c>
      <c r="L100" s="661"/>
      <c r="M100" s="661"/>
      <c r="N100" s="661"/>
      <c r="O100" s="661"/>
      <c r="P100" s="661"/>
      <c r="Q100" s="661"/>
      <c r="R100" s="661"/>
    </row>
    <row r="101" spans="1:18" s="662" customFormat="1" ht="34.5" customHeight="1">
      <c r="A101" s="671"/>
      <c r="B101" s="679"/>
      <c r="C101" s="698"/>
      <c r="D101" s="664">
        <v>5014</v>
      </c>
      <c r="E101" s="699" t="s">
        <v>575</v>
      </c>
      <c r="F101" s="668">
        <f>'[2]Druhova'!B97</f>
        <v>0</v>
      </c>
      <c r="G101" s="668">
        <f>'[2]Druhova'!C97</f>
        <v>0</v>
      </c>
      <c r="H101" s="668">
        <f>'[2]Druhova'!D97</f>
        <v>0</v>
      </c>
      <c r="I101" s="668">
        <f>'[2]Druhova'!E97</f>
        <v>0</v>
      </c>
      <c r="J101" s="668">
        <f>'[2]Druhova'!F97</f>
        <v>0</v>
      </c>
      <c r="K101" s="669">
        <f>'[2]Druhova'!G97</f>
        <v>0</v>
      </c>
      <c r="L101" s="661"/>
      <c r="M101" s="661"/>
      <c r="N101" s="661"/>
      <c r="O101" s="661"/>
      <c r="P101" s="661"/>
      <c r="Q101" s="661"/>
      <c r="R101" s="661"/>
    </row>
    <row r="102" spans="1:18" s="662" customFormat="1" ht="16.5" customHeight="1">
      <c r="A102" s="671"/>
      <c r="B102" s="679"/>
      <c r="C102" s="698"/>
      <c r="D102" s="664">
        <v>5019</v>
      </c>
      <c r="E102" s="699" t="s">
        <v>576</v>
      </c>
      <c r="F102" s="668">
        <f>'[2]Druhova'!B98</f>
        <v>0</v>
      </c>
      <c r="G102" s="668">
        <f>'[2]Druhova'!C98</f>
        <v>0</v>
      </c>
      <c r="H102" s="668">
        <f>'[2]Druhova'!D98</f>
        <v>0</v>
      </c>
      <c r="I102" s="668">
        <f>'[2]Druhova'!E98</f>
        <v>0</v>
      </c>
      <c r="J102" s="668">
        <f>'[2]Druhova'!F98</f>
        <v>0</v>
      </c>
      <c r="K102" s="669">
        <f>'[2]Druhova'!G98</f>
        <v>0</v>
      </c>
      <c r="L102" s="661"/>
      <c r="M102" s="661"/>
      <c r="N102" s="661"/>
      <c r="O102" s="661"/>
      <c r="P102" s="661"/>
      <c r="Q102" s="661"/>
      <c r="R102" s="661"/>
    </row>
    <row r="103" spans="1:18" s="662" customFormat="1" ht="16.5" customHeight="1">
      <c r="A103" s="671"/>
      <c r="B103" s="679"/>
      <c r="C103" s="698">
        <v>502</v>
      </c>
      <c r="D103" s="664"/>
      <c r="E103" s="699" t="s">
        <v>577</v>
      </c>
      <c r="F103" s="668">
        <f>'[2]Druhova'!B99</f>
        <v>519833.01</v>
      </c>
      <c r="G103" s="668">
        <f>'[2]Druhova'!C99</f>
        <v>555571</v>
      </c>
      <c r="H103" s="668">
        <f>'[2]Druhova'!D99</f>
        <v>562916</v>
      </c>
      <c r="I103" s="668">
        <f>'[2]Druhova'!E99</f>
        <v>544602.76</v>
      </c>
      <c r="J103" s="668">
        <f>'[2]Druhova'!F99</f>
        <v>96.75</v>
      </c>
      <c r="K103" s="669">
        <f>'[2]Druhova'!G99</f>
        <v>104.76</v>
      </c>
      <c r="L103" s="661"/>
      <c r="M103" s="661"/>
      <c r="N103" s="661"/>
      <c r="O103" s="661"/>
      <c r="P103" s="661"/>
      <c r="Q103" s="661"/>
      <c r="R103" s="661"/>
    </row>
    <row r="104" spans="1:18" s="662" customFormat="1" ht="16.5" customHeight="1">
      <c r="A104" s="671"/>
      <c r="B104" s="679"/>
      <c r="C104" s="698"/>
      <c r="D104" s="664">
        <v>5021</v>
      </c>
      <c r="E104" s="699" t="s">
        <v>578</v>
      </c>
      <c r="F104" s="668">
        <f>'[2]Druhova'!B100</f>
        <v>118512.5</v>
      </c>
      <c r="G104" s="668">
        <f>'[2]Druhova'!C100</f>
        <v>212264</v>
      </c>
      <c r="H104" s="668">
        <f>'[2]Druhova'!D100</f>
        <v>140091.9</v>
      </c>
      <c r="I104" s="668">
        <f>'[2]Druhova'!E100</f>
        <v>133980.39</v>
      </c>
      <c r="J104" s="668">
        <f>'[2]Druhova'!F100</f>
        <v>95.64</v>
      </c>
      <c r="K104" s="669">
        <f>'[2]Druhova'!G100</f>
        <v>113.05</v>
      </c>
      <c r="L104" s="661"/>
      <c r="M104" s="661"/>
      <c r="N104" s="661"/>
      <c r="O104" s="661"/>
      <c r="P104" s="661"/>
      <c r="Q104" s="661"/>
      <c r="R104" s="661"/>
    </row>
    <row r="105" spans="1:18" s="662" customFormat="1" ht="22.5" customHeight="1">
      <c r="A105" s="671"/>
      <c r="B105" s="679"/>
      <c r="C105" s="698"/>
      <c r="D105" s="664">
        <v>5022</v>
      </c>
      <c r="E105" s="699" t="s">
        <v>579</v>
      </c>
      <c r="F105" s="668">
        <f>'[2]Druhova'!B101</f>
        <v>718.55</v>
      </c>
      <c r="G105" s="668">
        <f>'[2]Druhova'!C101</f>
        <v>0</v>
      </c>
      <c r="H105" s="668">
        <f>'[2]Druhova'!D101</f>
        <v>885</v>
      </c>
      <c r="I105" s="668">
        <f>'[2]Druhova'!E101</f>
        <v>884.78</v>
      </c>
      <c r="J105" s="668">
        <f>'[2]Druhova'!F101</f>
        <v>99.98</v>
      </c>
      <c r="K105" s="669">
        <f>'[2]Druhova'!G101</f>
        <v>123.13</v>
      </c>
      <c r="L105" s="661"/>
      <c r="M105" s="661"/>
      <c r="N105" s="661"/>
      <c r="O105" s="661"/>
      <c r="P105" s="661"/>
      <c r="Q105" s="661"/>
      <c r="R105" s="661"/>
    </row>
    <row r="106" spans="1:18" s="662" customFormat="1" ht="12.75">
      <c r="A106" s="671"/>
      <c r="B106" s="679"/>
      <c r="C106" s="698"/>
      <c r="D106" s="664">
        <v>5023</v>
      </c>
      <c r="E106" s="699" t="s">
        <v>580</v>
      </c>
      <c r="F106" s="668">
        <f>'[2]Druhova'!B102</f>
        <v>0</v>
      </c>
      <c r="G106" s="668">
        <f>'[2]Druhova'!C102</f>
        <v>0</v>
      </c>
      <c r="H106" s="668">
        <f>'[2]Druhova'!D102</f>
        <v>0</v>
      </c>
      <c r="I106" s="668">
        <f>'[2]Druhova'!E102</f>
        <v>0</v>
      </c>
      <c r="J106" s="668">
        <f>'[2]Druhova'!F102</f>
        <v>0</v>
      </c>
      <c r="K106" s="669">
        <f>'[2]Druhova'!G102</f>
        <v>0</v>
      </c>
      <c r="L106" s="661"/>
      <c r="M106" s="661"/>
      <c r="N106" s="661"/>
      <c r="O106" s="661"/>
      <c r="P106" s="661"/>
      <c r="Q106" s="661"/>
      <c r="R106" s="661"/>
    </row>
    <row r="107" spans="1:18" s="662" customFormat="1" ht="12.75">
      <c r="A107" s="671"/>
      <c r="B107" s="679"/>
      <c r="C107" s="698"/>
      <c r="D107" s="664">
        <v>5024</v>
      </c>
      <c r="E107" s="699" t="s">
        <v>581</v>
      </c>
      <c r="F107" s="668">
        <f>'[2]Druhova'!B103</f>
        <v>27497.22</v>
      </c>
      <c r="G107" s="668">
        <f>'[2]Druhova'!C103</f>
        <v>28046</v>
      </c>
      <c r="H107" s="668">
        <f>'[2]Druhova'!D103</f>
        <v>66313.6</v>
      </c>
      <c r="I107" s="668">
        <f>'[2]Druhova'!E103</f>
        <v>83161.85</v>
      </c>
      <c r="J107" s="668">
        <f>'[2]Druhova'!F103</f>
        <v>125.41</v>
      </c>
      <c r="K107" s="669">
        <f>'[2]Druhova'!G103</f>
        <v>302.44</v>
      </c>
      <c r="L107" s="661"/>
      <c r="M107" s="661"/>
      <c r="N107" s="661"/>
      <c r="O107" s="661"/>
      <c r="P107" s="661"/>
      <c r="Q107" s="661"/>
      <c r="R107" s="661"/>
    </row>
    <row r="108" spans="1:18" s="662" customFormat="1" ht="12.75">
      <c r="A108" s="671"/>
      <c r="B108" s="679"/>
      <c r="C108" s="698"/>
      <c r="D108" s="664">
        <v>5025</v>
      </c>
      <c r="E108" s="699" t="s">
        <v>582</v>
      </c>
      <c r="F108" s="668">
        <f>'[2]Druhova'!B104</f>
        <v>0</v>
      </c>
      <c r="G108" s="668">
        <f>'[2]Druhova'!C104</f>
        <v>0</v>
      </c>
      <c r="H108" s="668">
        <f>'[2]Druhova'!D104</f>
        <v>0</v>
      </c>
      <c r="I108" s="668">
        <f>'[2]Druhova'!E104</f>
        <v>0</v>
      </c>
      <c r="J108" s="668">
        <f>'[2]Druhova'!F104</f>
        <v>0</v>
      </c>
      <c r="K108" s="669">
        <f>'[2]Druhova'!G104</f>
        <v>0</v>
      </c>
      <c r="L108" s="661"/>
      <c r="M108" s="661"/>
      <c r="N108" s="661"/>
      <c r="O108" s="661"/>
      <c r="P108" s="661"/>
      <c r="Q108" s="661"/>
      <c r="R108" s="661"/>
    </row>
    <row r="109" spans="1:18" s="662" customFormat="1" ht="12.75">
      <c r="A109" s="671"/>
      <c r="B109" s="679"/>
      <c r="C109" s="698"/>
      <c r="D109" s="664">
        <v>5026</v>
      </c>
      <c r="E109" s="699" t="s">
        <v>583</v>
      </c>
      <c r="F109" s="668">
        <f>'[2]Druhova'!B105</f>
        <v>0</v>
      </c>
      <c r="G109" s="668">
        <f>'[2]Druhova'!C105</f>
        <v>0</v>
      </c>
      <c r="H109" s="668">
        <f>'[2]Druhova'!D105</f>
        <v>0</v>
      </c>
      <c r="I109" s="668">
        <f>'[2]Druhova'!E105</f>
        <v>0</v>
      </c>
      <c r="J109" s="668">
        <f>'[2]Druhova'!F105</f>
        <v>0</v>
      </c>
      <c r="K109" s="669">
        <f>'[2]Druhova'!G105</f>
        <v>0</v>
      </c>
      <c r="L109" s="661"/>
      <c r="M109" s="661"/>
      <c r="N109" s="661"/>
      <c r="O109" s="661"/>
      <c r="P109" s="661"/>
      <c r="Q109" s="661"/>
      <c r="R109" s="661"/>
    </row>
    <row r="110" spans="1:18" s="662" customFormat="1" ht="34.5" customHeight="1">
      <c r="A110" s="671"/>
      <c r="B110" s="679"/>
      <c r="C110" s="698"/>
      <c r="D110" s="664">
        <v>5027</v>
      </c>
      <c r="E110" s="699" t="s">
        <v>585</v>
      </c>
      <c r="F110" s="668">
        <f>'[2]Druhova'!B106</f>
        <v>0</v>
      </c>
      <c r="G110" s="668">
        <f>'[2]Druhova'!C106</f>
        <v>0</v>
      </c>
      <c r="H110" s="668">
        <f>'[2]Druhova'!D106</f>
        <v>0</v>
      </c>
      <c r="I110" s="668">
        <f>'[2]Druhova'!E106</f>
        <v>0</v>
      </c>
      <c r="J110" s="668">
        <f>'[2]Druhova'!F106</f>
        <v>0</v>
      </c>
      <c r="K110" s="669">
        <f>'[2]Druhova'!G106</f>
        <v>0</v>
      </c>
      <c r="L110" s="661"/>
      <c r="M110" s="661"/>
      <c r="N110" s="661"/>
      <c r="O110" s="661"/>
      <c r="P110" s="661"/>
      <c r="Q110" s="661"/>
      <c r="R110" s="661"/>
    </row>
    <row r="111" spans="1:18" s="662" customFormat="1" ht="22.5" customHeight="1">
      <c r="A111" s="671"/>
      <c r="B111" s="679"/>
      <c r="C111" s="698"/>
      <c r="D111" s="664">
        <v>5029</v>
      </c>
      <c r="E111" s="699" t="s">
        <v>586</v>
      </c>
      <c r="F111" s="668">
        <f>'[2]Druhova'!B107</f>
        <v>373104.74</v>
      </c>
      <c r="G111" s="668">
        <f>'[2]Druhova'!C107</f>
        <v>315261</v>
      </c>
      <c r="H111" s="668">
        <f>'[2]Druhova'!D107</f>
        <v>355625.5</v>
      </c>
      <c r="I111" s="668">
        <f>'[2]Druhova'!E107</f>
        <v>326575.74</v>
      </c>
      <c r="J111" s="668">
        <f>'[2]Druhova'!F107</f>
        <v>91.83</v>
      </c>
      <c r="K111" s="669">
        <f>'[2]Druhova'!G107</f>
        <v>87.53</v>
      </c>
      <c r="L111" s="661"/>
      <c r="M111" s="661"/>
      <c r="N111" s="661"/>
      <c r="O111" s="661"/>
      <c r="P111" s="661"/>
      <c r="Q111" s="661"/>
      <c r="R111" s="661"/>
    </row>
    <row r="112" spans="1:28" ht="12.75">
      <c r="A112" s="671"/>
      <c r="B112" s="679"/>
      <c r="C112" s="698">
        <v>503</v>
      </c>
      <c r="D112" s="664"/>
      <c r="E112" s="699" t="s">
        <v>719</v>
      </c>
      <c r="F112" s="668">
        <f>'[2]Druhova'!B108</f>
        <v>8766551.38</v>
      </c>
      <c r="G112" s="668">
        <f>'[2]Druhova'!C108</f>
        <v>8027102</v>
      </c>
      <c r="H112" s="668">
        <f>'[2]Druhova'!D108</f>
        <v>7825721</v>
      </c>
      <c r="I112" s="668">
        <f>'[2]Druhova'!E108</f>
        <v>7775966.33</v>
      </c>
      <c r="J112" s="668">
        <f>'[2]Druhova'!F108</f>
        <v>99.36</v>
      </c>
      <c r="K112" s="669">
        <f>'[2]Druhova'!G108</f>
        <v>88.7</v>
      </c>
      <c r="L112" s="616"/>
      <c r="M112" s="616"/>
      <c r="N112" s="616"/>
      <c r="O112" s="616"/>
      <c r="P112" s="616"/>
      <c r="S112" s="617"/>
      <c r="T112" s="617"/>
      <c r="U112" s="617"/>
      <c r="V112" s="617"/>
      <c r="W112" s="617"/>
      <c r="X112" s="617"/>
      <c r="Y112" s="617"/>
      <c r="Z112" s="617"/>
      <c r="AA112" s="617"/>
      <c r="AB112" s="617"/>
    </row>
    <row r="113" spans="1:28" ht="34.5" customHeight="1">
      <c r="A113" s="671"/>
      <c r="B113" s="679"/>
      <c r="C113" s="698"/>
      <c r="D113" s="664" t="s">
        <v>587</v>
      </c>
      <c r="E113" s="699" t="s">
        <v>588</v>
      </c>
      <c r="F113" s="668">
        <f>'[2]Druhova'!B109</f>
        <v>8766551.38</v>
      </c>
      <c r="G113" s="668">
        <f>'[2]Druhova'!C109</f>
        <v>8027102</v>
      </c>
      <c r="H113" s="668">
        <f>'[2]Druhova'!D109</f>
        <v>7825721</v>
      </c>
      <c r="I113" s="668">
        <f>'[2]Druhova'!E109</f>
        <v>7775966.33</v>
      </c>
      <c r="J113" s="668">
        <f>'[2]Druhova'!F109</f>
        <v>99.36</v>
      </c>
      <c r="K113" s="669">
        <f>'[2]Druhova'!G109</f>
        <v>88.7</v>
      </c>
      <c r="L113" s="616"/>
      <c r="M113" s="616"/>
      <c r="N113" s="616"/>
      <c r="O113" s="616"/>
      <c r="P113" s="616"/>
      <c r="S113" s="617"/>
      <c r="T113" s="617"/>
      <c r="U113" s="617"/>
      <c r="V113" s="617"/>
      <c r="W113" s="617"/>
      <c r="X113" s="617"/>
      <c r="Y113" s="617"/>
      <c r="Z113" s="617"/>
      <c r="AA113" s="617"/>
      <c r="AB113" s="617"/>
    </row>
    <row r="114" spans="1:28" ht="16.5" customHeight="1">
      <c r="A114" s="671"/>
      <c r="B114" s="679"/>
      <c r="C114" s="698">
        <v>504</v>
      </c>
      <c r="D114" s="664"/>
      <c r="E114" s="699" t="s">
        <v>589</v>
      </c>
      <c r="F114" s="668">
        <f>'[2]Druhova'!B110</f>
        <v>2157.45</v>
      </c>
      <c r="G114" s="668">
        <f>'[2]Druhova'!C110</f>
        <v>1573</v>
      </c>
      <c r="H114" s="668">
        <f>'[2]Druhova'!D110</f>
        <v>1568.04</v>
      </c>
      <c r="I114" s="668">
        <f>'[2]Druhova'!E110</f>
        <v>1572.04</v>
      </c>
      <c r="J114" s="668">
        <f>'[2]Druhova'!F110</f>
        <v>100.26</v>
      </c>
      <c r="K114" s="669">
        <f>'[2]Druhova'!G110</f>
        <v>72.87</v>
      </c>
      <c r="L114" s="616"/>
      <c r="M114" s="616"/>
      <c r="N114" s="616"/>
      <c r="O114" s="616"/>
      <c r="P114" s="616"/>
      <c r="S114" s="617"/>
      <c r="T114" s="617"/>
      <c r="U114" s="617"/>
      <c r="V114" s="617"/>
      <c r="W114" s="617"/>
      <c r="X114" s="617"/>
      <c r="Y114" s="617"/>
      <c r="Z114" s="617"/>
      <c r="AA114" s="617"/>
      <c r="AB114" s="617"/>
    </row>
    <row r="115" spans="1:28" ht="16.5" customHeight="1">
      <c r="A115" s="671"/>
      <c r="B115" s="679"/>
      <c r="C115" s="698">
        <v>505</v>
      </c>
      <c r="D115" s="664"/>
      <c r="E115" s="699" t="s">
        <v>590</v>
      </c>
      <c r="F115" s="668">
        <f>'[2]Druhova'!B111</f>
        <v>4824.46</v>
      </c>
      <c r="G115" s="668">
        <f>'[2]Druhova'!C111</f>
        <v>0</v>
      </c>
      <c r="H115" s="668">
        <f>'[2]Druhova'!D111</f>
        <v>6150.53</v>
      </c>
      <c r="I115" s="668">
        <f>'[2]Druhova'!E111</f>
        <v>5893.32</v>
      </c>
      <c r="J115" s="668">
        <f>'[2]Druhova'!F111</f>
        <v>95.82</v>
      </c>
      <c r="K115" s="669">
        <f>'[2]Druhova'!G111</f>
        <v>122.15</v>
      </c>
      <c r="L115" s="616"/>
      <c r="M115" s="616"/>
      <c r="N115" s="616"/>
      <c r="O115" s="616"/>
      <c r="P115" s="616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</row>
    <row r="116" spans="1:28" ht="23.25" customHeight="1">
      <c r="A116" s="671"/>
      <c r="B116" s="679">
        <v>50</v>
      </c>
      <c r="C116" s="698"/>
      <c r="D116" s="664"/>
      <c r="E116" s="720" t="s">
        <v>591</v>
      </c>
      <c r="F116" s="676">
        <f>'[2]Druhova'!B112</f>
        <v>35318236.56</v>
      </c>
      <c r="G116" s="676">
        <f>'[2]Druhova'!C112</f>
        <v>32077409</v>
      </c>
      <c r="H116" s="676">
        <f>'[2]Druhova'!D112</f>
        <v>31653920.58</v>
      </c>
      <c r="I116" s="676">
        <f>'[2]Druhova'!E112</f>
        <v>31459169.34</v>
      </c>
      <c r="J116" s="676">
        <f>'[2]Druhova'!F112</f>
        <v>99.38</v>
      </c>
      <c r="K116" s="677">
        <f>'[2]Druhova'!G112</f>
        <v>89.07</v>
      </c>
      <c r="L116" s="616"/>
      <c r="M116" s="616"/>
      <c r="N116" s="616"/>
      <c r="O116" s="616"/>
      <c r="P116" s="616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</row>
    <row r="117" spans="1:28" ht="18" customHeight="1">
      <c r="A117" s="671"/>
      <c r="B117" s="679"/>
      <c r="C117" s="664">
        <v>513</v>
      </c>
      <c r="D117" s="664"/>
      <c r="E117" s="699" t="s">
        <v>592</v>
      </c>
      <c r="F117" s="668">
        <f>'[2]Druhova'!B113</f>
        <v>2440476.12</v>
      </c>
      <c r="G117" s="668">
        <f>'[2]Druhova'!C113</f>
        <v>1052579</v>
      </c>
      <c r="H117" s="668">
        <f>'[2]Druhova'!D113</f>
        <v>2025624.68</v>
      </c>
      <c r="I117" s="668">
        <f>'[2]Druhova'!E113</f>
        <v>1931310.26</v>
      </c>
      <c r="J117" s="668">
        <f>'[2]Druhova'!F113</f>
        <v>95.34</v>
      </c>
      <c r="K117" s="669">
        <f>'[2]Druhova'!G113</f>
        <v>79.14</v>
      </c>
      <c r="L117" s="616"/>
      <c r="M117" s="616"/>
      <c r="N117" s="616"/>
      <c r="O117" s="616"/>
      <c r="P117" s="616"/>
      <c r="S117" s="617"/>
      <c r="T117" s="617"/>
      <c r="U117" s="617"/>
      <c r="V117" s="617"/>
      <c r="W117" s="617"/>
      <c r="X117" s="617"/>
      <c r="Y117" s="617"/>
      <c r="Z117" s="617"/>
      <c r="AA117" s="617"/>
      <c r="AB117" s="617"/>
    </row>
    <row r="118" spans="1:28" ht="16.5" customHeight="1">
      <c r="A118" s="671"/>
      <c r="B118" s="679"/>
      <c r="C118" s="664">
        <v>514</v>
      </c>
      <c r="D118" s="664"/>
      <c r="E118" s="699" t="s">
        <v>593</v>
      </c>
      <c r="F118" s="668">
        <f>'[2]Druhova'!B114</f>
        <v>1053.58</v>
      </c>
      <c r="G118" s="668">
        <f>'[2]Druhova'!C114</f>
        <v>1012</v>
      </c>
      <c r="H118" s="668">
        <f>'[2]Druhova'!D114</f>
        <v>3014.38</v>
      </c>
      <c r="I118" s="668">
        <f>'[2]Druhova'!E114</f>
        <v>2917.8</v>
      </c>
      <c r="J118" s="668">
        <f>'[2]Druhova'!F114</f>
        <v>96.8</v>
      </c>
      <c r="K118" s="669">
        <f>'[2]Druhova'!G114</f>
        <v>276.94</v>
      </c>
      <c r="L118" s="616"/>
      <c r="M118" s="616"/>
      <c r="N118" s="616"/>
      <c r="O118" s="616"/>
      <c r="P118" s="616"/>
      <c r="S118" s="617"/>
      <c r="T118" s="617"/>
      <c r="U118" s="617"/>
      <c r="V118" s="617"/>
      <c r="W118" s="617"/>
      <c r="X118" s="617"/>
      <c r="Y118" s="617"/>
      <c r="Z118" s="617"/>
      <c r="AA118" s="617"/>
      <c r="AB118" s="617"/>
    </row>
    <row r="119" spans="1:28" ht="16.5" customHeight="1">
      <c r="A119" s="671"/>
      <c r="B119" s="679"/>
      <c r="C119" s="664">
        <v>515</v>
      </c>
      <c r="D119" s="664"/>
      <c r="E119" s="699" t="s">
        <v>594</v>
      </c>
      <c r="F119" s="668">
        <f>'[2]Druhova'!B115</f>
        <v>1973459.36</v>
      </c>
      <c r="G119" s="668">
        <f>'[2]Druhova'!C115</f>
        <v>1656927</v>
      </c>
      <c r="H119" s="668">
        <f>'[2]Druhova'!D115</f>
        <v>1700537.11</v>
      </c>
      <c r="I119" s="668">
        <f>'[2]Druhova'!E115</f>
        <v>1742636.4</v>
      </c>
      <c r="J119" s="668">
        <f>'[2]Druhova'!F115</f>
        <v>102.48</v>
      </c>
      <c r="K119" s="669">
        <f>'[2]Druhova'!G115</f>
        <v>88.3</v>
      </c>
      <c r="L119" s="616"/>
      <c r="M119" s="616"/>
      <c r="N119" s="616"/>
      <c r="O119" s="616"/>
      <c r="P119" s="616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</row>
    <row r="120" spans="1:28" ht="16.5" customHeight="1">
      <c r="A120" s="671"/>
      <c r="B120" s="679"/>
      <c r="C120" s="664">
        <v>516</v>
      </c>
      <c r="D120" s="664"/>
      <c r="E120" s="699" t="s">
        <v>595</v>
      </c>
      <c r="F120" s="668">
        <f>'[2]Druhova'!B116</f>
        <v>5039885.88</v>
      </c>
      <c r="G120" s="668">
        <f>'[2]Druhova'!C116</f>
        <v>4387127</v>
      </c>
      <c r="H120" s="668">
        <f>'[2]Druhova'!D116</f>
        <v>4156248.04</v>
      </c>
      <c r="I120" s="668">
        <f>'[2]Druhova'!E116</f>
        <v>4039455.2</v>
      </c>
      <c r="J120" s="668">
        <f>'[2]Druhova'!F116</f>
        <v>97.19</v>
      </c>
      <c r="K120" s="669">
        <f>'[2]Druhova'!G116</f>
        <v>80.15</v>
      </c>
      <c r="L120" s="616"/>
      <c r="M120" s="616"/>
      <c r="N120" s="616"/>
      <c r="O120" s="616"/>
      <c r="P120" s="616"/>
      <c r="S120" s="617"/>
      <c r="T120" s="617"/>
      <c r="U120" s="617"/>
      <c r="V120" s="617"/>
      <c r="W120" s="617"/>
      <c r="X120" s="617"/>
      <c r="Y120" s="617"/>
      <c r="Z120" s="617"/>
      <c r="AA120" s="617"/>
      <c r="AB120" s="617"/>
    </row>
    <row r="121" spans="1:28" ht="16.5" customHeight="1">
      <c r="A121" s="671"/>
      <c r="B121" s="679"/>
      <c r="C121" s="664">
        <v>517</v>
      </c>
      <c r="D121" s="664"/>
      <c r="E121" s="699" t="s">
        <v>596</v>
      </c>
      <c r="F121" s="668">
        <f>'[2]Druhova'!B117</f>
        <v>1585708.63</v>
      </c>
      <c r="G121" s="668">
        <f>'[2]Druhova'!C117</f>
        <v>819168</v>
      </c>
      <c r="H121" s="668">
        <f>'[2]Druhova'!D117</f>
        <v>1306194.27</v>
      </c>
      <c r="I121" s="668">
        <f>'[2]Druhova'!E117</f>
        <v>1353046.13</v>
      </c>
      <c r="J121" s="668">
        <f>'[2]Druhova'!F117</f>
        <v>103.59</v>
      </c>
      <c r="K121" s="669">
        <f>'[2]Druhova'!G117</f>
        <v>85.33</v>
      </c>
      <c r="L121" s="616"/>
      <c r="M121" s="616"/>
      <c r="N121" s="616"/>
      <c r="O121" s="616"/>
      <c r="P121" s="616"/>
      <c r="S121" s="617"/>
      <c r="T121" s="617"/>
      <c r="U121" s="617"/>
      <c r="V121" s="617"/>
      <c r="W121" s="617"/>
      <c r="X121" s="617"/>
      <c r="Y121" s="617"/>
      <c r="Z121" s="617"/>
      <c r="AA121" s="617"/>
      <c r="AB121" s="617"/>
    </row>
    <row r="122" spans="1:28" ht="16.5" customHeight="1">
      <c r="A122" s="671"/>
      <c r="B122" s="679"/>
      <c r="C122" s="664"/>
      <c r="D122" s="664">
        <v>5171</v>
      </c>
      <c r="E122" s="699" t="s">
        <v>597</v>
      </c>
      <c r="F122" s="668">
        <f>'[2]Druhova'!B118</f>
        <v>933827.11</v>
      </c>
      <c r="G122" s="668">
        <f>'[2]Druhova'!C118</f>
        <v>219500</v>
      </c>
      <c r="H122" s="668">
        <f>'[2]Druhova'!D118</f>
        <v>750216.88</v>
      </c>
      <c r="I122" s="668">
        <f>'[2]Druhova'!E118</f>
        <v>792277.35</v>
      </c>
      <c r="J122" s="668">
        <f>'[2]Druhova'!F118</f>
        <v>105.61</v>
      </c>
      <c r="K122" s="669">
        <f>'[2]Druhova'!G118</f>
        <v>84.84</v>
      </c>
      <c r="L122" s="616"/>
      <c r="M122" s="616"/>
      <c r="N122" s="616"/>
      <c r="O122" s="616"/>
      <c r="P122" s="616"/>
      <c r="S122" s="617"/>
      <c r="T122" s="617"/>
      <c r="U122" s="617"/>
      <c r="V122" s="617"/>
      <c r="W122" s="617"/>
      <c r="X122" s="617"/>
      <c r="Y122" s="617"/>
      <c r="Z122" s="617"/>
      <c r="AA122" s="617"/>
      <c r="AB122" s="617"/>
    </row>
    <row r="123" spans="1:18" s="662" customFormat="1" ht="16.5" customHeight="1">
      <c r="A123" s="671"/>
      <c r="B123" s="679"/>
      <c r="C123" s="664"/>
      <c r="D123" s="664">
        <v>5173</v>
      </c>
      <c r="E123" s="699" t="s">
        <v>598</v>
      </c>
      <c r="F123" s="668">
        <f>'[2]Druhova'!B119</f>
        <v>193815.23</v>
      </c>
      <c r="G123" s="668">
        <f>'[2]Druhova'!C119</f>
        <v>176050</v>
      </c>
      <c r="H123" s="668">
        <f>'[2]Druhova'!D119</f>
        <v>170624.03</v>
      </c>
      <c r="I123" s="668">
        <f>'[2]Druhova'!E119</f>
        <v>170677.46</v>
      </c>
      <c r="J123" s="668">
        <f>'[2]Druhova'!F119</f>
        <v>100.03</v>
      </c>
      <c r="K123" s="669">
        <f>'[2]Druhova'!G119</f>
        <v>88.06</v>
      </c>
      <c r="L123" s="661"/>
      <c r="M123" s="661"/>
      <c r="N123" s="661"/>
      <c r="O123" s="661"/>
      <c r="P123" s="661"/>
      <c r="Q123" s="661"/>
      <c r="R123" s="661"/>
    </row>
    <row r="124" spans="1:28" ht="16.5" customHeight="1">
      <c r="A124" s="671"/>
      <c r="B124" s="679"/>
      <c r="C124" s="664">
        <v>518</v>
      </c>
      <c r="D124" s="664"/>
      <c r="E124" s="699" t="s">
        <v>599</v>
      </c>
      <c r="F124" s="668">
        <f>'[2]Druhova'!B120</f>
        <v>143.35</v>
      </c>
      <c r="G124" s="668">
        <f>'[2]Druhova'!C120</f>
        <v>0</v>
      </c>
      <c r="H124" s="668">
        <f>'[2]Druhova'!D120</f>
        <v>12.2</v>
      </c>
      <c r="I124" s="668">
        <f>'[2]Druhova'!E120</f>
        <v>12.2</v>
      </c>
      <c r="J124" s="668">
        <f>'[2]Druhova'!F120</f>
        <v>100</v>
      </c>
      <c r="K124" s="669">
        <f>'[2]Druhova'!G120</f>
        <v>8.51</v>
      </c>
      <c r="L124" s="616"/>
      <c r="M124" s="616"/>
      <c r="N124" s="616"/>
      <c r="O124" s="616"/>
      <c r="P124" s="616"/>
      <c r="S124" s="617"/>
      <c r="T124" s="617"/>
      <c r="U124" s="617"/>
      <c r="V124" s="617"/>
      <c r="W124" s="617"/>
      <c r="X124" s="617"/>
      <c r="Y124" s="617"/>
      <c r="Z124" s="617"/>
      <c r="AA124" s="617"/>
      <c r="AB124" s="617"/>
    </row>
    <row r="125" spans="1:28" ht="22.5" customHeight="1">
      <c r="A125" s="671"/>
      <c r="B125" s="679"/>
      <c r="C125" s="664">
        <v>519</v>
      </c>
      <c r="D125" s="664"/>
      <c r="E125" s="699" t="s">
        <v>600</v>
      </c>
      <c r="F125" s="668">
        <f>'[2]Druhova'!B121</f>
        <v>429577.05</v>
      </c>
      <c r="G125" s="668">
        <f>'[2]Druhova'!C121</f>
        <v>327560</v>
      </c>
      <c r="H125" s="668">
        <f>'[2]Druhova'!D121</f>
        <v>378620.18</v>
      </c>
      <c r="I125" s="668">
        <f>'[2]Druhova'!E121</f>
        <v>381256.5</v>
      </c>
      <c r="J125" s="668">
        <f>'[2]Druhova'!F121</f>
        <v>100.7</v>
      </c>
      <c r="K125" s="669">
        <f>'[2]Druhova'!G121</f>
        <v>88.75</v>
      </c>
      <c r="L125" s="616"/>
      <c r="M125" s="616"/>
      <c r="N125" s="616"/>
      <c r="O125" s="616"/>
      <c r="P125" s="616"/>
      <c r="S125" s="617"/>
      <c r="T125" s="617"/>
      <c r="U125" s="617"/>
      <c r="V125" s="617"/>
      <c r="W125" s="617"/>
      <c r="X125" s="617"/>
      <c r="Y125" s="617"/>
      <c r="Z125" s="617"/>
      <c r="AA125" s="617"/>
      <c r="AB125" s="617"/>
    </row>
    <row r="126" spans="1:28" ht="17.25" customHeight="1">
      <c r="A126" s="671"/>
      <c r="B126" s="679">
        <v>51</v>
      </c>
      <c r="C126" s="700"/>
      <c r="D126" s="679"/>
      <c r="E126" s="701" t="s">
        <v>601</v>
      </c>
      <c r="F126" s="676">
        <f>'[2]Druhova'!B122</f>
        <v>11470303.97</v>
      </c>
      <c r="G126" s="676">
        <f>'[2]Druhova'!C122</f>
        <v>8244373</v>
      </c>
      <c r="H126" s="676">
        <f>'[2]Druhova'!D122</f>
        <v>9570250.86</v>
      </c>
      <c r="I126" s="676">
        <f>'[2]Druhova'!E122</f>
        <v>9450634.48</v>
      </c>
      <c r="J126" s="676">
        <f>'[2]Druhova'!F122</f>
        <v>98.75</v>
      </c>
      <c r="K126" s="677">
        <f>'[2]Druhova'!G122</f>
        <v>82.39</v>
      </c>
      <c r="L126" s="616"/>
      <c r="M126" s="616"/>
      <c r="N126" s="616"/>
      <c r="O126" s="616"/>
      <c r="P126" s="616"/>
      <c r="S126" s="617"/>
      <c r="T126" s="617"/>
      <c r="U126" s="617"/>
      <c r="V126" s="617"/>
      <c r="W126" s="617"/>
      <c r="X126" s="617"/>
      <c r="Y126" s="617"/>
      <c r="Z126" s="617"/>
      <c r="AA126" s="617"/>
      <c r="AB126" s="617"/>
    </row>
    <row r="127" spans="1:28" ht="12.75">
      <c r="A127" s="671"/>
      <c r="B127" s="679"/>
      <c r="C127" s="664">
        <v>521</v>
      </c>
      <c r="D127" s="664"/>
      <c r="E127" s="699" t="s">
        <v>602</v>
      </c>
      <c r="F127" s="668">
        <f>'[2]Druhova'!B123</f>
        <v>33403.92</v>
      </c>
      <c r="G127" s="668">
        <f>'[2]Druhova'!C123</f>
        <v>270</v>
      </c>
      <c r="H127" s="668">
        <f>'[2]Druhova'!D123</f>
        <v>90845.9</v>
      </c>
      <c r="I127" s="668">
        <f>'[2]Druhova'!E123</f>
        <v>88021.48</v>
      </c>
      <c r="J127" s="668">
        <f>'[2]Druhova'!F123</f>
        <v>96.89</v>
      </c>
      <c r="K127" s="669">
        <f>'[2]Druhova'!G123</f>
        <v>263.51</v>
      </c>
      <c r="L127" s="616"/>
      <c r="M127" s="616"/>
      <c r="N127" s="616"/>
      <c r="O127" s="616"/>
      <c r="P127" s="616"/>
      <c r="S127" s="617"/>
      <c r="T127" s="617"/>
      <c r="U127" s="617"/>
      <c r="V127" s="617"/>
      <c r="W127" s="617"/>
      <c r="X127" s="617"/>
      <c r="Y127" s="617"/>
      <c r="Z127" s="617"/>
      <c r="AA127" s="617"/>
      <c r="AB127" s="617"/>
    </row>
    <row r="128" spans="1:28" ht="12.75">
      <c r="A128" s="671"/>
      <c r="B128" s="679"/>
      <c r="C128" s="664">
        <v>522</v>
      </c>
      <c r="D128" s="664"/>
      <c r="E128" s="699" t="s">
        <v>603</v>
      </c>
      <c r="F128" s="668">
        <f>'[2]Druhova'!B124</f>
        <v>91508.5</v>
      </c>
      <c r="G128" s="668">
        <f>'[2]Druhova'!C124</f>
        <v>39444</v>
      </c>
      <c r="H128" s="668">
        <f>'[2]Druhova'!D124</f>
        <v>88367</v>
      </c>
      <c r="I128" s="668">
        <f>'[2]Druhova'!E124</f>
        <v>84393.24</v>
      </c>
      <c r="J128" s="668">
        <f>'[2]Druhova'!F124</f>
        <v>95.5</v>
      </c>
      <c r="K128" s="669">
        <f>'[2]Druhova'!G124</f>
        <v>92.22</v>
      </c>
      <c r="L128" s="616"/>
      <c r="M128" s="616"/>
      <c r="N128" s="616"/>
      <c r="O128" s="616"/>
      <c r="P128" s="616"/>
      <c r="S128" s="617"/>
      <c r="T128" s="617"/>
      <c r="U128" s="617"/>
      <c r="V128" s="617"/>
      <c r="W128" s="617"/>
      <c r="X128" s="617"/>
      <c r="Y128" s="617"/>
      <c r="Z128" s="617"/>
      <c r="AA128" s="617"/>
      <c r="AB128" s="617"/>
    </row>
    <row r="129" spans="1:28" ht="22.5">
      <c r="A129" s="671"/>
      <c r="B129" s="679"/>
      <c r="C129" s="664"/>
      <c r="D129" s="664">
        <v>5222</v>
      </c>
      <c r="E129" s="699" t="s">
        <v>604</v>
      </c>
      <c r="F129" s="668">
        <f>'[2]Druhova'!B125</f>
        <v>68367.51</v>
      </c>
      <c r="G129" s="668">
        <f>'[2]Druhova'!C125</f>
        <v>34443</v>
      </c>
      <c r="H129" s="668">
        <f>'[2]Druhova'!D125</f>
        <v>72080.75</v>
      </c>
      <c r="I129" s="668">
        <f>'[2]Druhova'!E125</f>
        <v>59779.52</v>
      </c>
      <c r="J129" s="668">
        <f>'[2]Druhova'!F125</f>
        <v>82.93</v>
      </c>
      <c r="K129" s="669">
        <f>'[2]Druhova'!G125</f>
        <v>87.44</v>
      </c>
      <c r="L129" s="616"/>
      <c r="M129" s="616"/>
      <c r="N129" s="616"/>
      <c r="O129" s="616"/>
      <c r="P129" s="616"/>
      <c r="S129" s="617"/>
      <c r="T129" s="617"/>
      <c r="U129" s="617"/>
      <c r="V129" s="617"/>
      <c r="W129" s="617"/>
      <c r="X129" s="617"/>
      <c r="Y129" s="617"/>
      <c r="Z129" s="617"/>
      <c r="AA129" s="617"/>
      <c r="AB129" s="617"/>
    </row>
    <row r="130" spans="1:28" ht="22.5" customHeight="1">
      <c r="A130" s="671"/>
      <c r="B130" s="679"/>
      <c r="C130" s="664"/>
      <c r="D130" s="664">
        <v>5229</v>
      </c>
      <c r="E130" s="699" t="s">
        <v>605</v>
      </c>
      <c r="F130" s="668">
        <f>'[2]Druhova'!B126</f>
        <v>8768.01</v>
      </c>
      <c r="G130" s="668">
        <f>'[2]Druhova'!C126</f>
        <v>0</v>
      </c>
      <c r="H130" s="668">
        <f>'[2]Druhova'!D126</f>
        <v>0</v>
      </c>
      <c r="I130" s="668">
        <f>'[2]Druhova'!E126</f>
        <v>11296.12</v>
      </c>
      <c r="J130" s="668" t="str">
        <f>'[2]Druhova'!F126</f>
        <v>X</v>
      </c>
      <c r="K130" s="669">
        <f>'[2]Druhova'!G126</f>
        <v>128.83</v>
      </c>
      <c r="L130" s="616"/>
      <c r="M130" s="616"/>
      <c r="N130" s="616"/>
      <c r="O130" s="616"/>
      <c r="P130" s="616"/>
      <c r="S130" s="617"/>
      <c r="T130" s="617"/>
      <c r="U130" s="617"/>
      <c r="V130" s="617"/>
      <c r="W130" s="617"/>
      <c r="X130" s="617"/>
      <c r="Y130" s="617"/>
      <c r="Z130" s="617"/>
      <c r="AA130" s="617"/>
      <c r="AB130" s="617"/>
    </row>
    <row r="131" spans="1:28" ht="22.5" customHeight="1">
      <c r="A131" s="671"/>
      <c r="B131" s="679"/>
      <c r="C131" s="664">
        <v>523</v>
      </c>
      <c r="D131" s="664"/>
      <c r="E131" s="699" t="s">
        <v>606</v>
      </c>
      <c r="F131" s="668">
        <f>'[2]Druhova'!B127</f>
        <v>0</v>
      </c>
      <c r="G131" s="668">
        <f>'[2]Druhova'!C127</f>
        <v>0</v>
      </c>
      <c r="H131" s="668">
        <f>'[2]Druhova'!D127</f>
        <v>0</v>
      </c>
      <c r="I131" s="668">
        <f>'[2]Druhova'!E127</f>
        <v>0</v>
      </c>
      <c r="J131" s="668">
        <f>'[2]Druhova'!F127</f>
        <v>0</v>
      </c>
      <c r="K131" s="669">
        <f>'[2]Druhova'!G127</f>
        <v>0</v>
      </c>
      <c r="L131" s="616"/>
      <c r="M131" s="616"/>
      <c r="N131" s="616"/>
      <c r="O131" s="616"/>
      <c r="P131" s="616"/>
      <c r="S131" s="617"/>
      <c r="T131" s="617"/>
      <c r="U131" s="617"/>
      <c r="V131" s="617"/>
      <c r="W131" s="617"/>
      <c r="X131" s="617"/>
      <c r="Y131" s="617"/>
      <c r="Z131" s="617"/>
      <c r="AA131" s="617"/>
      <c r="AB131" s="617"/>
    </row>
    <row r="132" spans="1:28" ht="22.5" customHeight="1">
      <c r="A132" s="671"/>
      <c r="B132" s="679"/>
      <c r="C132" s="664">
        <v>524</v>
      </c>
      <c r="D132" s="664"/>
      <c r="E132" s="699" t="s">
        <v>607</v>
      </c>
      <c r="F132" s="668">
        <f>'[2]Druhova'!B128</f>
        <v>0</v>
      </c>
      <c r="G132" s="668">
        <f>'[2]Druhova'!C128</f>
        <v>0</v>
      </c>
      <c r="H132" s="668">
        <f>'[2]Druhova'!D128</f>
        <v>0</v>
      </c>
      <c r="I132" s="668">
        <f>'[2]Druhova'!E128</f>
        <v>0</v>
      </c>
      <c r="J132" s="668">
        <f>'[2]Druhova'!F128</f>
        <v>0</v>
      </c>
      <c r="K132" s="669">
        <f>'[2]Druhova'!G128</f>
        <v>0</v>
      </c>
      <c r="L132" s="616"/>
      <c r="M132" s="616"/>
      <c r="N132" s="616"/>
      <c r="O132" s="616"/>
      <c r="P132" s="616"/>
      <c r="S132" s="617"/>
      <c r="T132" s="617"/>
      <c r="U132" s="617"/>
      <c r="V132" s="617"/>
      <c r="W132" s="617"/>
      <c r="X132" s="617"/>
      <c r="Y132" s="617"/>
      <c r="Z132" s="617"/>
      <c r="AA132" s="617"/>
      <c r="AB132" s="617"/>
    </row>
    <row r="133" spans="1:28" ht="22.5">
      <c r="A133" s="671"/>
      <c r="B133" s="679"/>
      <c r="C133" s="664">
        <v>525</v>
      </c>
      <c r="D133" s="664"/>
      <c r="E133" s="699" t="s">
        <v>608</v>
      </c>
      <c r="F133" s="668">
        <f>'[2]Druhova'!B129</f>
        <v>0</v>
      </c>
      <c r="G133" s="668">
        <f>'[2]Druhova'!C129</f>
        <v>0</v>
      </c>
      <c r="H133" s="668">
        <f>'[2]Druhova'!D129</f>
        <v>0</v>
      </c>
      <c r="I133" s="668">
        <f>'[2]Druhova'!E129</f>
        <v>0</v>
      </c>
      <c r="J133" s="668">
        <f>'[2]Druhova'!F129</f>
        <v>0</v>
      </c>
      <c r="K133" s="669">
        <f>'[2]Druhova'!G129</f>
        <v>0</v>
      </c>
      <c r="L133" s="616"/>
      <c r="M133" s="616"/>
      <c r="N133" s="616"/>
      <c r="O133" s="616"/>
      <c r="P133" s="616"/>
      <c r="S133" s="617"/>
      <c r="T133" s="617"/>
      <c r="U133" s="617"/>
      <c r="V133" s="617"/>
      <c r="W133" s="617"/>
      <c r="X133" s="617"/>
      <c r="Y133" s="617"/>
      <c r="Z133" s="617"/>
      <c r="AA133" s="617"/>
      <c r="AB133" s="617"/>
    </row>
    <row r="134" spans="1:18" s="662" customFormat="1" ht="26.25" customHeight="1">
      <c r="A134" s="671"/>
      <c r="B134" s="679">
        <v>52</v>
      </c>
      <c r="C134" s="700"/>
      <c r="D134" s="679"/>
      <c r="E134" s="701" t="s">
        <v>609</v>
      </c>
      <c r="F134" s="676">
        <f>'[2]Druhova'!B130</f>
        <v>124912.42</v>
      </c>
      <c r="G134" s="676">
        <f>'[2]Druhova'!C130</f>
        <v>39714</v>
      </c>
      <c r="H134" s="676">
        <f>'[2]Druhova'!D130</f>
        <v>179212.9</v>
      </c>
      <c r="I134" s="676">
        <f>'[2]Druhova'!E130</f>
        <v>172414.72</v>
      </c>
      <c r="J134" s="676">
        <f>'[2]Druhova'!F130</f>
        <v>96.21</v>
      </c>
      <c r="K134" s="677">
        <f>'[2]Druhova'!G130</f>
        <v>138.03</v>
      </c>
      <c r="L134" s="661"/>
      <c r="M134" s="661"/>
      <c r="N134" s="661"/>
      <c r="O134" s="661"/>
      <c r="P134" s="661"/>
      <c r="Q134" s="661"/>
      <c r="R134" s="661"/>
    </row>
    <row r="135" spans="1:28" ht="24" customHeight="1">
      <c r="A135" s="671"/>
      <c r="B135" s="679"/>
      <c r="C135" s="664">
        <v>531</v>
      </c>
      <c r="D135" s="664"/>
      <c r="E135" s="699" t="s">
        <v>720</v>
      </c>
      <c r="F135" s="668">
        <f>'[2]Druhova'!B131</f>
        <v>145.79</v>
      </c>
      <c r="G135" s="668">
        <f>'[2]Druhova'!C131</f>
        <v>0</v>
      </c>
      <c r="H135" s="668">
        <f>'[2]Druhova'!D131</f>
        <v>13515</v>
      </c>
      <c r="I135" s="668">
        <f>'[2]Druhova'!E131</f>
        <v>1199.44</v>
      </c>
      <c r="J135" s="668">
        <f>'[2]Druhova'!F131</f>
        <v>8.87</v>
      </c>
      <c r="K135" s="669">
        <f>'[2]Druhova'!G131</f>
        <v>822.72</v>
      </c>
      <c r="L135" s="616"/>
      <c r="M135" s="616"/>
      <c r="N135" s="616"/>
      <c r="O135" s="616"/>
      <c r="P135" s="616"/>
      <c r="S135" s="617"/>
      <c r="T135" s="617"/>
      <c r="U135" s="617"/>
      <c r="V135" s="617"/>
      <c r="W135" s="617"/>
      <c r="X135" s="617"/>
      <c r="Y135" s="617"/>
      <c r="Z135" s="617"/>
      <c r="AA135" s="617"/>
      <c r="AB135" s="617"/>
    </row>
    <row r="136" spans="1:28" ht="12.75">
      <c r="A136" s="671"/>
      <c r="B136" s="679"/>
      <c r="C136" s="664"/>
      <c r="D136" s="664">
        <v>5312</v>
      </c>
      <c r="E136" s="699" t="s">
        <v>610</v>
      </c>
      <c r="F136" s="668">
        <f>'[2]Druhova'!B132</f>
        <v>145.79</v>
      </c>
      <c r="G136" s="668">
        <f>'[2]Druhova'!C132</f>
        <v>0</v>
      </c>
      <c r="H136" s="668">
        <f>'[2]Druhova'!D132</f>
        <v>13515</v>
      </c>
      <c r="I136" s="668">
        <f>'[2]Druhova'!E132</f>
        <v>1199.44</v>
      </c>
      <c r="J136" s="668">
        <f>'[2]Druhova'!F132</f>
        <v>8.87</v>
      </c>
      <c r="K136" s="669">
        <f>'[2]Druhova'!G132</f>
        <v>822.72</v>
      </c>
      <c r="L136" s="616"/>
      <c r="M136" s="616"/>
      <c r="N136" s="616"/>
      <c r="O136" s="616"/>
      <c r="P136" s="616"/>
      <c r="S136" s="617"/>
      <c r="T136" s="617"/>
      <c r="U136" s="617"/>
      <c r="V136" s="617"/>
      <c r="W136" s="617"/>
      <c r="X136" s="617"/>
      <c r="Y136" s="617"/>
      <c r="Z136" s="617"/>
      <c r="AA136" s="617"/>
      <c r="AB136" s="617"/>
    </row>
    <row r="137" spans="1:28" ht="22.5" customHeight="1">
      <c r="A137" s="671"/>
      <c r="B137" s="679"/>
      <c r="C137" s="664"/>
      <c r="D137" s="664">
        <v>5314</v>
      </c>
      <c r="E137" s="721" t="s">
        <v>721</v>
      </c>
      <c r="F137" s="668">
        <f>'[2]Druhova'!B133</f>
        <v>0</v>
      </c>
      <c r="G137" s="668">
        <f>'[2]Druhova'!C133</f>
        <v>0</v>
      </c>
      <c r="H137" s="668">
        <f>'[2]Druhova'!D133</f>
        <v>0</v>
      </c>
      <c r="I137" s="668">
        <f>'[2]Druhova'!E133</f>
        <v>0</v>
      </c>
      <c r="J137" s="668">
        <f>'[2]Druhova'!F133</f>
        <v>0</v>
      </c>
      <c r="K137" s="669">
        <f>'[2]Druhova'!G133</f>
        <v>0</v>
      </c>
      <c r="L137" s="616"/>
      <c r="M137" s="616"/>
      <c r="N137" s="616"/>
      <c r="O137" s="616"/>
      <c r="P137" s="616"/>
      <c r="S137" s="617"/>
      <c r="T137" s="617"/>
      <c r="U137" s="617"/>
      <c r="V137" s="617"/>
      <c r="W137" s="617"/>
      <c r="X137" s="617"/>
      <c r="Y137" s="617"/>
      <c r="Z137" s="617"/>
      <c r="AA137" s="617"/>
      <c r="AB137" s="617"/>
    </row>
    <row r="138" spans="1:28" ht="22.5" customHeight="1">
      <c r="A138" s="722"/>
      <c r="B138" s="723"/>
      <c r="C138" s="664"/>
      <c r="D138" s="724">
        <v>5318</v>
      </c>
      <c r="E138" s="721" t="s">
        <v>611</v>
      </c>
      <c r="F138" s="668">
        <f>'[2]Druhova'!B134</f>
        <v>0</v>
      </c>
      <c r="G138" s="668">
        <f>'[2]Druhova'!C134</f>
        <v>0</v>
      </c>
      <c r="H138" s="668">
        <f>'[2]Druhova'!D134</f>
        <v>0</v>
      </c>
      <c r="I138" s="668">
        <f>'[2]Druhova'!E134</f>
        <v>0</v>
      </c>
      <c r="J138" s="668">
        <f>'[2]Druhova'!F134</f>
        <v>0</v>
      </c>
      <c r="K138" s="669">
        <f>'[2]Druhova'!G134</f>
        <v>0</v>
      </c>
      <c r="L138" s="616"/>
      <c r="M138" s="616"/>
      <c r="N138" s="616"/>
      <c r="O138" s="616"/>
      <c r="P138" s="616"/>
      <c r="S138" s="617"/>
      <c r="T138" s="617"/>
      <c r="U138" s="617"/>
      <c r="V138" s="617"/>
      <c r="W138" s="617"/>
      <c r="X138" s="617"/>
      <c r="Y138" s="617"/>
      <c r="Z138" s="617"/>
      <c r="AA138" s="617"/>
      <c r="AB138" s="617"/>
    </row>
    <row r="139" spans="1:28" ht="22.5" customHeight="1">
      <c r="A139" s="671"/>
      <c r="B139" s="679"/>
      <c r="C139" s="664">
        <v>532</v>
      </c>
      <c r="D139" s="664"/>
      <c r="E139" s="699" t="s">
        <v>722</v>
      </c>
      <c r="F139" s="668">
        <f>'[2]Druhova'!B135</f>
        <v>387679.73</v>
      </c>
      <c r="G139" s="668">
        <f>'[2]Druhova'!C135</f>
        <v>561994</v>
      </c>
      <c r="H139" s="668">
        <f>'[2]Druhova'!D135</f>
        <v>581220.8</v>
      </c>
      <c r="I139" s="668">
        <f>'[2]Druhova'!E135</f>
        <v>275095.42</v>
      </c>
      <c r="J139" s="668">
        <f>'[2]Druhova'!F135</f>
        <v>47.33</v>
      </c>
      <c r="K139" s="669">
        <f>'[2]Druhova'!G135</f>
        <v>70.96</v>
      </c>
      <c r="L139" s="616"/>
      <c r="M139" s="616"/>
      <c r="N139" s="616"/>
      <c r="O139" s="616"/>
      <c r="P139" s="616"/>
      <c r="S139" s="617"/>
      <c r="T139" s="617"/>
      <c r="U139" s="617"/>
      <c r="V139" s="617"/>
      <c r="W139" s="617"/>
      <c r="X139" s="617"/>
      <c r="Y139" s="617"/>
      <c r="Z139" s="617"/>
      <c r="AA139" s="617"/>
      <c r="AB139" s="617"/>
    </row>
    <row r="140" spans="1:28" ht="12.75">
      <c r="A140" s="671"/>
      <c r="B140" s="679"/>
      <c r="C140" s="664"/>
      <c r="D140" s="664">
        <v>5321</v>
      </c>
      <c r="E140" s="699" t="s">
        <v>612</v>
      </c>
      <c r="F140" s="668">
        <f>'[2]Druhova'!B136</f>
        <v>246874.03</v>
      </c>
      <c r="G140" s="668">
        <f>'[2]Druhova'!C136</f>
        <v>443271</v>
      </c>
      <c r="H140" s="668">
        <f>'[2]Druhova'!D136</f>
        <v>436425.15</v>
      </c>
      <c r="I140" s="668">
        <f>'[2]Druhova'!E136</f>
        <v>164553.64</v>
      </c>
      <c r="J140" s="668">
        <f>'[2]Druhova'!F136</f>
        <v>37.7</v>
      </c>
      <c r="K140" s="669">
        <f>'[2]Druhova'!G136</f>
        <v>66.65</v>
      </c>
      <c r="L140" s="616"/>
      <c r="M140" s="616"/>
      <c r="N140" s="616"/>
      <c r="O140" s="616"/>
      <c r="P140" s="616"/>
      <c r="S140" s="617"/>
      <c r="T140" s="617"/>
      <c r="U140" s="617"/>
      <c r="V140" s="617"/>
      <c r="W140" s="617"/>
      <c r="X140" s="617"/>
      <c r="Y140" s="617"/>
      <c r="Z140" s="617"/>
      <c r="AA140" s="617"/>
      <c r="AB140" s="617"/>
    </row>
    <row r="141" spans="1:28" ht="22.5" customHeight="1">
      <c r="A141" s="671"/>
      <c r="B141" s="679"/>
      <c r="C141" s="664"/>
      <c r="D141" s="664">
        <v>5322</v>
      </c>
      <c r="E141" s="699" t="s">
        <v>613</v>
      </c>
      <c r="F141" s="668">
        <f>'[2]Druhova'!B137</f>
        <v>0</v>
      </c>
      <c r="G141" s="668">
        <f>'[2]Druhova'!C137</f>
        <v>0</v>
      </c>
      <c r="H141" s="668">
        <f>'[2]Druhova'!D137</f>
        <v>0</v>
      </c>
      <c r="I141" s="668">
        <f>'[2]Druhova'!E137</f>
        <v>0</v>
      </c>
      <c r="J141" s="668">
        <f>'[2]Druhova'!F137</f>
        <v>0</v>
      </c>
      <c r="K141" s="669">
        <f>'[2]Druhova'!G137</f>
        <v>0</v>
      </c>
      <c r="L141" s="616"/>
      <c r="M141" s="616"/>
      <c r="N141" s="616"/>
      <c r="O141" s="616"/>
      <c r="P141" s="616"/>
      <c r="S141" s="617"/>
      <c r="T141" s="617"/>
      <c r="U141" s="617"/>
      <c r="V141" s="617"/>
      <c r="W141" s="617"/>
      <c r="X141" s="617"/>
      <c r="Y141" s="617"/>
      <c r="Z141" s="617"/>
      <c r="AA141" s="617"/>
      <c r="AB141" s="617"/>
    </row>
    <row r="142" spans="1:18" s="662" customFormat="1" ht="12.75">
      <c r="A142" s="671"/>
      <c r="B142" s="679"/>
      <c r="C142" s="664"/>
      <c r="D142" s="664">
        <v>5323</v>
      </c>
      <c r="E142" s="699" t="s">
        <v>614</v>
      </c>
      <c r="F142" s="668">
        <f>'[2]Druhova'!B138</f>
        <v>140805.7</v>
      </c>
      <c r="G142" s="668">
        <f>'[2]Druhova'!C138</f>
        <v>118723</v>
      </c>
      <c r="H142" s="668">
        <f>'[2]Druhova'!D138</f>
        <v>144795.65</v>
      </c>
      <c r="I142" s="668">
        <f>'[2]Druhova'!E138</f>
        <v>110541.78</v>
      </c>
      <c r="J142" s="668">
        <f>'[2]Druhova'!F138</f>
        <v>76.34</v>
      </c>
      <c r="K142" s="669">
        <f>'[2]Druhova'!G138</f>
        <v>78.51</v>
      </c>
      <c r="L142" s="661"/>
      <c r="M142" s="661"/>
      <c r="N142" s="661"/>
      <c r="O142" s="661"/>
      <c r="P142" s="661"/>
      <c r="Q142" s="661"/>
      <c r="R142" s="661"/>
    </row>
    <row r="143" spans="1:28" ht="22.5">
      <c r="A143" s="671"/>
      <c r="B143" s="679"/>
      <c r="C143" s="664"/>
      <c r="D143" s="664">
        <v>5324</v>
      </c>
      <c r="E143" s="699" t="s">
        <v>615</v>
      </c>
      <c r="F143" s="668">
        <f>'[2]Druhova'!B139</f>
        <v>0</v>
      </c>
      <c r="G143" s="668">
        <f>'[2]Druhova'!C139</f>
        <v>0</v>
      </c>
      <c r="H143" s="668">
        <f>'[2]Druhova'!D139</f>
        <v>0</v>
      </c>
      <c r="I143" s="668">
        <f>'[2]Druhova'!E139</f>
        <v>0</v>
      </c>
      <c r="J143" s="668">
        <f>'[2]Druhova'!F139</f>
        <v>0</v>
      </c>
      <c r="K143" s="669">
        <f>'[2]Druhova'!G139</f>
        <v>0</v>
      </c>
      <c r="L143" s="616"/>
      <c r="M143" s="616"/>
      <c r="N143" s="616"/>
      <c r="O143" s="616"/>
      <c r="P143" s="616"/>
      <c r="S143" s="617"/>
      <c r="T143" s="617"/>
      <c r="U143" s="617"/>
      <c r="V143" s="617"/>
      <c r="W143" s="617"/>
      <c r="X143" s="617"/>
      <c r="Y143" s="617"/>
      <c r="Z143" s="617"/>
      <c r="AA143" s="617"/>
      <c r="AB143" s="617"/>
    </row>
    <row r="144" spans="1:28" ht="12.75">
      <c r="A144" s="671"/>
      <c r="B144" s="679"/>
      <c r="C144" s="664"/>
      <c r="D144" s="664">
        <v>5325</v>
      </c>
      <c r="E144" s="699" t="s">
        <v>616</v>
      </c>
      <c r="F144" s="668">
        <f>'[2]Druhova'!B140</f>
        <v>0</v>
      </c>
      <c r="G144" s="668">
        <f>'[2]Druhova'!C140</f>
        <v>0</v>
      </c>
      <c r="H144" s="668">
        <f>'[2]Druhova'!D140</f>
        <v>0</v>
      </c>
      <c r="I144" s="668">
        <f>'[2]Druhova'!E140</f>
        <v>0</v>
      </c>
      <c r="J144" s="668">
        <f>'[2]Druhova'!F140</f>
        <v>0</v>
      </c>
      <c r="K144" s="669">
        <f>'[2]Druhova'!G140</f>
        <v>0</v>
      </c>
      <c r="L144" s="616"/>
      <c r="M144" s="616"/>
      <c r="N144" s="616"/>
      <c r="O144" s="616"/>
      <c r="P144" s="616"/>
      <c r="S144" s="617"/>
      <c r="T144" s="617"/>
      <c r="U144" s="617"/>
      <c r="V144" s="617"/>
      <c r="W144" s="617"/>
      <c r="X144" s="617"/>
      <c r="Y144" s="617"/>
      <c r="Z144" s="617"/>
      <c r="AA144" s="617"/>
      <c r="AB144" s="617"/>
    </row>
    <row r="145" spans="1:28" ht="22.5" customHeight="1">
      <c r="A145" s="671"/>
      <c r="B145" s="679"/>
      <c r="C145" s="664"/>
      <c r="D145" s="664">
        <v>5329</v>
      </c>
      <c r="E145" s="699" t="s">
        <v>617</v>
      </c>
      <c r="F145" s="668">
        <f>'[2]Druhova'!B141</f>
        <v>0</v>
      </c>
      <c r="G145" s="668">
        <f>'[2]Druhova'!C141</f>
        <v>0</v>
      </c>
      <c r="H145" s="668">
        <f>'[2]Druhova'!D141</f>
        <v>0</v>
      </c>
      <c r="I145" s="668">
        <f>'[2]Druhova'!E141</f>
        <v>0</v>
      </c>
      <c r="J145" s="668">
        <f>'[2]Druhova'!F141</f>
        <v>0</v>
      </c>
      <c r="K145" s="669">
        <f>'[2]Druhova'!G141</f>
        <v>0</v>
      </c>
      <c r="L145" s="616"/>
      <c r="M145" s="616"/>
      <c r="N145" s="616"/>
      <c r="O145" s="616"/>
      <c r="P145" s="616"/>
      <c r="S145" s="617"/>
      <c r="T145" s="617"/>
      <c r="U145" s="617"/>
      <c r="V145" s="617"/>
      <c r="W145" s="617"/>
      <c r="X145" s="617"/>
      <c r="Y145" s="617"/>
      <c r="Z145" s="617"/>
      <c r="AA145" s="617"/>
      <c r="AB145" s="617"/>
    </row>
    <row r="146" spans="1:28" ht="22.5" customHeight="1">
      <c r="A146" s="671"/>
      <c r="B146" s="679"/>
      <c r="C146" s="664">
        <v>533</v>
      </c>
      <c r="D146" s="664"/>
      <c r="E146" s="699" t="s">
        <v>723</v>
      </c>
      <c r="F146" s="668">
        <f>'[2]Druhova'!B142</f>
        <v>993366.1</v>
      </c>
      <c r="G146" s="668">
        <f>'[2]Druhova'!C142</f>
        <v>741255</v>
      </c>
      <c r="H146" s="668">
        <f>'[2]Druhova'!D142</f>
        <v>972860</v>
      </c>
      <c r="I146" s="668">
        <f>'[2]Druhova'!E142</f>
        <v>980520.47</v>
      </c>
      <c r="J146" s="668">
        <f>'[2]Druhova'!F142</f>
        <v>100.79</v>
      </c>
      <c r="K146" s="669">
        <f>'[2]Druhova'!G142</f>
        <v>98.71</v>
      </c>
      <c r="L146" s="616"/>
      <c r="M146" s="616"/>
      <c r="N146" s="616"/>
      <c r="O146" s="616"/>
      <c r="P146" s="616"/>
      <c r="S146" s="617"/>
      <c r="T146" s="617"/>
      <c r="U146" s="617"/>
      <c r="V146" s="617"/>
      <c r="W146" s="617"/>
      <c r="X146" s="617"/>
      <c r="Y146" s="617"/>
      <c r="Z146" s="617"/>
      <c r="AA146" s="617"/>
      <c r="AB146" s="617"/>
    </row>
    <row r="147" spans="1:28" ht="16.5" customHeight="1">
      <c r="A147" s="671"/>
      <c r="B147" s="679"/>
      <c r="C147" s="664">
        <v>534</v>
      </c>
      <c r="D147" s="664"/>
      <c r="E147" s="699" t="s">
        <v>618</v>
      </c>
      <c r="F147" s="668">
        <f>'[2]Druhova'!B143</f>
        <v>520460.16</v>
      </c>
      <c r="G147" s="668">
        <f>'[2]Druhova'!C143</f>
        <v>235053</v>
      </c>
      <c r="H147" s="668">
        <f>'[2]Druhova'!D143</f>
        <v>233534</v>
      </c>
      <c r="I147" s="668">
        <f>'[2]Druhova'!E143</f>
        <v>232277.9</v>
      </c>
      <c r="J147" s="668">
        <f>'[2]Druhova'!F143</f>
        <v>99.46</v>
      </c>
      <c r="K147" s="669">
        <f>'[2]Druhova'!G143</f>
        <v>44.63</v>
      </c>
      <c r="L147" s="616"/>
      <c r="M147" s="616"/>
      <c r="N147" s="616"/>
      <c r="O147" s="616"/>
      <c r="P147" s="616"/>
      <c r="S147" s="617"/>
      <c r="T147" s="617"/>
      <c r="U147" s="617"/>
      <c r="V147" s="617"/>
      <c r="W147" s="617"/>
      <c r="X147" s="617"/>
      <c r="Y147" s="617"/>
      <c r="Z147" s="617"/>
      <c r="AA147" s="617"/>
      <c r="AB147" s="617"/>
    </row>
    <row r="148" spans="1:28" ht="22.5" customHeight="1">
      <c r="A148" s="671"/>
      <c r="B148" s="679"/>
      <c r="C148" s="664"/>
      <c r="D148" s="664">
        <v>5342</v>
      </c>
      <c r="E148" s="699" t="s">
        <v>619</v>
      </c>
      <c r="F148" s="668">
        <f>'[2]Druhova'!B144</f>
        <v>520460.16</v>
      </c>
      <c r="G148" s="668">
        <f>'[2]Druhova'!C144</f>
        <v>235053</v>
      </c>
      <c r="H148" s="668">
        <f>'[2]Druhova'!D144</f>
        <v>232584</v>
      </c>
      <c r="I148" s="668">
        <f>'[2]Druhova'!E144</f>
        <v>231327.9</v>
      </c>
      <c r="J148" s="668">
        <f>'[2]Druhova'!F144</f>
        <v>99.46</v>
      </c>
      <c r="K148" s="669">
        <f>'[2]Druhova'!G144</f>
        <v>44.45</v>
      </c>
      <c r="L148" s="616"/>
      <c r="M148" s="616"/>
      <c r="N148" s="616"/>
      <c r="O148" s="616"/>
      <c r="P148" s="616"/>
      <c r="S148" s="617"/>
      <c r="T148" s="617"/>
      <c r="U148" s="617"/>
      <c r="V148" s="617"/>
      <c r="W148" s="617"/>
      <c r="X148" s="617"/>
      <c r="Y148" s="617"/>
      <c r="Z148" s="617"/>
      <c r="AA148" s="617"/>
      <c r="AB148" s="617"/>
    </row>
    <row r="149" spans="1:28" ht="16.5" customHeight="1">
      <c r="A149" s="671"/>
      <c r="B149" s="679"/>
      <c r="C149" s="664"/>
      <c r="D149" s="664">
        <v>5346</v>
      </c>
      <c r="E149" s="699" t="s">
        <v>620</v>
      </c>
      <c r="F149" s="668">
        <f>'[2]Druhova'!B145</f>
        <v>0</v>
      </c>
      <c r="G149" s="668">
        <f>'[2]Druhova'!C145</f>
        <v>0</v>
      </c>
      <c r="H149" s="668">
        <f>'[2]Druhova'!D145</f>
        <v>0</v>
      </c>
      <c r="I149" s="668">
        <f>'[2]Druhova'!E145</f>
        <v>0</v>
      </c>
      <c r="J149" s="668">
        <f>'[2]Druhova'!F145</f>
        <v>0</v>
      </c>
      <c r="K149" s="669">
        <f>'[2]Druhova'!G145</f>
        <v>0</v>
      </c>
      <c r="L149" s="616"/>
      <c r="M149" s="616"/>
      <c r="N149" s="616"/>
      <c r="O149" s="616"/>
      <c r="P149" s="616"/>
      <c r="S149" s="617"/>
      <c r="T149" s="617"/>
      <c r="U149" s="617"/>
      <c r="V149" s="617"/>
      <c r="W149" s="617"/>
      <c r="X149" s="617"/>
      <c r="Y149" s="617"/>
      <c r="Z149" s="617"/>
      <c r="AA149" s="617"/>
      <c r="AB149" s="617"/>
    </row>
    <row r="150" spans="1:28" ht="16.5" customHeight="1">
      <c r="A150" s="671"/>
      <c r="B150" s="679"/>
      <c r="C150" s="664">
        <v>536</v>
      </c>
      <c r="D150" s="664"/>
      <c r="E150" s="725" t="s">
        <v>621</v>
      </c>
      <c r="F150" s="668">
        <f>'[2]Druhova'!B146</f>
        <v>9797.7</v>
      </c>
      <c r="G150" s="668">
        <f>'[2]Druhova'!C146</f>
        <v>9032</v>
      </c>
      <c r="H150" s="668">
        <f>'[2]Druhova'!D146</f>
        <v>13461.15</v>
      </c>
      <c r="I150" s="668">
        <f>'[2]Druhova'!E146</f>
        <v>12638.19</v>
      </c>
      <c r="J150" s="668">
        <f>'[2]Druhova'!F146</f>
        <v>93.89</v>
      </c>
      <c r="K150" s="669">
        <f>'[2]Druhova'!G146</f>
        <v>128.99</v>
      </c>
      <c r="L150" s="616"/>
      <c r="M150" s="616"/>
      <c r="N150" s="616"/>
      <c r="O150" s="616"/>
      <c r="P150" s="616"/>
      <c r="S150" s="617"/>
      <c r="T150" s="617"/>
      <c r="U150" s="617"/>
      <c r="V150" s="617"/>
      <c r="W150" s="617"/>
      <c r="X150" s="617"/>
      <c r="Y150" s="617"/>
      <c r="Z150" s="617"/>
      <c r="AA150" s="617"/>
      <c r="AB150" s="617"/>
    </row>
    <row r="151" spans="1:28" ht="36">
      <c r="A151" s="671"/>
      <c r="B151" s="679">
        <v>53</v>
      </c>
      <c r="C151" s="664"/>
      <c r="D151" s="679"/>
      <c r="E151" s="701" t="s">
        <v>622</v>
      </c>
      <c r="F151" s="676">
        <f>'[2]Druhova'!B147</f>
        <v>1911449.48</v>
      </c>
      <c r="G151" s="676">
        <f>'[2]Druhova'!C147</f>
        <v>1547334</v>
      </c>
      <c r="H151" s="676">
        <f>'[2]Druhova'!D147</f>
        <v>1814590.94</v>
      </c>
      <c r="I151" s="676">
        <f>'[2]Druhova'!E147</f>
        <v>1501731.42</v>
      </c>
      <c r="J151" s="676">
        <f>'[2]Druhova'!F147</f>
        <v>82.76</v>
      </c>
      <c r="K151" s="677">
        <f>'[2]Druhova'!G147</f>
        <v>78.57</v>
      </c>
      <c r="L151" s="616"/>
      <c r="M151" s="616"/>
      <c r="N151" s="616"/>
      <c r="O151" s="616"/>
      <c r="P151" s="616"/>
      <c r="S151" s="617"/>
      <c r="T151" s="617"/>
      <c r="U151" s="617"/>
      <c r="V151" s="617"/>
      <c r="W151" s="617"/>
      <c r="X151" s="617"/>
      <c r="Y151" s="617"/>
      <c r="Z151" s="617"/>
      <c r="AA151" s="617"/>
      <c r="AB151" s="617"/>
    </row>
    <row r="152" spans="1:28" ht="12.75">
      <c r="A152" s="671"/>
      <c r="B152" s="679"/>
      <c r="C152" s="664">
        <v>541</v>
      </c>
      <c r="D152" s="664"/>
      <c r="E152" s="699" t="s">
        <v>623</v>
      </c>
      <c r="F152" s="668">
        <f>'[2]Druhova'!B148</f>
        <v>8093059.78</v>
      </c>
      <c r="G152" s="668">
        <f>'[2]Druhova'!C148</f>
        <v>8460708</v>
      </c>
      <c r="H152" s="668">
        <f>'[2]Druhova'!D148</f>
        <v>8664708</v>
      </c>
      <c r="I152" s="668">
        <f>'[2]Druhova'!E148</f>
        <v>8655966.08</v>
      </c>
      <c r="J152" s="668">
        <f>'[2]Druhova'!F148</f>
        <v>99.9</v>
      </c>
      <c r="K152" s="669">
        <f>'[2]Druhova'!G148</f>
        <v>106.96</v>
      </c>
      <c r="L152" s="616"/>
      <c r="M152" s="616"/>
      <c r="N152" s="616"/>
      <c r="O152" s="616"/>
      <c r="P152" s="616"/>
      <c r="S152" s="617"/>
      <c r="T152" s="617"/>
      <c r="U152" s="617"/>
      <c r="V152" s="617"/>
      <c r="W152" s="617"/>
      <c r="X152" s="617"/>
      <c r="Y152" s="617"/>
      <c r="Z152" s="617"/>
      <c r="AA152" s="617"/>
      <c r="AB152" s="617"/>
    </row>
    <row r="153" spans="1:28" ht="12.75">
      <c r="A153" s="671"/>
      <c r="B153" s="679"/>
      <c r="C153" s="664">
        <v>542</v>
      </c>
      <c r="D153" s="664"/>
      <c r="E153" s="699" t="s">
        <v>624</v>
      </c>
      <c r="F153" s="668">
        <f>'[2]Druhova'!B149</f>
        <v>338725.74</v>
      </c>
      <c r="G153" s="668">
        <f>'[2]Druhova'!C149</f>
        <v>23791</v>
      </c>
      <c r="H153" s="668">
        <f>'[2]Druhova'!D149</f>
        <v>27490</v>
      </c>
      <c r="I153" s="668">
        <f>'[2]Druhova'!E149</f>
        <v>69822.42</v>
      </c>
      <c r="J153" s="668">
        <f>'[2]Druhova'!F149</f>
        <v>253.99</v>
      </c>
      <c r="K153" s="669">
        <f>'[2]Druhova'!G149</f>
        <v>20.61</v>
      </c>
      <c r="L153" s="616"/>
      <c r="M153" s="616"/>
      <c r="N153" s="616"/>
      <c r="O153" s="616"/>
      <c r="P153" s="616"/>
      <c r="S153" s="617"/>
      <c r="T153" s="617"/>
      <c r="U153" s="617"/>
      <c r="V153" s="617"/>
      <c r="W153" s="617"/>
      <c r="X153" s="617"/>
      <c r="Y153" s="617"/>
      <c r="Z153" s="617"/>
      <c r="AA153" s="617"/>
      <c r="AB153" s="617"/>
    </row>
    <row r="154" spans="1:28" ht="12.75">
      <c r="A154" s="671"/>
      <c r="B154" s="679"/>
      <c r="C154" s="664">
        <v>549</v>
      </c>
      <c r="D154" s="664"/>
      <c r="E154" s="699" t="s">
        <v>625</v>
      </c>
      <c r="F154" s="668">
        <f>'[2]Druhova'!B150</f>
        <v>15588.4</v>
      </c>
      <c r="G154" s="668">
        <f>'[2]Druhova'!C150</f>
        <v>15031</v>
      </c>
      <c r="H154" s="668">
        <f>'[2]Druhova'!D150</f>
        <v>11642.86</v>
      </c>
      <c r="I154" s="668">
        <f>'[2]Druhova'!E150</f>
        <v>11424.44</v>
      </c>
      <c r="J154" s="668">
        <f>'[2]Druhova'!F150</f>
        <v>98.12</v>
      </c>
      <c r="K154" s="669">
        <f>'[2]Druhova'!G150</f>
        <v>73.29</v>
      </c>
      <c r="L154" s="616"/>
      <c r="M154" s="616"/>
      <c r="N154" s="616"/>
      <c r="O154" s="616"/>
      <c r="P154" s="616"/>
      <c r="S154" s="617"/>
      <c r="T154" s="617"/>
      <c r="U154" s="617"/>
      <c r="V154" s="617"/>
      <c r="W154" s="617"/>
      <c r="X154" s="617"/>
      <c r="Y154" s="617"/>
      <c r="Z154" s="617"/>
      <c r="AA154" s="617"/>
      <c r="AB154" s="617"/>
    </row>
    <row r="155" spans="1:28" ht="12.75">
      <c r="A155" s="671"/>
      <c r="B155" s="679">
        <v>54</v>
      </c>
      <c r="C155" s="664"/>
      <c r="D155" s="679"/>
      <c r="E155" s="726" t="s">
        <v>626</v>
      </c>
      <c r="F155" s="676">
        <f>'[2]Druhova'!B151</f>
        <v>8447373.92</v>
      </c>
      <c r="G155" s="676">
        <f>'[2]Druhova'!C151</f>
        <v>8499530</v>
      </c>
      <c r="H155" s="676">
        <f>'[2]Druhova'!D151</f>
        <v>8703840.86</v>
      </c>
      <c r="I155" s="676">
        <f>'[2]Druhova'!E151</f>
        <v>8737212.94</v>
      </c>
      <c r="J155" s="676">
        <f>'[2]Druhova'!F151</f>
        <v>100.38</v>
      </c>
      <c r="K155" s="677">
        <f>'[2]Druhova'!G151</f>
        <v>103.43</v>
      </c>
      <c r="L155" s="616"/>
      <c r="M155" s="616"/>
      <c r="N155" s="616"/>
      <c r="O155" s="616"/>
      <c r="P155" s="616"/>
      <c r="S155" s="617"/>
      <c r="T155" s="617"/>
      <c r="U155" s="617"/>
      <c r="V155" s="617"/>
      <c r="W155" s="617"/>
      <c r="X155" s="617"/>
      <c r="Y155" s="617"/>
      <c r="Z155" s="617"/>
      <c r="AA155" s="617"/>
      <c r="AB155" s="617"/>
    </row>
    <row r="156" spans="1:28" ht="24" customHeight="1">
      <c r="A156" s="671"/>
      <c r="B156" s="679"/>
      <c r="C156" s="664">
        <v>551</v>
      </c>
      <c r="D156" s="664"/>
      <c r="E156" s="699" t="s">
        <v>627</v>
      </c>
      <c r="F156" s="668">
        <f>'[2]Druhova'!B152</f>
        <v>2302.51</v>
      </c>
      <c r="G156" s="668">
        <f>'[2]Druhova'!C152</f>
        <v>2163</v>
      </c>
      <c r="H156" s="668">
        <f>'[2]Druhova'!D152</f>
        <v>2286.46</v>
      </c>
      <c r="I156" s="668">
        <f>'[2]Druhova'!E152</f>
        <v>2283.75</v>
      </c>
      <c r="J156" s="668">
        <f>'[2]Druhova'!F152</f>
        <v>99.88</v>
      </c>
      <c r="K156" s="669">
        <f>'[2]Druhova'!G152</f>
        <v>99.19</v>
      </c>
      <c r="L156" s="616"/>
      <c r="M156" s="616"/>
      <c r="N156" s="616"/>
      <c r="O156" s="616"/>
      <c r="P156" s="616"/>
      <c r="S156" s="617"/>
      <c r="T156" s="617"/>
      <c r="U156" s="617"/>
      <c r="V156" s="617"/>
      <c r="W156" s="617"/>
      <c r="X156" s="617"/>
      <c r="Y156" s="617"/>
      <c r="Z156" s="617"/>
      <c r="AA156" s="617"/>
      <c r="AB156" s="617"/>
    </row>
    <row r="157" spans="1:28" ht="34.5" customHeight="1">
      <c r="A157" s="671"/>
      <c r="B157" s="679"/>
      <c r="C157" s="664"/>
      <c r="D157" s="664">
        <v>5514</v>
      </c>
      <c r="E157" s="699" t="s">
        <v>628</v>
      </c>
      <c r="F157" s="668">
        <f>'[2]Druhova'!B153</f>
        <v>0</v>
      </c>
      <c r="G157" s="668">
        <f>'[2]Druhova'!C153</f>
        <v>0</v>
      </c>
      <c r="H157" s="668">
        <f>'[2]Druhova'!D153</f>
        <v>0</v>
      </c>
      <c r="I157" s="668">
        <f>'[2]Druhova'!E153</f>
        <v>0</v>
      </c>
      <c r="J157" s="668">
        <f>'[2]Druhova'!F153</f>
        <v>0</v>
      </c>
      <c r="K157" s="669">
        <f>'[2]Druhova'!G153</f>
        <v>0</v>
      </c>
      <c r="L157" s="616"/>
      <c r="M157" s="616"/>
      <c r="N157" s="616"/>
      <c r="O157" s="616"/>
      <c r="P157" s="616"/>
      <c r="S157" s="617"/>
      <c r="T157" s="617"/>
      <c r="U157" s="617"/>
      <c r="V157" s="617"/>
      <c r="W157" s="617"/>
      <c r="X157" s="617"/>
      <c r="Y157" s="617"/>
      <c r="Z157" s="617"/>
      <c r="AA157" s="617"/>
      <c r="AB157" s="617"/>
    </row>
    <row r="158" spans="1:28" ht="34.5" customHeight="1">
      <c r="A158" s="671"/>
      <c r="B158" s="679"/>
      <c r="C158" s="664"/>
      <c r="D158" s="664">
        <v>5515</v>
      </c>
      <c r="E158" s="699" t="s">
        <v>629</v>
      </c>
      <c r="F158" s="668">
        <f>'[2]Druhova'!B154</f>
        <v>0</v>
      </c>
      <c r="G158" s="668">
        <f>'[2]Druhova'!C154</f>
        <v>0</v>
      </c>
      <c r="H158" s="668">
        <f>'[2]Druhova'!D154</f>
        <v>0</v>
      </c>
      <c r="I158" s="668">
        <f>'[2]Druhova'!E154</f>
        <v>0</v>
      </c>
      <c r="J158" s="668">
        <f>'[2]Druhova'!F154</f>
        <v>0</v>
      </c>
      <c r="K158" s="669">
        <f>'[2]Druhova'!G154</f>
        <v>0</v>
      </c>
      <c r="L158" s="616"/>
      <c r="M158" s="616"/>
      <c r="N158" s="616"/>
      <c r="O158" s="616"/>
      <c r="P158" s="616"/>
      <c r="S158" s="617"/>
      <c r="T158" s="617"/>
      <c r="U158" s="617"/>
      <c r="V158" s="617"/>
      <c r="W158" s="617"/>
      <c r="X158" s="617"/>
      <c r="Y158" s="617"/>
      <c r="Z158" s="617"/>
      <c r="AA158" s="617"/>
      <c r="AB158" s="617"/>
    </row>
    <row r="159" spans="1:28" ht="12.75">
      <c r="A159" s="671"/>
      <c r="B159" s="679"/>
      <c r="C159" s="664">
        <v>552</v>
      </c>
      <c r="D159" s="664"/>
      <c r="E159" s="699" t="s">
        <v>630</v>
      </c>
      <c r="F159" s="668">
        <f>'[2]Druhova'!B155</f>
        <v>0</v>
      </c>
      <c r="G159" s="668">
        <f>'[2]Druhova'!C155</f>
        <v>0</v>
      </c>
      <c r="H159" s="668">
        <f>'[2]Druhova'!D155</f>
        <v>0</v>
      </c>
      <c r="I159" s="668">
        <f>'[2]Druhova'!E155</f>
        <v>0</v>
      </c>
      <c r="J159" s="668">
        <f>'[2]Druhova'!F155</f>
        <v>0</v>
      </c>
      <c r="K159" s="669">
        <f>'[2]Druhova'!G155</f>
        <v>0</v>
      </c>
      <c r="L159" s="616"/>
      <c r="M159" s="616"/>
      <c r="N159" s="616"/>
      <c r="O159" s="616"/>
      <c r="P159" s="616"/>
      <c r="S159" s="617"/>
      <c r="T159" s="617"/>
      <c r="U159" s="617"/>
      <c r="V159" s="617"/>
      <c r="W159" s="617"/>
      <c r="X159" s="617"/>
      <c r="Y159" s="617"/>
      <c r="Z159" s="617"/>
      <c r="AA159" s="617"/>
      <c r="AB159" s="617"/>
    </row>
    <row r="160" spans="1:28" ht="12.75">
      <c r="A160" s="671"/>
      <c r="B160" s="679"/>
      <c r="C160" s="664">
        <v>553</v>
      </c>
      <c r="D160" s="664"/>
      <c r="E160" s="699" t="s">
        <v>631</v>
      </c>
      <c r="F160" s="668">
        <f>'[2]Druhova'!B156</f>
        <v>0</v>
      </c>
      <c r="G160" s="668">
        <f>'[2]Druhova'!C156</f>
        <v>0</v>
      </c>
      <c r="H160" s="668">
        <f>'[2]Druhova'!D156</f>
        <v>0</v>
      </c>
      <c r="I160" s="668">
        <f>'[2]Druhova'!E156</f>
        <v>0</v>
      </c>
      <c r="J160" s="668">
        <f>'[2]Druhova'!F156</f>
        <v>0</v>
      </c>
      <c r="K160" s="669">
        <f>'[2]Druhova'!G156</f>
        <v>0</v>
      </c>
      <c r="L160" s="616"/>
      <c r="M160" s="616"/>
      <c r="N160" s="616"/>
      <c r="O160" s="616"/>
      <c r="P160" s="616"/>
      <c r="S160" s="617"/>
      <c r="T160" s="617"/>
      <c r="U160" s="617"/>
      <c r="V160" s="617"/>
      <c r="W160" s="617"/>
      <c r="X160" s="617"/>
      <c r="Y160" s="617"/>
      <c r="Z160" s="617"/>
      <c r="AA160" s="617"/>
      <c r="AB160" s="617"/>
    </row>
    <row r="161" spans="1:28" ht="12.75">
      <c r="A161" s="671"/>
      <c r="B161" s="679">
        <v>55</v>
      </c>
      <c r="C161" s="664"/>
      <c r="D161" s="679"/>
      <c r="E161" s="701" t="s">
        <v>632</v>
      </c>
      <c r="F161" s="676">
        <f>'[2]Druhova'!B157</f>
        <v>2302.51</v>
      </c>
      <c r="G161" s="676">
        <f>'[2]Druhova'!C157</f>
        <v>2163</v>
      </c>
      <c r="H161" s="676">
        <f>'[2]Druhova'!D157</f>
        <v>2286.46</v>
      </c>
      <c r="I161" s="676">
        <f>'[2]Druhova'!E157</f>
        <v>2283.75</v>
      </c>
      <c r="J161" s="676">
        <f>'[2]Druhova'!F157</f>
        <v>99.88</v>
      </c>
      <c r="K161" s="677">
        <f>'[2]Druhova'!G157</f>
        <v>99.19</v>
      </c>
      <c r="L161" s="616"/>
      <c r="M161" s="616"/>
      <c r="N161" s="616"/>
      <c r="O161" s="616"/>
      <c r="P161" s="616"/>
      <c r="S161" s="617"/>
      <c r="T161" s="617"/>
      <c r="U161" s="617"/>
      <c r="V161" s="617"/>
      <c r="W161" s="617"/>
      <c r="X161" s="617"/>
      <c r="Y161" s="617"/>
      <c r="Z161" s="617"/>
      <c r="AA161" s="617"/>
      <c r="AB161" s="617"/>
    </row>
    <row r="162" spans="1:28" ht="24" customHeight="1">
      <c r="A162" s="671"/>
      <c r="B162" s="679"/>
      <c r="C162" s="664">
        <v>561</v>
      </c>
      <c r="D162" s="664"/>
      <c r="E162" s="699" t="s">
        <v>727</v>
      </c>
      <c r="F162" s="668">
        <f>'[2]Druhova'!B158</f>
        <v>0</v>
      </c>
      <c r="G162" s="668">
        <f>'[2]Druhova'!C158</f>
        <v>0</v>
      </c>
      <c r="H162" s="668">
        <f>'[2]Druhova'!D158</f>
        <v>0</v>
      </c>
      <c r="I162" s="668">
        <f>'[2]Druhova'!E158</f>
        <v>0</v>
      </c>
      <c r="J162" s="668">
        <f>'[2]Druhova'!F158</f>
        <v>0</v>
      </c>
      <c r="K162" s="669">
        <f>'[2]Druhova'!G158</f>
        <v>0</v>
      </c>
      <c r="L162" s="616"/>
      <c r="M162" s="616"/>
      <c r="N162" s="616"/>
      <c r="O162" s="616"/>
      <c r="P162" s="616"/>
      <c r="S162" s="617"/>
      <c r="T162" s="617"/>
      <c r="U162" s="617"/>
      <c r="V162" s="617"/>
      <c r="W162" s="617"/>
      <c r="X162" s="617"/>
      <c r="Y162" s="617"/>
      <c r="Z162" s="617"/>
      <c r="AA162" s="617"/>
      <c r="AB162" s="617"/>
    </row>
    <row r="163" spans="1:28" ht="22.5" customHeight="1">
      <c r="A163" s="671"/>
      <c r="B163" s="679"/>
      <c r="C163" s="664">
        <v>562</v>
      </c>
      <c r="D163" s="664"/>
      <c r="E163" s="699" t="s">
        <v>728</v>
      </c>
      <c r="F163" s="668">
        <f>'[2]Druhova'!B159</f>
        <v>0</v>
      </c>
      <c r="G163" s="668">
        <f>'[2]Druhova'!C159</f>
        <v>0</v>
      </c>
      <c r="H163" s="668">
        <f>'[2]Druhova'!D159</f>
        <v>0</v>
      </c>
      <c r="I163" s="668">
        <f>'[2]Druhova'!E159</f>
        <v>0</v>
      </c>
      <c r="J163" s="668">
        <f>'[2]Druhova'!F159</f>
        <v>0</v>
      </c>
      <c r="K163" s="669">
        <f>'[2]Druhova'!G159</f>
        <v>0</v>
      </c>
      <c r="L163" s="616"/>
      <c r="M163" s="616"/>
      <c r="N163" s="616"/>
      <c r="O163" s="616"/>
      <c r="P163" s="616"/>
      <c r="S163" s="617"/>
      <c r="T163" s="617"/>
      <c r="U163" s="617"/>
      <c r="V163" s="617"/>
      <c r="W163" s="617"/>
      <c r="X163" s="617"/>
      <c r="Y163" s="617"/>
      <c r="Z163" s="617"/>
      <c r="AA163" s="617"/>
      <c r="AB163" s="617"/>
    </row>
    <row r="164" spans="1:28" ht="22.5" customHeight="1">
      <c r="A164" s="671"/>
      <c r="B164" s="679"/>
      <c r="C164" s="664">
        <v>563</v>
      </c>
      <c r="D164" s="664"/>
      <c r="E164" s="699" t="s">
        <v>729</v>
      </c>
      <c r="F164" s="668">
        <f>'[2]Druhova'!B160</f>
        <v>0</v>
      </c>
      <c r="G164" s="668">
        <f>'[2]Druhova'!C160</f>
        <v>0</v>
      </c>
      <c r="H164" s="668">
        <f>'[2]Druhova'!D160</f>
        <v>0</v>
      </c>
      <c r="I164" s="668">
        <f>'[2]Druhova'!E160</f>
        <v>0</v>
      </c>
      <c r="J164" s="668">
        <f>'[2]Druhova'!F160</f>
        <v>0</v>
      </c>
      <c r="K164" s="669">
        <f>'[2]Druhova'!G160</f>
        <v>0</v>
      </c>
      <c r="L164" s="616"/>
      <c r="M164" s="616"/>
      <c r="N164" s="616"/>
      <c r="O164" s="616"/>
      <c r="P164" s="616"/>
      <c r="S164" s="617"/>
      <c r="T164" s="617"/>
      <c r="U164" s="617"/>
      <c r="V164" s="617"/>
      <c r="W164" s="617"/>
      <c r="X164" s="617"/>
      <c r="Y164" s="617"/>
      <c r="Z164" s="617"/>
      <c r="AA164" s="617"/>
      <c r="AB164" s="617"/>
    </row>
    <row r="165" spans="1:28" ht="22.5">
      <c r="A165" s="671"/>
      <c r="B165" s="679"/>
      <c r="C165" s="664">
        <v>564</v>
      </c>
      <c r="D165" s="664"/>
      <c r="E165" s="699" t="s">
        <v>730</v>
      </c>
      <c r="F165" s="668">
        <f>'[2]Druhova'!B161</f>
        <v>0</v>
      </c>
      <c r="G165" s="668">
        <f>'[2]Druhova'!C161</f>
        <v>0</v>
      </c>
      <c r="H165" s="668">
        <f>'[2]Druhova'!D161</f>
        <v>0</v>
      </c>
      <c r="I165" s="668">
        <f>'[2]Druhova'!E161</f>
        <v>0</v>
      </c>
      <c r="J165" s="668">
        <f>'[2]Druhova'!F161</f>
        <v>0</v>
      </c>
      <c r="K165" s="669">
        <f>'[2]Druhova'!G161</f>
        <v>0</v>
      </c>
      <c r="L165" s="616"/>
      <c r="M165" s="616"/>
      <c r="N165" s="616"/>
      <c r="O165" s="616"/>
      <c r="P165" s="616"/>
      <c r="S165" s="617"/>
      <c r="T165" s="617"/>
      <c r="U165" s="617"/>
      <c r="V165" s="617"/>
      <c r="W165" s="617"/>
      <c r="X165" s="617"/>
      <c r="Y165" s="617"/>
      <c r="Z165" s="617"/>
      <c r="AA165" s="617"/>
      <c r="AB165" s="617"/>
    </row>
    <row r="166" spans="1:18" s="662" customFormat="1" ht="22.5" customHeight="1">
      <c r="A166" s="671"/>
      <c r="B166" s="679"/>
      <c r="C166" s="664">
        <v>565</v>
      </c>
      <c r="D166" s="664"/>
      <c r="E166" s="699" t="s">
        <v>731</v>
      </c>
      <c r="F166" s="668">
        <f>'[2]Druhova'!B162</f>
        <v>0</v>
      </c>
      <c r="G166" s="668">
        <f>'[2]Druhova'!C162</f>
        <v>0</v>
      </c>
      <c r="H166" s="668">
        <f>'[2]Druhova'!D162</f>
        <v>0</v>
      </c>
      <c r="I166" s="668">
        <f>'[2]Druhova'!E162</f>
        <v>0</v>
      </c>
      <c r="J166" s="668">
        <f>'[2]Druhova'!F162</f>
        <v>0</v>
      </c>
      <c r="K166" s="669">
        <f>'[2]Druhova'!G162</f>
        <v>0</v>
      </c>
      <c r="L166" s="661"/>
      <c r="M166" s="661"/>
      <c r="N166" s="661"/>
      <c r="O166" s="661"/>
      <c r="P166" s="661"/>
      <c r="Q166" s="661"/>
      <c r="R166" s="661"/>
    </row>
    <row r="167" spans="1:28" ht="12.75">
      <c r="A167" s="671"/>
      <c r="B167" s="679"/>
      <c r="C167" s="664">
        <v>566</v>
      </c>
      <c r="D167" s="664"/>
      <c r="E167" s="699" t="s">
        <v>732</v>
      </c>
      <c r="F167" s="668">
        <f>'[2]Druhova'!B163</f>
        <v>0</v>
      </c>
      <c r="G167" s="668">
        <f>'[2]Druhova'!C163</f>
        <v>0</v>
      </c>
      <c r="H167" s="668">
        <f>'[2]Druhova'!D163</f>
        <v>0</v>
      </c>
      <c r="I167" s="668">
        <f>'[2]Druhova'!E163</f>
        <v>0</v>
      </c>
      <c r="J167" s="668">
        <f>'[2]Druhova'!F163</f>
        <v>0</v>
      </c>
      <c r="K167" s="669">
        <f>'[2]Druhova'!G163</f>
        <v>0</v>
      </c>
      <c r="L167" s="616"/>
      <c r="M167" s="616"/>
      <c r="N167" s="616"/>
      <c r="O167" s="616"/>
      <c r="P167" s="616"/>
      <c r="S167" s="617"/>
      <c r="T167" s="617"/>
      <c r="U167" s="617"/>
      <c r="V167" s="617"/>
      <c r="W167" s="617"/>
      <c r="X167" s="617"/>
      <c r="Y167" s="617"/>
      <c r="Z167" s="617"/>
      <c r="AA167" s="617"/>
      <c r="AB167" s="617"/>
    </row>
    <row r="168" spans="1:28" ht="12.75">
      <c r="A168" s="671"/>
      <c r="B168" s="679"/>
      <c r="C168" s="664">
        <v>567</v>
      </c>
      <c r="D168" s="664"/>
      <c r="E168" s="699" t="s">
        <v>733</v>
      </c>
      <c r="F168" s="668">
        <f>'[2]Druhova'!B164</f>
        <v>0</v>
      </c>
      <c r="G168" s="668">
        <f>'[2]Druhova'!C164</f>
        <v>0</v>
      </c>
      <c r="H168" s="668">
        <f>'[2]Druhova'!D164</f>
        <v>0</v>
      </c>
      <c r="I168" s="668">
        <f>'[2]Druhova'!E164</f>
        <v>0</v>
      </c>
      <c r="J168" s="668">
        <f>'[2]Druhova'!F164</f>
        <v>0</v>
      </c>
      <c r="K168" s="669">
        <f>'[2]Druhova'!G164</f>
        <v>0</v>
      </c>
      <c r="L168" s="616"/>
      <c r="M168" s="616"/>
      <c r="N168" s="616"/>
      <c r="O168" s="616"/>
      <c r="P168" s="616"/>
      <c r="S168" s="617"/>
      <c r="T168" s="617"/>
      <c r="U168" s="617"/>
      <c r="V168" s="617"/>
      <c r="W168" s="617"/>
      <c r="X168" s="617"/>
      <c r="Y168" s="617"/>
      <c r="Z168" s="617"/>
      <c r="AA168" s="617"/>
      <c r="AB168" s="617"/>
    </row>
    <row r="169" spans="1:28" ht="12.75">
      <c r="A169" s="671"/>
      <c r="B169" s="679">
        <v>56</v>
      </c>
      <c r="C169" s="664"/>
      <c r="D169" s="679"/>
      <c r="E169" s="701" t="s">
        <v>633</v>
      </c>
      <c r="F169" s="676">
        <f>'[2]Druhova'!B165</f>
        <v>0</v>
      </c>
      <c r="G169" s="676">
        <f>'[2]Druhova'!C165</f>
        <v>0</v>
      </c>
      <c r="H169" s="676">
        <f>'[2]Druhova'!D165</f>
        <v>0</v>
      </c>
      <c r="I169" s="676">
        <f>'[2]Druhova'!E165</f>
        <v>0</v>
      </c>
      <c r="J169" s="676">
        <f>'[2]Druhova'!F165</f>
        <v>0</v>
      </c>
      <c r="K169" s="677">
        <f>'[2]Druhova'!G165</f>
        <v>0</v>
      </c>
      <c r="L169" s="616"/>
      <c r="M169" s="616"/>
      <c r="N169" s="616"/>
      <c r="O169" s="616"/>
      <c r="P169" s="616"/>
      <c r="S169" s="617"/>
      <c r="T169" s="617"/>
      <c r="U169" s="617"/>
      <c r="V169" s="617"/>
      <c r="W169" s="617"/>
      <c r="X169" s="617"/>
      <c r="Y169" s="617"/>
      <c r="Z169" s="617"/>
      <c r="AA169" s="617"/>
      <c r="AB169" s="617"/>
    </row>
    <row r="170" spans="1:18" s="662" customFormat="1" ht="24" customHeight="1">
      <c r="A170" s="671"/>
      <c r="B170" s="679"/>
      <c r="C170" s="664">
        <v>571</v>
      </c>
      <c r="D170" s="664"/>
      <c r="E170" s="699" t="s">
        <v>734</v>
      </c>
      <c r="F170" s="668">
        <f>'[2]Druhova'!B166</f>
        <v>0</v>
      </c>
      <c r="G170" s="668">
        <f>'[2]Druhova'!C166</f>
        <v>0</v>
      </c>
      <c r="H170" s="668">
        <f>'[2]Druhova'!D166</f>
        <v>0</v>
      </c>
      <c r="I170" s="668">
        <f>'[2]Druhova'!E166</f>
        <v>0</v>
      </c>
      <c r="J170" s="668">
        <f>'[2]Druhova'!F166</f>
        <v>0</v>
      </c>
      <c r="K170" s="669">
        <f>'[2]Druhova'!G166</f>
        <v>0</v>
      </c>
      <c r="L170" s="661"/>
      <c r="M170" s="661"/>
      <c r="N170" s="661"/>
      <c r="O170" s="661"/>
      <c r="P170" s="661"/>
      <c r="Q170" s="661"/>
      <c r="R170" s="661"/>
    </row>
    <row r="171" spans="1:28" ht="22.5" customHeight="1">
      <c r="A171" s="671"/>
      <c r="B171" s="679"/>
      <c r="C171" s="664">
        <v>572</v>
      </c>
      <c r="D171" s="664"/>
      <c r="E171" s="699" t="s">
        <v>735</v>
      </c>
      <c r="F171" s="668">
        <f>'[2]Druhova'!B167</f>
        <v>0</v>
      </c>
      <c r="G171" s="668">
        <f>'[2]Druhova'!C167</f>
        <v>0</v>
      </c>
      <c r="H171" s="668">
        <f>'[2]Druhova'!D167</f>
        <v>0</v>
      </c>
      <c r="I171" s="668">
        <f>'[2]Druhova'!E167</f>
        <v>0</v>
      </c>
      <c r="J171" s="668">
        <f>'[2]Druhova'!F167</f>
        <v>0</v>
      </c>
      <c r="K171" s="669">
        <f>'[2]Druhova'!G167</f>
        <v>0</v>
      </c>
      <c r="L171" s="616"/>
      <c r="M171" s="616"/>
      <c r="N171" s="616"/>
      <c r="O171" s="616"/>
      <c r="P171" s="616"/>
      <c r="S171" s="617"/>
      <c r="T171" s="617"/>
      <c r="U171" s="617"/>
      <c r="V171" s="617"/>
      <c r="W171" s="617"/>
      <c r="X171" s="617"/>
      <c r="Y171" s="617"/>
      <c r="Z171" s="617"/>
      <c r="AA171" s="617"/>
      <c r="AB171" s="617"/>
    </row>
    <row r="172" spans="1:28" ht="22.5" customHeight="1">
      <c r="A172" s="671"/>
      <c r="B172" s="679"/>
      <c r="C172" s="664">
        <v>573</v>
      </c>
      <c r="D172" s="664"/>
      <c r="E172" s="699" t="s">
        <v>736</v>
      </c>
      <c r="F172" s="668">
        <f>'[2]Druhova'!B168</f>
        <v>0</v>
      </c>
      <c r="G172" s="668">
        <f>'[2]Druhova'!C168</f>
        <v>0</v>
      </c>
      <c r="H172" s="668">
        <f>'[2]Druhova'!D168</f>
        <v>0</v>
      </c>
      <c r="I172" s="668">
        <f>'[2]Druhova'!E168</f>
        <v>0</v>
      </c>
      <c r="J172" s="668">
        <f>'[2]Druhova'!F168</f>
        <v>0</v>
      </c>
      <c r="K172" s="669">
        <f>'[2]Druhova'!G168</f>
        <v>0</v>
      </c>
      <c r="L172" s="616"/>
      <c r="M172" s="616"/>
      <c r="N172" s="616"/>
      <c r="O172" s="616"/>
      <c r="P172" s="616"/>
      <c r="S172" s="617"/>
      <c r="T172" s="617"/>
      <c r="U172" s="617"/>
      <c r="V172" s="617"/>
      <c r="W172" s="617"/>
      <c r="X172" s="617"/>
      <c r="Y172" s="617"/>
      <c r="Z172" s="617"/>
      <c r="AA172" s="617"/>
      <c r="AB172" s="617"/>
    </row>
    <row r="173" spans="1:28" ht="22.5" customHeight="1">
      <c r="A173" s="671"/>
      <c r="B173" s="679"/>
      <c r="C173" s="664">
        <v>574</v>
      </c>
      <c r="D173" s="664"/>
      <c r="E173" s="699" t="s">
        <v>737</v>
      </c>
      <c r="F173" s="668">
        <f>'[2]Druhova'!B169</f>
        <v>0</v>
      </c>
      <c r="G173" s="668">
        <f>'[2]Druhova'!C169</f>
        <v>0</v>
      </c>
      <c r="H173" s="668">
        <f>'[2]Druhova'!D169</f>
        <v>0</v>
      </c>
      <c r="I173" s="668">
        <f>'[2]Druhova'!E169</f>
        <v>0</v>
      </c>
      <c r="J173" s="668">
        <f>'[2]Druhova'!F169</f>
        <v>0</v>
      </c>
      <c r="K173" s="669">
        <f>'[2]Druhova'!G169</f>
        <v>0</v>
      </c>
      <c r="L173" s="616"/>
      <c r="M173" s="616"/>
      <c r="N173" s="616"/>
      <c r="O173" s="616"/>
      <c r="P173" s="616"/>
      <c r="S173" s="617"/>
      <c r="T173" s="617"/>
      <c r="U173" s="617"/>
      <c r="V173" s="617"/>
      <c r="W173" s="617"/>
      <c r="X173" s="617"/>
      <c r="Y173" s="617"/>
      <c r="Z173" s="617"/>
      <c r="AA173" s="617"/>
      <c r="AB173" s="617"/>
    </row>
    <row r="174" spans="1:28" ht="22.5" customHeight="1">
      <c r="A174" s="671"/>
      <c r="B174" s="679"/>
      <c r="C174" s="664">
        <v>575</v>
      </c>
      <c r="D174" s="664"/>
      <c r="E174" s="699" t="s">
        <v>634</v>
      </c>
      <c r="F174" s="668">
        <f>'[2]Druhova'!B170</f>
        <v>0</v>
      </c>
      <c r="G174" s="668">
        <f>'[2]Druhova'!C170</f>
        <v>0</v>
      </c>
      <c r="H174" s="668">
        <f>'[2]Druhova'!D170</f>
        <v>0</v>
      </c>
      <c r="I174" s="668">
        <f>'[2]Druhova'!E170</f>
        <v>0</v>
      </c>
      <c r="J174" s="668">
        <f>'[2]Druhova'!F170</f>
        <v>0</v>
      </c>
      <c r="K174" s="669">
        <f>'[2]Druhova'!G170</f>
        <v>0</v>
      </c>
      <c r="L174" s="616"/>
      <c r="M174" s="616"/>
      <c r="N174" s="616"/>
      <c r="O174" s="616"/>
      <c r="P174" s="616"/>
      <c r="S174" s="617"/>
      <c r="T174" s="617"/>
      <c r="U174" s="617"/>
      <c r="V174" s="617"/>
      <c r="W174" s="617"/>
      <c r="X174" s="617"/>
      <c r="Y174" s="617"/>
      <c r="Z174" s="617"/>
      <c r="AA174" s="617"/>
      <c r="AB174" s="617"/>
    </row>
    <row r="175" spans="1:28" ht="22.5" customHeight="1">
      <c r="A175" s="671"/>
      <c r="B175" s="679"/>
      <c r="C175" s="664">
        <v>576</v>
      </c>
      <c r="D175" s="664"/>
      <c r="E175" s="699" t="s">
        <v>635</v>
      </c>
      <c r="F175" s="668">
        <f>'[2]Druhova'!B171</f>
        <v>0</v>
      </c>
      <c r="G175" s="668">
        <f>'[2]Druhova'!C171</f>
        <v>0</v>
      </c>
      <c r="H175" s="668">
        <f>'[2]Druhova'!D171</f>
        <v>0</v>
      </c>
      <c r="I175" s="668">
        <f>'[2]Druhova'!E171</f>
        <v>0</v>
      </c>
      <c r="J175" s="668">
        <f>'[2]Druhova'!F171</f>
        <v>0</v>
      </c>
      <c r="K175" s="669">
        <f>'[2]Druhova'!G171</f>
        <v>0</v>
      </c>
      <c r="L175" s="616"/>
      <c r="M175" s="616"/>
      <c r="N175" s="616"/>
      <c r="O175" s="616"/>
      <c r="P175" s="616"/>
      <c r="S175" s="617"/>
      <c r="T175" s="617"/>
      <c r="U175" s="617"/>
      <c r="V175" s="617"/>
      <c r="W175" s="617"/>
      <c r="X175" s="617"/>
      <c r="Y175" s="617"/>
      <c r="Z175" s="617"/>
      <c r="AA175" s="617"/>
      <c r="AB175" s="617"/>
    </row>
    <row r="176" spans="1:28" ht="22.5" customHeight="1">
      <c r="A176" s="671"/>
      <c r="B176" s="679"/>
      <c r="C176" s="664">
        <v>577</v>
      </c>
      <c r="D176" s="664"/>
      <c r="E176" s="699" t="s">
        <v>636</v>
      </c>
      <c r="F176" s="668">
        <f>'[2]Druhova'!B172</f>
        <v>0</v>
      </c>
      <c r="G176" s="668">
        <f>'[2]Druhova'!C172</f>
        <v>0</v>
      </c>
      <c r="H176" s="668">
        <f>'[2]Druhova'!D172</f>
        <v>0</v>
      </c>
      <c r="I176" s="668">
        <f>'[2]Druhova'!E172</f>
        <v>0</v>
      </c>
      <c r="J176" s="668">
        <f>'[2]Druhova'!F172</f>
        <v>0</v>
      </c>
      <c r="K176" s="669">
        <f>'[2]Druhova'!G172</f>
        <v>0</v>
      </c>
      <c r="L176" s="616"/>
      <c r="M176" s="616"/>
      <c r="N176" s="616"/>
      <c r="O176" s="616"/>
      <c r="P176" s="616"/>
      <c r="S176" s="617"/>
      <c r="T176" s="617"/>
      <c r="U176" s="617"/>
      <c r="V176" s="617"/>
      <c r="W176" s="617"/>
      <c r="X176" s="617"/>
      <c r="Y176" s="617"/>
      <c r="Z176" s="617"/>
      <c r="AA176" s="617"/>
      <c r="AB176" s="617"/>
    </row>
    <row r="177" spans="1:28" ht="12.75">
      <c r="A177" s="671"/>
      <c r="B177" s="679"/>
      <c r="C177" s="664">
        <v>579</v>
      </c>
      <c r="D177" s="664"/>
      <c r="E177" s="699" t="s">
        <v>637</v>
      </c>
      <c r="F177" s="668">
        <f>'[2]Druhova'!B173</f>
        <v>0</v>
      </c>
      <c r="G177" s="668">
        <f>'[2]Druhova'!C173</f>
        <v>0</v>
      </c>
      <c r="H177" s="668">
        <f>'[2]Druhova'!D173</f>
        <v>0</v>
      </c>
      <c r="I177" s="668">
        <f>'[2]Druhova'!E173</f>
        <v>0</v>
      </c>
      <c r="J177" s="668">
        <f>'[2]Druhova'!F173</f>
        <v>0</v>
      </c>
      <c r="K177" s="669">
        <f>'[2]Druhova'!G173</f>
        <v>0</v>
      </c>
      <c r="L177" s="616"/>
      <c r="M177" s="616"/>
      <c r="N177" s="616"/>
      <c r="O177" s="616"/>
      <c r="P177" s="616"/>
      <c r="S177" s="617"/>
      <c r="T177" s="617"/>
      <c r="U177" s="617"/>
      <c r="V177" s="617"/>
      <c r="W177" s="617"/>
      <c r="X177" s="617"/>
      <c r="Y177" s="617"/>
      <c r="Z177" s="617"/>
      <c r="AA177" s="617"/>
      <c r="AB177" s="617"/>
    </row>
    <row r="178" spans="1:28" ht="17.25" customHeight="1">
      <c r="A178" s="671"/>
      <c r="B178" s="679">
        <v>57</v>
      </c>
      <c r="C178" s="664"/>
      <c r="D178" s="679"/>
      <c r="E178" s="701" t="s">
        <v>638</v>
      </c>
      <c r="F178" s="676">
        <f>'[2]Druhova'!B174</f>
        <v>0</v>
      </c>
      <c r="G178" s="676">
        <f>'[2]Druhova'!C174</f>
        <v>0</v>
      </c>
      <c r="H178" s="676">
        <f>'[2]Druhova'!D174</f>
        <v>0</v>
      </c>
      <c r="I178" s="676">
        <f>'[2]Druhova'!E174</f>
        <v>0</v>
      </c>
      <c r="J178" s="676">
        <f>'[2]Druhova'!F174</f>
        <v>0</v>
      </c>
      <c r="K178" s="677">
        <f>'[2]Druhova'!G174</f>
        <v>0</v>
      </c>
      <c r="L178" s="616"/>
      <c r="M178" s="616"/>
      <c r="N178" s="616"/>
      <c r="O178" s="616"/>
      <c r="P178" s="616"/>
      <c r="S178" s="617"/>
      <c r="T178" s="617"/>
      <c r="U178" s="617"/>
      <c r="V178" s="617"/>
      <c r="W178" s="617"/>
      <c r="X178" s="617"/>
      <c r="Y178" s="617"/>
      <c r="Z178" s="617"/>
      <c r="AA178" s="617"/>
      <c r="AB178" s="617"/>
    </row>
    <row r="179" spans="1:18" s="662" customFormat="1" ht="18" customHeight="1">
      <c r="A179" s="671"/>
      <c r="B179" s="679"/>
      <c r="C179" s="664">
        <v>590</v>
      </c>
      <c r="D179" s="664"/>
      <c r="E179" s="699" t="s">
        <v>639</v>
      </c>
      <c r="F179" s="668">
        <f>'[2]Druhova'!B175</f>
        <v>73240.95</v>
      </c>
      <c r="G179" s="668">
        <f>'[2]Druhova'!C175</f>
        <v>52978</v>
      </c>
      <c r="H179" s="668">
        <f>'[2]Druhova'!D175</f>
        <v>64021.4</v>
      </c>
      <c r="I179" s="668">
        <f>'[2]Druhova'!E175</f>
        <v>70741.15</v>
      </c>
      <c r="J179" s="668">
        <f>'[2]Druhova'!F175</f>
        <v>110.5</v>
      </c>
      <c r="K179" s="669">
        <f>'[2]Druhova'!G175</f>
        <v>96.59</v>
      </c>
      <c r="L179" s="661"/>
      <c r="M179" s="661"/>
      <c r="N179" s="661"/>
      <c r="O179" s="661"/>
      <c r="P179" s="661"/>
      <c r="Q179" s="661"/>
      <c r="R179" s="661"/>
    </row>
    <row r="180" spans="1:28" ht="17.25" customHeight="1" thickBot="1">
      <c r="A180" s="671"/>
      <c r="B180" s="679">
        <v>59</v>
      </c>
      <c r="C180" s="727"/>
      <c r="D180" s="679"/>
      <c r="E180" s="701" t="s">
        <v>639</v>
      </c>
      <c r="F180" s="685">
        <f>'[2]Druhova'!B176</f>
        <v>73240.95</v>
      </c>
      <c r="G180" s="685">
        <f>'[2]Druhova'!C176</f>
        <v>52978</v>
      </c>
      <c r="H180" s="685">
        <f>'[2]Druhova'!D176</f>
        <v>64021.4</v>
      </c>
      <c r="I180" s="685">
        <f>'[2]Druhova'!E176</f>
        <v>70741.15</v>
      </c>
      <c r="J180" s="685">
        <f>'[2]Druhova'!F176</f>
        <v>110.5</v>
      </c>
      <c r="K180" s="686">
        <f>'[2]Druhova'!G176</f>
        <v>96.59</v>
      </c>
      <c r="L180" s="616"/>
      <c r="M180" s="616"/>
      <c r="N180" s="616"/>
      <c r="O180" s="616"/>
      <c r="P180" s="616"/>
      <c r="S180" s="617"/>
      <c r="T180" s="617"/>
      <c r="U180" s="617"/>
      <c r="V180" s="617"/>
      <c r="W180" s="617"/>
      <c r="X180" s="617"/>
      <c r="Y180" s="617"/>
      <c r="Z180" s="617"/>
      <c r="AA180" s="617"/>
      <c r="AB180" s="617"/>
    </row>
    <row r="181" spans="1:28" ht="30" customHeight="1" thickBot="1">
      <c r="A181" s="687">
        <v>5</v>
      </c>
      <c r="B181" s="688"/>
      <c r="C181" s="728"/>
      <c r="D181" s="688"/>
      <c r="E181" s="704" t="s">
        <v>640</v>
      </c>
      <c r="F181" s="692">
        <f>'[2]Druhova'!B177</f>
        <v>57347819.81</v>
      </c>
      <c r="G181" s="693">
        <f>'[2]Druhova'!C177</f>
        <v>50463501</v>
      </c>
      <c r="H181" s="693">
        <f>'[2]Druhova'!D177</f>
        <v>51988124</v>
      </c>
      <c r="I181" s="693">
        <f>'[2]Druhova'!E177</f>
        <v>51394187.81</v>
      </c>
      <c r="J181" s="693">
        <f>'[2]Druhova'!F177</f>
        <v>98.86</v>
      </c>
      <c r="K181" s="694">
        <f>'[2]Druhova'!G177</f>
        <v>89.62</v>
      </c>
      <c r="L181" s="616"/>
      <c r="M181" s="616"/>
      <c r="N181" s="616"/>
      <c r="O181" s="616"/>
      <c r="P181" s="616"/>
      <c r="S181" s="617"/>
      <c r="T181" s="617"/>
      <c r="U181" s="617"/>
      <c r="V181" s="617"/>
      <c r="W181" s="617"/>
      <c r="X181" s="617"/>
      <c r="Y181" s="617"/>
      <c r="Z181" s="617"/>
      <c r="AA181" s="617"/>
      <c r="AB181" s="617"/>
    </row>
    <row r="182" spans="1:28" ht="12.75">
      <c r="A182" s="671"/>
      <c r="B182" s="679"/>
      <c r="C182" s="664">
        <v>611</v>
      </c>
      <c r="D182" s="664"/>
      <c r="E182" s="699" t="s">
        <v>641</v>
      </c>
      <c r="F182" s="668">
        <f>'[2]Druhova'!B178</f>
        <v>197388.07</v>
      </c>
      <c r="G182" s="668">
        <f>'[2]Druhova'!C178</f>
        <v>362472</v>
      </c>
      <c r="H182" s="668">
        <f>'[2]Druhova'!D178</f>
        <v>428159.3</v>
      </c>
      <c r="I182" s="668">
        <f>'[2]Druhova'!E178</f>
        <v>737838.53</v>
      </c>
      <c r="J182" s="668">
        <f>'[2]Druhova'!F178</f>
        <v>172.33</v>
      </c>
      <c r="K182" s="669">
        <f>'[2]Druhova'!G178</f>
        <v>373.8</v>
      </c>
      <c r="L182" s="616"/>
      <c r="M182" s="616"/>
      <c r="N182" s="616"/>
      <c r="O182" s="616"/>
      <c r="P182" s="616"/>
      <c r="S182" s="617"/>
      <c r="T182" s="617"/>
      <c r="U182" s="617"/>
      <c r="V182" s="617"/>
      <c r="W182" s="617"/>
      <c r="X182" s="617"/>
      <c r="Y182" s="617"/>
      <c r="Z182" s="617"/>
      <c r="AA182" s="617"/>
      <c r="AB182" s="617"/>
    </row>
    <row r="183" spans="1:28" ht="12.75">
      <c r="A183" s="671"/>
      <c r="B183" s="679"/>
      <c r="C183" s="664">
        <v>612</v>
      </c>
      <c r="D183" s="664"/>
      <c r="E183" s="699" t="s">
        <v>642</v>
      </c>
      <c r="F183" s="668">
        <f>'[2]Druhova'!B179</f>
        <v>1769098.84</v>
      </c>
      <c r="G183" s="668">
        <f>'[2]Druhova'!C179</f>
        <v>1366274</v>
      </c>
      <c r="H183" s="668">
        <f>'[2]Druhova'!D179</f>
        <v>1813921.1</v>
      </c>
      <c r="I183" s="668">
        <f>'[2]Druhova'!E179</f>
        <v>1516740.49</v>
      </c>
      <c r="J183" s="668">
        <f>'[2]Druhova'!F179</f>
        <v>83.62</v>
      </c>
      <c r="K183" s="669">
        <f>'[2]Druhova'!G179</f>
        <v>85.74</v>
      </c>
      <c r="L183" s="616"/>
      <c r="M183" s="616"/>
      <c r="N183" s="616"/>
      <c r="O183" s="616"/>
      <c r="P183" s="616"/>
      <c r="S183" s="617"/>
      <c r="T183" s="617"/>
      <c r="U183" s="617"/>
      <c r="V183" s="617"/>
      <c r="W183" s="617"/>
      <c r="X183" s="617"/>
      <c r="Y183" s="617"/>
      <c r="Z183" s="617"/>
      <c r="AA183" s="617"/>
      <c r="AB183" s="617"/>
    </row>
    <row r="184" spans="1:28" ht="12.75">
      <c r="A184" s="671"/>
      <c r="B184" s="679"/>
      <c r="C184" s="664">
        <v>613</v>
      </c>
      <c r="D184" s="664"/>
      <c r="E184" s="699" t="s">
        <v>643</v>
      </c>
      <c r="F184" s="668">
        <f>'[2]Druhova'!B180</f>
        <v>2479.86</v>
      </c>
      <c r="G184" s="668">
        <f>'[2]Druhova'!C180</f>
        <v>0</v>
      </c>
      <c r="H184" s="668">
        <f>'[2]Druhova'!D180</f>
        <v>465</v>
      </c>
      <c r="I184" s="668">
        <f>'[2]Druhova'!E180</f>
        <v>462.7</v>
      </c>
      <c r="J184" s="668">
        <f>'[2]Druhova'!F180</f>
        <v>99.51</v>
      </c>
      <c r="K184" s="669">
        <f>'[2]Druhova'!G180</f>
        <v>18.66</v>
      </c>
      <c r="L184" s="616"/>
      <c r="M184" s="616"/>
      <c r="N184" s="616"/>
      <c r="O184" s="616"/>
      <c r="P184" s="616"/>
      <c r="S184" s="617"/>
      <c r="T184" s="617"/>
      <c r="U184" s="617"/>
      <c r="V184" s="617"/>
      <c r="W184" s="617"/>
      <c r="X184" s="617"/>
      <c r="Y184" s="617"/>
      <c r="Z184" s="617"/>
      <c r="AA184" s="617"/>
      <c r="AB184" s="617"/>
    </row>
    <row r="185" spans="1:28" ht="17.25" customHeight="1">
      <c r="A185" s="671"/>
      <c r="B185" s="679">
        <v>61</v>
      </c>
      <c r="C185" s="664"/>
      <c r="D185" s="679"/>
      <c r="E185" s="701" t="s">
        <v>644</v>
      </c>
      <c r="F185" s="676">
        <f>'[2]Druhova'!B181</f>
        <v>1968966.77</v>
      </c>
      <c r="G185" s="676">
        <f>'[2]Druhova'!C181</f>
        <v>1728746</v>
      </c>
      <c r="H185" s="676">
        <f>'[2]Druhova'!D181</f>
        <v>2242545.4</v>
      </c>
      <c r="I185" s="676">
        <f>'[2]Druhova'!E181</f>
        <v>2255041.72</v>
      </c>
      <c r="J185" s="676">
        <f>'[2]Druhova'!F181</f>
        <v>100.56</v>
      </c>
      <c r="K185" s="677">
        <f>'[2]Druhova'!G181</f>
        <v>114.53</v>
      </c>
      <c r="L185" s="616"/>
      <c r="M185" s="616"/>
      <c r="N185" s="616"/>
      <c r="O185" s="616"/>
      <c r="P185" s="616"/>
      <c r="S185" s="617"/>
      <c r="T185" s="617"/>
      <c r="U185" s="617"/>
      <c r="V185" s="617"/>
      <c r="W185" s="617"/>
      <c r="X185" s="617"/>
      <c r="Y185" s="617"/>
      <c r="Z185" s="617"/>
      <c r="AA185" s="617"/>
      <c r="AB185" s="617"/>
    </row>
    <row r="186" spans="1:28" ht="18" customHeight="1">
      <c r="A186" s="671"/>
      <c r="B186" s="679"/>
      <c r="C186" s="664">
        <v>620</v>
      </c>
      <c r="D186" s="664"/>
      <c r="E186" s="699" t="s">
        <v>645</v>
      </c>
      <c r="F186" s="668">
        <f>'[2]Druhova'!B182</f>
        <v>0</v>
      </c>
      <c r="G186" s="668">
        <f>'[2]Druhova'!C182</f>
        <v>0</v>
      </c>
      <c r="H186" s="668">
        <f>'[2]Druhova'!D182</f>
        <v>0</v>
      </c>
      <c r="I186" s="668">
        <f>'[2]Druhova'!E182</f>
        <v>0</v>
      </c>
      <c r="J186" s="668">
        <f>'[2]Druhova'!F182</f>
        <v>0</v>
      </c>
      <c r="K186" s="669">
        <f>'[2]Druhova'!G182</f>
        <v>0</v>
      </c>
      <c r="L186" s="616"/>
      <c r="M186" s="616"/>
      <c r="N186" s="616"/>
      <c r="O186" s="616"/>
      <c r="P186" s="616"/>
      <c r="S186" s="617"/>
      <c r="T186" s="617"/>
      <c r="U186" s="617"/>
      <c r="V186" s="617"/>
      <c r="W186" s="617"/>
      <c r="X186" s="617"/>
      <c r="Y186" s="617"/>
      <c r="Z186" s="617"/>
      <c r="AA186" s="617"/>
      <c r="AB186" s="617"/>
    </row>
    <row r="187" spans="1:28" ht="17.25" customHeight="1">
      <c r="A187" s="671"/>
      <c r="B187" s="679">
        <v>62</v>
      </c>
      <c r="C187" s="664"/>
      <c r="D187" s="679"/>
      <c r="E187" s="701" t="s">
        <v>645</v>
      </c>
      <c r="F187" s="676">
        <f>'[2]Druhova'!B183</f>
        <v>0</v>
      </c>
      <c r="G187" s="676">
        <f>'[2]Druhova'!C183</f>
        <v>0</v>
      </c>
      <c r="H187" s="676">
        <f>'[2]Druhova'!D183</f>
        <v>0</v>
      </c>
      <c r="I187" s="676">
        <f>'[2]Druhova'!E183</f>
        <v>0</v>
      </c>
      <c r="J187" s="676">
        <f>'[2]Druhova'!F183</f>
        <v>0</v>
      </c>
      <c r="K187" s="677">
        <f>'[2]Druhova'!G183</f>
        <v>0</v>
      </c>
      <c r="L187" s="616"/>
      <c r="M187" s="616"/>
      <c r="N187" s="616"/>
      <c r="O187" s="616"/>
      <c r="P187" s="616"/>
      <c r="S187" s="617"/>
      <c r="T187" s="617"/>
      <c r="U187" s="617"/>
      <c r="V187" s="617"/>
      <c r="W187" s="617"/>
      <c r="X187" s="617"/>
      <c r="Y187" s="617"/>
      <c r="Z187" s="617"/>
      <c r="AA187" s="617"/>
      <c r="AB187" s="617"/>
    </row>
    <row r="188" spans="1:18" s="662" customFormat="1" ht="18" customHeight="1">
      <c r="A188" s="671"/>
      <c r="B188" s="679"/>
      <c r="C188" s="664">
        <v>631</v>
      </c>
      <c r="D188" s="664"/>
      <c r="E188" s="699" t="s">
        <v>646</v>
      </c>
      <c r="F188" s="668">
        <f>'[2]Druhova'!B184</f>
        <v>0</v>
      </c>
      <c r="G188" s="668">
        <f>'[2]Druhova'!C184</f>
        <v>0</v>
      </c>
      <c r="H188" s="668">
        <f>'[2]Druhova'!D184</f>
        <v>8833.6</v>
      </c>
      <c r="I188" s="668">
        <f>'[2]Druhova'!E184</f>
        <v>6128.24</v>
      </c>
      <c r="J188" s="668">
        <f>'[2]Druhova'!F184</f>
        <v>69.37</v>
      </c>
      <c r="K188" s="669" t="str">
        <f>'[2]Druhova'!G184</f>
        <v>X</v>
      </c>
      <c r="L188" s="661"/>
      <c r="M188" s="661"/>
      <c r="N188" s="661"/>
      <c r="O188" s="661"/>
      <c r="P188" s="661"/>
      <c r="Q188" s="661"/>
      <c r="R188" s="661"/>
    </row>
    <row r="189" spans="1:18" s="662" customFormat="1" ht="16.5" customHeight="1">
      <c r="A189" s="671"/>
      <c r="B189" s="679"/>
      <c r="C189" s="664">
        <v>632</v>
      </c>
      <c r="D189" s="664"/>
      <c r="E189" s="699" t="s">
        <v>647</v>
      </c>
      <c r="F189" s="668">
        <f>'[2]Druhova'!B185</f>
        <v>0</v>
      </c>
      <c r="G189" s="668">
        <f>'[2]Druhova'!C185</f>
        <v>0</v>
      </c>
      <c r="H189" s="668">
        <f>'[2]Druhova'!D185</f>
        <v>0</v>
      </c>
      <c r="I189" s="668">
        <f>'[2]Druhova'!E185</f>
        <v>0</v>
      </c>
      <c r="J189" s="668">
        <f>'[2]Druhova'!F185</f>
        <v>0</v>
      </c>
      <c r="K189" s="669">
        <f>'[2]Druhova'!G185</f>
        <v>0</v>
      </c>
      <c r="L189" s="661"/>
      <c r="M189" s="661"/>
      <c r="N189" s="661"/>
      <c r="O189" s="661"/>
      <c r="P189" s="661"/>
      <c r="Q189" s="661"/>
      <c r="R189" s="661"/>
    </row>
    <row r="190" spans="1:28" ht="22.5" customHeight="1">
      <c r="A190" s="671"/>
      <c r="B190" s="679"/>
      <c r="C190" s="664">
        <v>633</v>
      </c>
      <c r="D190" s="664"/>
      <c r="E190" s="699" t="s">
        <v>738</v>
      </c>
      <c r="F190" s="668">
        <f>'[2]Druhova'!B186</f>
        <v>0</v>
      </c>
      <c r="G190" s="668">
        <f>'[2]Druhova'!C186</f>
        <v>0</v>
      </c>
      <c r="H190" s="668">
        <f>'[2]Druhova'!D186</f>
        <v>0</v>
      </c>
      <c r="I190" s="668">
        <f>'[2]Druhova'!E186</f>
        <v>0</v>
      </c>
      <c r="J190" s="668">
        <f>'[2]Druhova'!F186</f>
        <v>0</v>
      </c>
      <c r="K190" s="669">
        <f>'[2]Druhova'!G186</f>
        <v>0</v>
      </c>
      <c r="L190" s="616"/>
      <c r="M190" s="616"/>
      <c r="N190" s="616"/>
      <c r="O190" s="616"/>
      <c r="P190" s="616"/>
      <c r="S190" s="617"/>
      <c r="T190" s="617"/>
      <c r="U190" s="617"/>
      <c r="V190" s="617"/>
      <c r="W190" s="617"/>
      <c r="X190" s="617"/>
      <c r="Y190" s="617"/>
      <c r="Z190" s="617"/>
      <c r="AA190" s="617"/>
      <c r="AB190" s="617"/>
    </row>
    <row r="191" spans="1:28" ht="12.75">
      <c r="A191" s="722"/>
      <c r="B191" s="723"/>
      <c r="C191" s="664"/>
      <c r="D191" s="724">
        <v>6335</v>
      </c>
      <c r="E191" s="699" t="s">
        <v>648</v>
      </c>
      <c r="F191" s="668">
        <f>'[2]Druhova'!B187</f>
        <v>0</v>
      </c>
      <c r="G191" s="668">
        <f>'[2]Druhova'!C187</f>
        <v>0</v>
      </c>
      <c r="H191" s="668">
        <f>'[2]Druhova'!D187</f>
        <v>0</v>
      </c>
      <c r="I191" s="668">
        <f>'[2]Druhova'!E187</f>
        <v>0</v>
      </c>
      <c r="J191" s="668">
        <f>'[2]Druhova'!F187</f>
        <v>0</v>
      </c>
      <c r="K191" s="669">
        <f>'[2]Druhova'!G187</f>
        <v>0</v>
      </c>
      <c r="L191" s="616"/>
      <c r="M191" s="616"/>
      <c r="N191" s="616"/>
      <c r="O191" s="616"/>
      <c r="P191" s="616"/>
      <c r="S191" s="617"/>
      <c r="T191" s="617"/>
      <c r="U191" s="617"/>
      <c r="V191" s="617"/>
      <c r="W191" s="617"/>
      <c r="X191" s="617"/>
      <c r="Y191" s="617"/>
      <c r="Z191" s="617"/>
      <c r="AA191" s="617"/>
      <c r="AB191" s="617"/>
    </row>
    <row r="192" spans="1:28" ht="22.5">
      <c r="A192" s="722"/>
      <c r="B192" s="723"/>
      <c r="C192" s="664">
        <v>634</v>
      </c>
      <c r="D192" s="724"/>
      <c r="E192" s="699" t="s">
        <v>739</v>
      </c>
      <c r="F192" s="668">
        <f>'[2]Druhova'!B188</f>
        <v>143755.31</v>
      </c>
      <c r="G192" s="668">
        <f>'[2]Druhova'!C188</f>
        <v>668373</v>
      </c>
      <c r="H192" s="668">
        <f>'[2]Druhova'!D188</f>
        <v>346227</v>
      </c>
      <c r="I192" s="668">
        <f>'[2]Druhova'!E188</f>
        <v>120352.42</v>
      </c>
      <c r="J192" s="668">
        <f>'[2]Druhova'!F188</f>
        <v>34.76</v>
      </c>
      <c r="K192" s="669">
        <f>'[2]Druhova'!G188</f>
        <v>83.72</v>
      </c>
      <c r="L192" s="616"/>
      <c r="M192" s="616"/>
      <c r="N192" s="616"/>
      <c r="O192" s="616"/>
      <c r="P192" s="616"/>
      <c r="S192" s="617"/>
      <c r="T192" s="617"/>
      <c r="U192" s="617"/>
      <c r="V192" s="617"/>
      <c r="W192" s="617"/>
      <c r="X192" s="617"/>
      <c r="Y192" s="617"/>
      <c r="Z192" s="617"/>
      <c r="AA192" s="617"/>
      <c r="AB192" s="617"/>
    </row>
    <row r="193" spans="1:18" s="662" customFormat="1" ht="12.75">
      <c r="A193" s="671"/>
      <c r="B193" s="679"/>
      <c r="C193" s="664"/>
      <c r="D193" s="664">
        <v>6341</v>
      </c>
      <c r="E193" s="699" t="s">
        <v>649</v>
      </c>
      <c r="F193" s="668">
        <f>'[2]Druhova'!B189</f>
        <v>143239.31</v>
      </c>
      <c r="G193" s="668">
        <f>'[2]Druhova'!C189</f>
        <v>144415</v>
      </c>
      <c r="H193" s="668">
        <f>'[2]Druhova'!D189</f>
        <v>194904</v>
      </c>
      <c r="I193" s="668">
        <f>'[2]Druhova'!E189</f>
        <v>118022.9</v>
      </c>
      <c r="J193" s="668">
        <f>'[2]Druhova'!F189</f>
        <v>60.55</v>
      </c>
      <c r="K193" s="669">
        <f>'[2]Druhova'!G189</f>
        <v>82.4</v>
      </c>
      <c r="L193" s="661"/>
      <c r="M193" s="661"/>
      <c r="N193" s="661"/>
      <c r="O193" s="661"/>
      <c r="P193" s="661"/>
      <c r="Q193" s="661"/>
      <c r="R193" s="661"/>
    </row>
    <row r="194" spans="1:28" ht="12.75">
      <c r="A194" s="671"/>
      <c r="B194" s="679"/>
      <c r="C194" s="664"/>
      <c r="D194" s="664">
        <v>6342</v>
      </c>
      <c r="E194" s="699" t="s">
        <v>650</v>
      </c>
      <c r="F194" s="668">
        <f>'[2]Druhova'!B190</f>
        <v>516</v>
      </c>
      <c r="G194" s="668">
        <f>'[2]Druhova'!C190</f>
        <v>523958</v>
      </c>
      <c r="H194" s="668">
        <f>'[2]Druhova'!D190</f>
        <v>151323</v>
      </c>
      <c r="I194" s="668">
        <f>'[2]Druhova'!E190</f>
        <v>2329.53</v>
      </c>
      <c r="J194" s="668">
        <f>'[2]Druhova'!F190</f>
        <v>1.54</v>
      </c>
      <c r="K194" s="669">
        <f>'[2]Druhova'!G190</f>
        <v>451.46</v>
      </c>
      <c r="L194" s="616"/>
      <c r="M194" s="616"/>
      <c r="N194" s="616"/>
      <c r="O194" s="616"/>
      <c r="P194" s="616"/>
      <c r="S194" s="617"/>
      <c r="T194" s="617"/>
      <c r="U194" s="617"/>
      <c r="V194" s="617"/>
      <c r="W194" s="617"/>
      <c r="X194" s="617"/>
      <c r="Y194" s="617"/>
      <c r="Z194" s="617"/>
      <c r="AA194" s="617"/>
      <c r="AB194" s="617"/>
    </row>
    <row r="195" spans="1:18" s="662" customFormat="1" ht="22.5">
      <c r="A195" s="671"/>
      <c r="B195" s="679"/>
      <c r="C195" s="664"/>
      <c r="D195" s="664">
        <v>6343</v>
      </c>
      <c r="E195" s="699" t="s">
        <v>651</v>
      </c>
      <c r="F195" s="668">
        <f>'[2]Druhova'!B191</f>
        <v>0</v>
      </c>
      <c r="G195" s="668">
        <f>'[2]Druhova'!C191</f>
        <v>0</v>
      </c>
      <c r="H195" s="668">
        <f>'[2]Druhova'!D191</f>
        <v>0</v>
      </c>
      <c r="I195" s="668">
        <f>'[2]Druhova'!E191</f>
        <v>0</v>
      </c>
      <c r="J195" s="668">
        <f>'[2]Druhova'!F191</f>
        <v>0</v>
      </c>
      <c r="K195" s="669">
        <f>'[2]Druhova'!G191</f>
        <v>0</v>
      </c>
      <c r="L195" s="661"/>
      <c r="M195" s="661"/>
      <c r="N195" s="661"/>
      <c r="O195" s="661"/>
      <c r="P195" s="661"/>
      <c r="Q195" s="661"/>
      <c r="R195" s="661"/>
    </row>
    <row r="196" spans="1:18" s="662" customFormat="1" ht="22.5">
      <c r="A196" s="671"/>
      <c r="B196" s="679"/>
      <c r="C196" s="664"/>
      <c r="D196" s="664">
        <v>6344</v>
      </c>
      <c r="E196" s="699" t="s">
        <v>652</v>
      </c>
      <c r="F196" s="668">
        <f>'[2]Druhova'!B192</f>
        <v>0</v>
      </c>
      <c r="G196" s="668">
        <f>'[2]Druhova'!C192</f>
        <v>0</v>
      </c>
      <c r="H196" s="668">
        <f>'[2]Druhova'!D192</f>
        <v>0</v>
      </c>
      <c r="I196" s="668">
        <f>'[2]Druhova'!E192</f>
        <v>0</v>
      </c>
      <c r="J196" s="668">
        <f>'[2]Druhova'!F192</f>
        <v>0</v>
      </c>
      <c r="K196" s="669">
        <f>'[2]Druhova'!G192</f>
        <v>0</v>
      </c>
      <c r="L196" s="661"/>
      <c r="M196" s="661"/>
      <c r="N196" s="661"/>
      <c r="O196" s="661"/>
      <c r="P196" s="661"/>
      <c r="Q196" s="661"/>
      <c r="R196" s="661"/>
    </row>
    <row r="197" spans="1:18" s="662" customFormat="1" ht="12.75">
      <c r="A197" s="671"/>
      <c r="B197" s="679"/>
      <c r="C197" s="664"/>
      <c r="D197" s="664">
        <v>6345</v>
      </c>
      <c r="E197" s="699" t="s">
        <v>653</v>
      </c>
      <c r="F197" s="668">
        <f>'[2]Druhova'!B193</f>
        <v>0</v>
      </c>
      <c r="G197" s="668">
        <f>'[2]Druhova'!C193</f>
        <v>0</v>
      </c>
      <c r="H197" s="668">
        <f>'[2]Druhova'!D193</f>
        <v>0</v>
      </c>
      <c r="I197" s="668">
        <f>'[2]Druhova'!E193</f>
        <v>0</v>
      </c>
      <c r="J197" s="668">
        <f>'[2]Druhova'!F193</f>
        <v>0</v>
      </c>
      <c r="K197" s="669">
        <f>'[2]Druhova'!G193</f>
        <v>0</v>
      </c>
      <c r="L197" s="661"/>
      <c r="M197" s="661"/>
      <c r="N197" s="661"/>
      <c r="O197" s="661"/>
      <c r="P197" s="661"/>
      <c r="Q197" s="661"/>
      <c r="R197" s="661"/>
    </row>
    <row r="198" spans="1:28" ht="22.5">
      <c r="A198" s="671"/>
      <c r="B198" s="679"/>
      <c r="C198" s="664"/>
      <c r="D198" s="664">
        <v>6349</v>
      </c>
      <c r="E198" s="699" t="s">
        <v>654</v>
      </c>
      <c r="F198" s="668">
        <f>'[2]Druhova'!B194</f>
        <v>0</v>
      </c>
      <c r="G198" s="668">
        <f>'[2]Druhova'!C194</f>
        <v>0</v>
      </c>
      <c r="H198" s="668">
        <f>'[2]Druhova'!D194</f>
        <v>0</v>
      </c>
      <c r="I198" s="668">
        <f>'[2]Druhova'!E194</f>
        <v>0</v>
      </c>
      <c r="J198" s="668">
        <f>'[2]Druhova'!F194</f>
        <v>0</v>
      </c>
      <c r="K198" s="669">
        <f>'[2]Druhova'!G194</f>
        <v>0</v>
      </c>
      <c r="L198" s="616"/>
      <c r="M198" s="616"/>
      <c r="N198" s="616"/>
      <c r="O198" s="616"/>
      <c r="P198" s="616"/>
      <c r="S198" s="617"/>
      <c r="T198" s="617"/>
      <c r="U198" s="617"/>
      <c r="V198" s="617"/>
      <c r="W198" s="617"/>
      <c r="X198" s="617"/>
      <c r="Y198" s="617"/>
      <c r="Z198" s="617"/>
      <c r="AA198" s="617"/>
      <c r="AB198" s="617"/>
    </row>
    <row r="199" spans="1:28" ht="22.5">
      <c r="A199" s="671"/>
      <c r="B199" s="679"/>
      <c r="C199" s="664">
        <v>635</v>
      </c>
      <c r="D199" s="664"/>
      <c r="E199" s="699" t="s">
        <v>655</v>
      </c>
      <c r="F199" s="668">
        <f>'[2]Druhova'!B195</f>
        <v>3802.61</v>
      </c>
      <c r="G199" s="668">
        <f>'[2]Druhova'!C195</f>
        <v>0</v>
      </c>
      <c r="H199" s="668">
        <f>'[2]Druhova'!D195</f>
        <v>5853</v>
      </c>
      <c r="I199" s="668">
        <f>'[2]Druhova'!E195</f>
        <v>7387.57</v>
      </c>
      <c r="J199" s="668">
        <f>'[2]Druhova'!F195</f>
        <v>126.22</v>
      </c>
      <c r="K199" s="669">
        <f>'[2]Druhova'!G195</f>
        <v>194.28</v>
      </c>
      <c r="L199" s="616"/>
      <c r="M199" s="616"/>
      <c r="N199" s="616"/>
      <c r="O199" s="616"/>
      <c r="P199" s="616"/>
      <c r="S199" s="617"/>
      <c r="T199" s="617"/>
      <c r="U199" s="617"/>
      <c r="V199" s="617"/>
      <c r="W199" s="617"/>
      <c r="X199" s="617"/>
      <c r="Y199" s="617"/>
      <c r="Z199" s="617"/>
      <c r="AA199" s="617"/>
      <c r="AB199" s="617"/>
    </row>
    <row r="200" spans="1:28" ht="12.75">
      <c r="A200" s="671"/>
      <c r="B200" s="679"/>
      <c r="C200" s="664">
        <v>636</v>
      </c>
      <c r="D200" s="664"/>
      <c r="E200" s="699" t="s">
        <v>656</v>
      </c>
      <c r="F200" s="668">
        <f>'[2]Druhova'!B196</f>
        <v>0</v>
      </c>
      <c r="G200" s="668">
        <f>'[2]Druhova'!C196</f>
        <v>0</v>
      </c>
      <c r="H200" s="668">
        <f>'[2]Druhova'!D196</f>
        <v>0</v>
      </c>
      <c r="I200" s="668">
        <f>'[2]Druhova'!E196</f>
        <v>0</v>
      </c>
      <c r="J200" s="668">
        <f>'[2]Druhova'!F196</f>
        <v>0</v>
      </c>
      <c r="K200" s="669">
        <f>'[2]Druhova'!G196</f>
        <v>0</v>
      </c>
      <c r="L200" s="616"/>
      <c r="M200" s="616"/>
      <c r="N200" s="616"/>
      <c r="O200" s="616"/>
      <c r="P200" s="616"/>
      <c r="S200" s="617"/>
      <c r="T200" s="617"/>
      <c r="U200" s="617"/>
      <c r="V200" s="617"/>
      <c r="W200" s="617"/>
      <c r="X200" s="617"/>
      <c r="Y200" s="617"/>
      <c r="Z200" s="617"/>
      <c r="AA200" s="617"/>
      <c r="AB200" s="617"/>
    </row>
    <row r="201" spans="1:28" ht="12.75">
      <c r="A201" s="671"/>
      <c r="B201" s="679"/>
      <c r="C201" s="664">
        <v>637</v>
      </c>
      <c r="D201" s="664"/>
      <c r="E201" s="699" t="s">
        <v>657</v>
      </c>
      <c r="F201" s="668">
        <f>'[2]Druhova'!B197</f>
        <v>0</v>
      </c>
      <c r="G201" s="668">
        <f>'[2]Druhova'!C197</f>
        <v>0</v>
      </c>
      <c r="H201" s="668">
        <f>'[2]Druhova'!D197</f>
        <v>0</v>
      </c>
      <c r="I201" s="668">
        <f>'[2]Druhova'!E197</f>
        <v>0</v>
      </c>
      <c r="J201" s="668">
        <f>'[2]Druhova'!F197</f>
        <v>0</v>
      </c>
      <c r="K201" s="669">
        <f>'[2]Druhova'!G197</f>
        <v>0</v>
      </c>
      <c r="L201" s="616"/>
      <c r="M201" s="616"/>
      <c r="N201" s="616"/>
      <c r="O201" s="616"/>
      <c r="P201" s="616"/>
      <c r="S201" s="617"/>
      <c r="T201" s="617"/>
      <c r="U201" s="617"/>
      <c r="V201" s="617"/>
      <c r="W201" s="617"/>
      <c r="X201" s="617"/>
      <c r="Y201" s="617"/>
      <c r="Z201" s="617"/>
      <c r="AA201" s="617"/>
      <c r="AB201" s="617"/>
    </row>
    <row r="202" spans="1:28" ht="12.75">
      <c r="A202" s="671"/>
      <c r="B202" s="679"/>
      <c r="C202" s="664">
        <v>638</v>
      </c>
      <c r="D202" s="664"/>
      <c r="E202" s="699" t="s">
        <v>658</v>
      </c>
      <c r="F202" s="668">
        <f>'[2]Druhova'!B198</f>
        <v>0</v>
      </c>
      <c r="G202" s="668">
        <f>'[2]Druhova'!C198</f>
        <v>0</v>
      </c>
      <c r="H202" s="668">
        <f>'[2]Druhova'!D198</f>
        <v>0</v>
      </c>
      <c r="I202" s="668">
        <f>'[2]Druhova'!E198</f>
        <v>0</v>
      </c>
      <c r="J202" s="668">
        <f>'[2]Druhova'!F198</f>
        <v>0</v>
      </c>
      <c r="K202" s="669">
        <f>'[2]Druhova'!G198</f>
        <v>0</v>
      </c>
      <c r="L202" s="616"/>
      <c r="M202" s="616"/>
      <c r="N202" s="616"/>
      <c r="O202" s="616"/>
      <c r="P202" s="616"/>
      <c r="S202" s="617"/>
      <c r="T202" s="617"/>
      <c r="U202" s="617"/>
      <c r="V202" s="617"/>
      <c r="W202" s="617"/>
      <c r="X202" s="617"/>
      <c r="Y202" s="617"/>
      <c r="Z202" s="617"/>
      <c r="AA202" s="617"/>
      <c r="AB202" s="617"/>
    </row>
    <row r="203" spans="1:28" ht="12.75">
      <c r="A203" s="671"/>
      <c r="B203" s="679">
        <v>63</v>
      </c>
      <c r="C203" s="664"/>
      <c r="D203" s="679"/>
      <c r="E203" s="701" t="s">
        <v>659</v>
      </c>
      <c r="F203" s="676">
        <f>'[2]Druhova'!B199</f>
        <v>147557.92</v>
      </c>
      <c r="G203" s="676">
        <f>'[2]Druhova'!C199</f>
        <v>668373</v>
      </c>
      <c r="H203" s="676">
        <f>'[2]Druhova'!D199</f>
        <v>360913.6</v>
      </c>
      <c r="I203" s="676">
        <f>'[2]Druhova'!E199</f>
        <v>133868.24</v>
      </c>
      <c r="J203" s="676">
        <f>'[2]Druhova'!F199</f>
        <v>37.09</v>
      </c>
      <c r="K203" s="677">
        <f>'[2]Druhova'!G199</f>
        <v>90.72</v>
      </c>
      <c r="L203" s="616"/>
      <c r="M203" s="616"/>
      <c r="N203" s="616"/>
      <c r="O203" s="616"/>
      <c r="P203" s="616"/>
      <c r="S203" s="617"/>
      <c r="T203" s="617"/>
      <c r="U203" s="617"/>
      <c r="V203" s="617"/>
      <c r="W203" s="617"/>
      <c r="X203" s="617"/>
      <c r="Y203" s="617"/>
      <c r="Z203" s="617"/>
      <c r="AA203" s="617"/>
      <c r="AB203" s="617"/>
    </row>
    <row r="204" spans="1:28" ht="22.5">
      <c r="A204" s="671"/>
      <c r="B204" s="679"/>
      <c r="C204" s="664">
        <v>641</v>
      </c>
      <c r="D204" s="664"/>
      <c r="E204" s="699" t="s">
        <v>660</v>
      </c>
      <c r="F204" s="668">
        <f>'[2]Druhova'!B200</f>
        <v>0</v>
      </c>
      <c r="G204" s="668">
        <f>'[2]Druhova'!C200</f>
        <v>0</v>
      </c>
      <c r="H204" s="668">
        <f>'[2]Druhova'!D200</f>
        <v>0</v>
      </c>
      <c r="I204" s="668">
        <f>'[2]Druhova'!E200</f>
        <v>0</v>
      </c>
      <c r="J204" s="668">
        <f>'[2]Druhova'!F200</f>
        <v>0</v>
      </c>
      <c r="K204" s="669">
        <f>'[2]Druhova'!G200</f>
        <v>0</v>
      </c>
      <c r="L204" s="616"/>
      <c r="M204" s="616"/>
      <c r="N204" s="616"/>
      <c r="O204" s="616"/>
      <c r="P204" s="616"/>
      <c r="S204" s="617"/>
      <c r="T204" s="617"/>
      <c r="U204" s="617"/>
      <c r="V204" s="617"/>
      <c r="W204" s="617"/>
      <c r="X204" s="617"/>
      <c r="Y204" s="617"/>
      <c r="Z204" s="617"/>
      <c r="AA204" s="617"/>
      <c r="AB204" s="617"/>
    </row>
    <row r="205" spans="1:28" ht="22.5">
      <c r="A205" s="671"/>
      <c r="B205" s="679"/>
      <c r="C205" s="664">
        <v>642</v>
      </c>
      <c r="D205" s="664"/>
      <c r="E205" s="699" t="s">
        <v>661</v>
      </c>
      <c r="F205" s="668">
        <f>'[2]Druhova'!B201</f>
        <v>0</v>
      </c>
      <c r="G205" s="668">
        <f>'[2]Druhova'!C201</f>
        <v>0</v>
      </c>
      <c r="H205" s="668">
        <f>'[2]Druhova'!D201</f>
        <v>0</v>
      </c>
      <c r="I205" s="668">
        <f>'[2]Druhova'!E201</f>
        <v>0</v>
      </c>
      <c r="J205" s="668">
        <f>'[2]Druhova'!F201</f>
        <v>0</v>
      </c>
      <c r="K205" s="669">
        <f>'[2]Druhova'!G201</f>
        <v>0</v>
      </c>
      <c r="L205" s="616"/>
      <c r="M205" s="616"/>
      <c r="N205" s="616"/>
      <c r="O205" s="616"/>
      <c r="P205" s="616"/>
      <c r="S205" s="617"/>
      <c r="T205" s="617"/>
      <c r="U205" s="617"/>
      <c r="V205" s="617"/>
      <c r="W205" s="617"/>
      <c r="X205" s="617"/>
      <c r="Y205" s="617"/>
      <c r="Z205" s="617"/>
      <c r="AA205" s="617"/>
      <c r="AB205" s="617"/>
    </row>
    <row r="206" spans="1:28" ht="22.5">
      <c r="A206" s="671"/>
      <c r="B206" s="679"/>
      <c r="C206" s="664">
        <v>643</v>
      </c>
      <c r="D206" s="664"/>
      <c r="E206" s="699" t="s">
        <v>740</v>
      </c>
      <c r="F206" s="668">
        <f>'[2]Druhova'!B202</f>
        <v>0</v>
      </c>
      <c r="G206" s="668">
        <f>'[2]Druhova'!C202</f>
        <v>0</v>
      </c>
      <c r="H206" s="668">
        <f>'[2]Druhova'!D202</f>
        <v>0</v>
      </c>
      <c r="I206" s="668">
        <f>'[2]Druhova'!E202</f>
        <v>0</v>
      </c>
      <c r="J206" s="668">
        <f>'[2]Druhova'!F202</f>
        <v>0</v>
      </c>
      <c r="K206" s="669">
        <f>'[2]Druhova'!G202</f>
        <v>0</v>
      </c>
      <c r="L206" s="616"/>
      <c r="M206" s="616"/>
      <c r="N206" s="616"/>
      <c r="O206" s="616"/>
      <c r="P206" s="616"/>
      <c r="S206" s="617"/>
      <c r="T206" s="617"/>
      <c r="U206" s="617"/>
      <c r="V206" s="617"/>
      <c r="W206" s="617"/>
      <c r="X206" s="617"/>
      <c r="Y206" s="617"/>
      <c r="Z206" s="617"/>
      <c r="AA206" s="617"/>
      <c r="AB206" s="617"/>
    </row>
    <row r="207" spans="1:28" ht="22.5">
      <c r="A207" s="671"/>
      <c r="B207" s="679"/>
      <c r="C207" s="664">
        <v>644</v>
      </c>
      <c r="D207" s="664"/>
      <c r="E207" s="699" t="s">
        <v>741</v>
      </c>
      <c r="F207" s="668">
        <f>'[2]Druhova'!B203</f>
        <v>0</v>
      </c>
      <c r="G207" s="668">
        <f>'[2]Druhova'!C203</f>
        <v>0</v>
      </c>
      <c r="H207" s="668">
        <f>'[2]Druhova'!D203</f>
        <v>0</v>
      </c>
      <c r="I207" s="668">
        <f>'[2]Druhova'!E203</f>
        <v>0</v>
      </c>
      <c r="J207" s="668">
        <f>'[2]Druhova'!F203</f>
        <v>0</v>
      </c>
      <c r="K207" s="669">
        <f>'[2]Druhova'!G203</f>
        <v>0</v>
      </c>
      <c r="L207" s="616"/>
      <c r="M207" s="616"/>
      <c r="N207" s="616"/>
      <c r="O207" s="616"/>
      <c r="P207" s="616"/>
      <c r="S207" s="617"/>
      <c r="T207" s="617"/>
      <c r="U207" s="617"/>
      <c r="V207" s="617"/>
      <c r="W207" s="617"/>
      <c r="X207" s="617"/>
      <c r="Y207" s="617"/>
      <c r="Z207" s="617"/>
      <c r="AA207" s="617"/>
      <c r="AB207" s="617"/>
    </row>
    <row r="208" spans="1:28" ht="22.5">
      <c r="A208" s="671"/>
      <c r="B208" s="679"/>
      <c r="C208" s="664">
        <v>645</v>
      </c>
      <c r="D208" s="664"/>
      <c r="E208" s="699" t="s">
        <v>662</v>
      </c>
      <c r="F208" s="668">
        <f>'[2]Druhova'!B204</f>
        <v>0</v>
      </c>
      <c r="G208" s="668">
        <f>'[2]Druhova'!C204</f>
        <v>0</v>
      </c>
      <c r="H208" s="668">
        <f>'[2]Druhova'!D204</f>
        <v>0</v>
      </c>
      <c r="I208" s="668">
        <f>'[2]Druhova'!E204</f>
        <v>0</v>
      </c>
      <c r="J208" s="668">
        <f>'[2]Druhova'!F204</f>
        <v>0</v>
      </c>
      <c r="K208" s="669">
        <f>'[2]Druhova'!G204</f>
        <v>0</v>
      </c>
      <c r="L208" s="616"/>
      <c r="M208" s="616"/>
      <c r="N208" s="616"/>
      <c r="O208" s="616"/>
      <c r="P208" s="616"/>
      <c r="S208" s="617"/>
      <c r="T208" s="617"/>
      <c r="U208" s="617"/>
      <c r="V208" s="617"/>
      <c r="W208" s="617"/>
      <c r="X208" s="617"/>
      <c r="Y208" s="617"/>
      <c r="Z208" s="617"/>
      <c r="AA208" s="617"/>
      <c r="AB208" s="617"/>
    </row>
    <row r="209" spans="1:28" ht="12.75">
      <c r="A209" s="671"/>
      <c r="B209" s="679"/>
      <c r="C209" s="664">
        <v>646</v>
      </c>
      <c r="D209" s="664"/>
      <c r="E209" s="699" t="s">
        <v>663</v>
      </c>
      <c r="F209" s="668">
        <f>'[2]Druhova'!B205</f>
        <v>0</v>
      </c>
      <c r="G209" s="668">
        <f>'[2]Druhova'!C205</f>
        <v>0</v>
      </c>
      <c r="H209" s="668">
        <f>'[2]Druhova'!D205</f>
        <v>0</v>
      </c>
      <c r="I209" s="668">
        <f>'[2]Druhova'!E205</f>
        <v>0</v>
      </c>
      <c r="J209" s="668">
        <f>'[2]Druhova'!F205</f>
        <v>0</v>
      </c>
      <c r="K209" s="669">
        <f>'[2]Druhova'!G205</f>
        <v>0</v>
      </c>
      <c r="L209" s="616"/>
      <c r="M209" s="616"/>
      <c r="N209" s="616"/>
      <c r="O209" s="616"/>
      <c r="P209" s="616"/>
      <c r="S209" s="617"/>
      <c r="T209" s="617"/>
      <c r="U209" s="617"/>
      <c r="V209" s="617"/>
      <c r="W209" s="617"/>
      <c r="X209" s="617"/>
      <c r="Y209" s="617"/>
      <c r="Z209" s="617"/>
      <c r="AA209" s="617"/>
      <c r="AB209" s="617"/>
    </row>
    <row r="210" spans="1:28" ht="12.75">
      <c r="A210" s="671"/>
      <c r="B210" s="679"/>
      <c r="C210" s="664">
        <v>647</v>
      </c>
      <c r="D210" s="664"/>
      <c r="E210" s="699" t="s">
        <v>664</v>
      </c>
      <c r="F210" s="668">
        <f>'[2]Druhova'!B206</f>
        <v>0</v>
      </c>
      <c r="G210" s="668">
        <f>'[2]Druhova'!C206</f>
        <v>0</v>
      </c>
      <c r="H210" s="668">
        <f>'[2]Druhova'!D206</f>
        <v>0</v>
      </c>
      <c r="I210" s="668">
        <f>'[2]Druhova'!E206</f>
        <v>0</v>
      </c>
      <c r="J210" s="668">
        <f>'[2]Druhova'!F206</f>
        <v>0</v>
      </c>
      <c r="K210" s="669">
        <f>'[2]Druhova'!G206</f>
        <v>0</v>
      </c>
      <c r="L210" s="616"/>
      <c r="M210" s="616"/>
      <c r="N210" s="616"/>
      <c r="O210" s="616"/>
      <c r="P210" s="616"/>
      <c r="S210" s="617"/>
      <c r="T210" s="617"/>
      <c r="U210" s="617"/>
      <c r="V210" s="617"/>
      <c r="W210" s="617"/>
      <c r="X210" s="617"/>
      <c r="Y210" s="617"/>
      <c r="Z210" s="617"/>
      <c r="AA210" s="617"/>
      <c r="AB210" s="617"/>
    </row>
    <row r="211" spans="1:28" ht="12.75">
      <c r="A211" s="671"/>
      <c r="B211" s="679">
        <v>64</v>
      </c>
      <c r="C211" s="664"/>
      <c r="D211" s="679"/>
      <c r="E211" s="701" t="s">
        <v>665</v>
      </c>
      <c r="F211" s="668">
        <f>'[2]Druhova'!B207</f>
        <v>0</v>
      </c>
      <c r="G211" s="668">
        <f>'[2]Druhova'!C207</f>
        <v>0</v>
      </c>
      <c r="H211" s="668">
        <f>'[2]Druhova'!D207</f>
        <v>0</v>
      </c>
      <c r="I211" s="668">
        <f>'[2]Druhova'!E207</f>
        <v>0</v>
      </c>
      <c r="J211" s="668">
        <f>'[2]Druhova'!F207</f>
        <v>0</v>
      </c>
      <c r="K211" s="669">
        <f>'[2]Druhova'!G207</f>
        <v>0</v>
      </c>
      <c r="L211" s="616"/>
      <c r="M211" s="616"/>
      <c r="N211" s="616"/>
      <c r="O211" s="616"/>
      <c r="P211" s="616"/>
      <c r="S211" s="617"/>
      <c r="T211" s="617"/>
      <c r="U211" s="617"/>
      <c r="V211" s="617"/>
      <c r="W211" s="617"/>
      <c r="X211" s="617"/>
      <c r="Y211" s="617"/>
      <c r="Z211" s="617"/>
      <c r="AA211" s="617"/>
      <c r="AB211" s="617"/>
    </row>
    <row r="212" spans="1:28" ht="33.75">
      <c r="A212" s="671"/>
      <c r="B212" s="679"/>
      <c r="C212" s="664">
        <v>671</v>
      </c>
      <c r="D212" s="664"/>
      <c r="E212" s="699" t="s">
        <v>742</v>
      </c>
      <c r="F212" s="668">
        <f>'[2]Druhova'!B208</f>
        <v>0</v>
      </c>
      <c r="G212" s="668">
        <f>'[2]Druhova'!C208</f>
        <v>0</v>
      </c>
      <c r="H212" s="668">
        <f>'[2]Druhova'!D208</f>
        <v>0</v>
      </c>
      <c r="I212" s="668">
        <f>'[2]Druhova'!E208</f>
        <v>0</v>
      </c>
      <c r="J212" s="668">
        <f>'[2]Druhova'!F208</f>
        <v>0</v>
      </c>
      <c r="K212" s="669">
        <f>'[2]Druhova'!G208</f>
        <v>0</v>
      </c>
      <c r="L212" s="616"/>
      <c r="M212" s="616"/>
      <c r="N212" s="616"/>
      <c r="O212" s="616"/>
      <c r="P212" s="616"/>
      <c r="S212" s="617"/>
      <c r="T212" s="617"/>
      <c r="U212" s="617"/>
      <c r="V212" s="617"/>
      <c r="W212" s="617"/>
      <c r="X212" s="617"/>
      <c r="Y212" s="617"/>
      <c r="Z212" s="617"/>
      <c r="AA212" s="617"/>
      <c r="AB212" s="617"/>
    </row>
    <row r="213" spans="1:18" s="662" customFormat="1" ht="33.75">
      <c r="A213" s="671"/>
      <c r="B213" s="679"/>
      <c r="C213" s="664">
        <v>672</v>
      </c>
      <c r="D213" s="664"/>
      <c r="E213" s="699" t="s">
        <v>743</v>
      </c>
      <c r="F213" s="668">
        <f>'[2]Druhova'!B209</f>
        <v>0</v>
      </c>
      <c r="G213" s="668">
        <f>'[2]Druhova'!C209</f>
        <v>0</v>
      </c>
      <c r="H213" s="668">
        <f>'[2]Druhova'!D209</f>
        <v>0</v>
      </c>
      <c r="I213" s="668">
        <f>'[2]Druhova'!E209</f>
        <v>0</v>
      </c>
      <c r="J213" s="668">
        <f>'[2]Druhova'!F209</f>
        <v>0</v>
      </c>
      <c r="K213" s="669">
        <f>'[2]Druhova'!G209</f>
        <v>0</v>
      </c>
      <c r="L213" s="661"/>
      <c r="M213" s="661"/>
      <c r="N213" s="661"/>
      <c r="O213" s="661"/>
      <c r="P213" s="661"/>
      <c r="Q213" s="661"/>
      <c r="R213" s="661"/>
    </row>
    <row r="214" spans="1:28" ht="33.75">
      <c r="A214" s="671"/>
      <c r="B214" s="679"/>
      <c r="C214" s="664">
        <v>673</v>
      </c>
      <c r="D214" s="664"/>
      <c r="E214" s="699" t="s">
        <v>744</v>
      </c>
      <c r="F214" s="668">
        <f>'[2]Druhova'!B210</f>
        <v>0</v>
      </c>
      <c r="G214" s="668">
        <f>'[2]Druhova'!C210</f>
        <v>0</v>
      </c>
      <c r="H214" s="668">
        <f>'[2]Druhova'!D210</f>
        <v>0</v>
      </c>
      <c r="I214" s="668">
        <f>'[2]Druhova'!E210</f>
        <v>0</v>
      </c>
      <c r="J214" s="668">
        <f>'[2]Druhova'!F210</f>
        <v>0</v>
      </c>
      <c r="K214" s="669">
        <f>'[2]Druhova'!G210</f>
        <v>0</v>
      </c>
      <c r="L214" s="616"/>
      <c r="M214" s="616"/>
      <c r="N214" s="616"/>
      <c r="O214" s="616"/>
      <c r="P214" s="616"/>
      <c r="S214" s="617"/>
      <c r="T214" s="617"/>
      <c r="U214" s="617"/>
      <c r="V214" s="617"/>
      <c r="W214" s="617"/>
      <c r="X214" s="617"/>
      <c r="Y214" s="617"/>
      <c r="Z214" s="617"/>
      <c r="AA214" s="617"/>
      <c r="AB214" s="617"/>
    </row>
    <row r="215" spans="1:28" ht="33.75">
      <c r="A215" s="671"/>
      <c r="B215" s="679"/>
      <c r="C215" s="664">
        <v>674</v>
      </c>
      <c r="D215" s="664"/>
      <c r="E215" s="699" t="s">
        <v>745</v>
      </c>
      <c r="F215" s="668">
        <f>'[2]Druhova'!B211</f>
        <v>0</v>
      </c>
      <c r="G215" s="668">
        <f>'[2]Druhova'!C211</f>
        <v>0</v>
      </c>
      <c r="H215" s="668">
        <f>'[2]Druhova'!D211</f>
        <v>0</v>
      </c>
      <c r="I215" s="668">
        <f>'[2]Druhova'!E211</f>
        <v>0</v>
      </c>
      <c r="J215" s="668">
        <f>'[2]Druhova'!F211</f>
        <v>0</v>
      </c>
      <c r="K215" s="669">
        <f>'[2]Druhova'!G211</f>
        <v>0</v>
      </c>
      <c r="L215" s="616"/>
      <c r="M215" s="616"/>
      <c r="N215" s="616"/>
      <c r="O215" s="616"/>
      <c r="P215" s="616"/>
      <c r="S215" s="617"/>
      <c r="T215" s="617"/>
      <c r="U215" s="617"/>
      <c r="V215" s="617"/>
      <c r="W215" s="617"/>
      <c r="X215" s="617"/>
      <c r="Y215" s="617"/>
      <c r="Z215" s="617"/>
      <c r="AA215" s="617"/>
      <c r="AB215" s="617"/>
    </row>
    <row r="216" spans="1:28" ht="33.75">
      <c r="A216" s="671"/>
      <c r="B216" s="679"/>
      <c r="C216" s="664">
        <v>675</v>
      </c>
      <c r="D216" s="664"/>
      <c r="E216" s="699" t="s">
        <v>666</v>
      </c>
      <c r="F216" s="668">
        <f>'[2]Druhova'!B212</f>
        <v>0</v>
      </c>
      <c r="G216" s="668">
        <f>'[2]Druhova'!C212</f>
        <v>0</v>
      </c>
      <c r="H216" s="668">
        <f>'[2]Druhova'!D212</f>
        <v>0</v>
      </c>
      <c r="I216" s="668">
        <f>'[2]Druhova'!E212</f>
        <v>0</v>
      </c>
      <c r="J216" s="668">
        <f>'[2]Druhova'!F212</f>
        <v>0</v>
      </c>
      <c r="K216" s="669">
        <f>'[2]Druhova'!G212</f>
        <v>0</v>
      </c>
      <c r="L216" s="616"/>
      <c r="M216" s="616"/>
      <c r="N216" s="616"/>
      <c r="O216" s="616"/>
      <c r="P216" s="616"/>
      <c r="S216" s="617"/>
      <c r="T216" s="617"/>
      <c r="U216" s="617"/>
      <c r="V216" s="617"/>
      <c r="W216" s="617"/>
      <c r="X216" s="617"/>
      <c r="Y216" s="617"/>
      <c r="Z216" s="617"/>
      <c r="AA216" s="617"/>
      <c r="AB216" s="617"/>
    </row>
    <row r="217" spans="1:28" ht="33.75">
      <c r="A217" s="671"/>
      <c r="B217" s="679"/>
      <c r="C217" s="664">
        <v>676</v>
      </c>
      <c r="D217" s="664"/>
      <c r="E217" s="699" t="s">
        <v>667</v>
      </c>
      <c r="F217" s="668">
        <f>'[2]Druhova'!B213</f>
        <v>0</v>
      </c>
      <c r="G217" s="668">
        <f>'[2]Druhova'!C213</f>
        <v>0</v>
      </c>
      <c r="H217" s="668">
        <f>'[2]Druhova'!D213</f>
        <v>0</v>
      </c>
      <c r="I217" s="668">
        <f>'[2]Druhova'!E213</f>
        <v>0</v>
      </c>
      <c r="J217" s="668">
        <f>'[2]Druhova'!F213</f>
        <v>0</v>
      </c>
      <c r="K217" s="669">
        <f>'[2]Druhova'!G213</f>
        <v>0</v>
      </c>
      <c r="L217" s="616"/>
      <c r="M217" s="616"/>
      <c r="N217" s="616"/>
      <c r="O217" s="616"/>
      <c r="P217" s="616"/>
      <c r="S217" s="617"/>
      <c r="T217" s="617"/>
      <c r="U217" s="617"/>
      <c r="V217" s="617"/>
      <c r="W217" s="617"/>
      <c r="X217" s="617"/>
      <c r="Y217" s="617"/>
      <c r="Z217" s="617"/>
      <c r="AA217" s="617"/>
      <c r="AB217" s="617"/>
    </row>
    <row r="218" spans="1:28" ht="12.75">
      <c r="A218" s="671"/>
      <c r="B218" s="679"/>
      <c r="C218" s="664">
        <v>679</v>
      </c>
      <c r="D218" s="664"/>
      <c r="E218" s="699" t="s">
        <v>668</v>
      </c>
      <c r="F218" s="668">
        <f>'[2]Druhova'!B214</f>
        <v>0</v>
      </c>
      <c r="G218" s="668">
        <f>'[2]Druhova'!C214</f>
        <v>0</v>
      </c>
      <c r="H218" s="668">
        <f>'[2]Druhova'!D214</f>
        <v>0</v>
      </c>
      <c r="I218" s="668">
        <f>'[2]Druhova'!E214</f>
        <v>0</v>
      </c>
      <c r="J218" s="668">
        <f>'[2]Druhova'!F214</f>
        <v>0</v>
      </c>
      <c r="K218" s="669">
        <f>'[2]Druhova'!G214</f>
        <v>0</v>
      </c>
      <c r="L218" s="616"/>
      <c r="M218" s="616"/>
      <c r="N218" s="616"/>
      <c r="O218" s="616"/>
      <c r="P218" s="616"/>
      <c r="S218" s="617"/>
      <c r="T218" s="617"/>
      <c r="U218" s="617"/>
      <c r="V218" s="617"/>
      <c r="W218" s="617"/>
      <c r="X218" s="617"/>
      <c r="Y218" s="617"/>
      <c r="Z218" s="617"/>
      <c r="AA218" s="617"/>
      <c r="AB218" s="617"/>
    </row>
    <row r="219" spans="1:28" ht="12.75">
      <c r="A219" s="671"/>
      <c r="B219" s="679">
        <v>67</v>
      </c>
      <c r="C219" s="664"/>
      <c r="D219" s="664"/>
      <c r="E219" s="701" t="s">
        <v>669</v>
      </c>
      <c r="F219" s="668">
        <f>'[2]Druhova'!B215</f>
        <v>0</v>
      </c>
      <c r="G219" s="668">
        <f>'[2]Druhova'!C215</f>
        <v>0</v>
      </c>
      <c r="H219" s="668">
        <f>'[2]Druhova'!D215</f>
        <v>0</v>
      </c>
      <c r="I219" s="668">
        <f>'[2]Druhova'!E215</f>
        <v>0</v>
      </c>
      <c r="J219" s="668">
        <f>'[2]Druhova'!F215</f>
        <v>0</v>
      </c>
      <c r="K219" s="669">
        <f>'[2]Druhova'!G215</f>
        <v>0</v>
      </c>
      <c r="L219" s="616"/>
      <c r="M219" s="616"/>
      <c r="N219" s="616"/>
      <c r="O219" s="616"/>
      <c r="P219" s="616"/>
      <c r="S219" s="617"/>
      <c r="T219" s="617"/>
      <c r="U219" s="617"/>
      <c r="V219" s="617"/>
      <c r="W219" s="617"/>
      <c r="X219" s="617"/>
      <c r="Y219" s="617"/>
      <c r="Z219" s="617"/>
      <c r="AA219" s="617"/>
      <c r="AB219" s="617"/>
    </row>
    <row r="220" spans="1:28" ht="12.75">
      <c r="A220" s="671"/>
      <c r="B220" s="679"/>
      <c r="C220" s="664">
        <v>690</v>
      </c>
      <c r="D220" s="664"/>
      <c r="E220" s="699" t="s">
        <v>670</v>
      </c>
      <c r="F220" s="668">
        <f>'[2]Druhova'!B216</f>
        <v>0</v>
      </c>
      <c r="G220" s="668">
        <f>'[2]Druhova'!C216</f>
        <v>16919</v>
      </c>
      <c r="H220" s="668">
        <f>'[2]Druhova'!D216</f>
        <v>0</v>
      </c>
      <c r="I220" s="668">
        <f>'[2]Druhova'!E216</f>
        <v>0</v>
      </c>
      <c r="J220" s="668" t="str">
        <f>'[2]Druhova'!F216</f>
        <v>X</v>
      </c>
      <c r="K220" s="669" t="str">
        <f>'[2]Druhova'!G216</f>
        <v>X</v>
      </c>
      <c r="L220" s="616"/>
      <c r="M220" s="616"/>
      <c r="N220" s="616"/>
      <c r="O220" s="616"/>
      <c r="P220" s="616"/>
      <c r="S220" s="617"/>
      <c r="T220" s="617"/>
      <c r="U220" s="617"/>
      <c r="V220" s="617"/>
      <c r="W220" s="617"/>
      <c r="X220" s="617"/>
      <c r="Y220" s="617"/>
      <c r="Z220" s="617"/>
      <c r="AA220" s="617"/>
      <c r="AB220" s="617"/>
    </row>
    <row r="221" spans="1:18" s="662" customFormat="1" ht="13.5" thickBot="1">
      <c r="A221" s="671"/>
      <c r="B221" s="679">
        <v>69</v>
      </c>
      <c r="C221" s="664"/>
      <c r="D221" s="679"/>
      <c r="E221" s="701" t="s">
        <v>670</v>
      </c>
      <c r="F221" s="685">
        <f>'[2]Druhova'!B217</f>
        <v>0</v>
      </c>
      <c r="G221" s="685">
        <f>'[2]Druhova'!C217</f>
        <v>16919</v>
      </c>
      <c r="H221" s="685">
        <f>'[2]Druhova'!D217</f>
        <v>0</v>
      </c>
      <c r="I221" s="685">
        <f>'[2]Druhova'!E217</f>
        <v>0</v>
      </c>
      <c r="J221" s="685" t="str">
        <f>'[2]Druhova'!F217</f>
        <v>X</v>
      </c>
      <c r="K221" s="686" t="str">
        <f>'[2]Druhova'!G217</f>
        <v>X</v>
      </c>
      <c r="L221" s="661"/>
      <c r="M221" s="661"/>
      <c r="N221" s="661"/>
      <c r="O221" s="661"/>
      <c r="P221" s="661"/>
      <c r="Q221" s="661"/>
      <c r="R221" s="661"/>
    </row>
    <row r="222" spans="1:18" s="662" customFormat="1" ht="30" customHeight="1" thickBot="1">
      <c r="A222" s="687">
        <v>6</v>
      </c>
      <c r="B222" s="688"/>
      <c r="C222" s="703"/>
      <c r="D222" s="707"/>
      <c r="E222" s="704" t="s">
        <v>671</v>
      </c>
      <c r="F222" s="692">
        <f>'[2]Druhova'!B218</f>
        <v>2116524.69</v>
      </c>
      <c r="G222" s="693">
        <f>'[2]Druhova'!C218</f>
        <v>2414038</v>
      </c>
      <c r="H222" s="693">
        <f>'[2]Druhova'!D218</f>
        <v>2603459</v>
      </c>
      <c r="I222" s="693">
        <f>'[2]Druhova'!E218</f>
        <v>2388909.96</v>
      </c>
      <c r="J222" s="693">
        <f>'[2]Druhova'!F218</f>
        <v>91.76</v>
      </c>
      <c r="K222" s="694">
        <f>'[2]Druhova'!G218</f>
        <v>112.87</v>
      </c>
      <c r="L222" s="661"/>
      <c r="M222" s="661"/>
      <c r="N222" s="661"/>
      <c r="O222" s="661"/>
      <c r="P222" s="661"/>
      <c r="Q222" s="661"/>
      <c r="R222" s="661"/>
    </row>
    <row r="223" spans="1:28" ht="34.5" customHeight="1" thickBot="1">
      <c r="A223" s="687">
        <v>5.6</v>
      </c>
      <c r="B223" s="688"/>
      <c r="C223" s="703"/>
      <c r="D223" s="707"/>
      <c r="E223" s="704" t="s">
        <v>672</v>
      </c>
      <c r="F223" s="692">
        <f>'[2]Druhova'!B219</f>
        <v>59464344.5</v>
      </c>
      <c r="G223" s="693">
        <f>'[2]Druhova'!C219</f>
        <v>52877539</v>
      </c>
      <c r="H223" s="693">
        <f>'[2]Druhova'!D219</f>
        <v>54591583</v>
      </c>
      <c r="I223" s="693">
        <f>'[2]Druhova'!E219</f>
        <v>53783097.77</v>
      </c>
      <c r="J223" s="693">
        <f>'[2]Druhova'!F219</f>
        <v>98.52</v>
      </c>
      <c r="K223" s="694">
        <f>'[2]Druhova'!G219</f>
        <v>90.45</v>
      </c>
      <c r="L223" s="616"/>
      <c r="M223" s="616"/>
      <c r="N223" s="616"/>
      <c r="O223" s="616"/>
      <c r="P223" s="616"/>
      <c r="S223" s="617"/>
      <c r="T223" s="617"/>
      <c r="U223" s="617"/>
      <c r="V223" s="617"/>
      <c r="W223" s="617"/>
      <c r="X223" s="617"/>
      <c r="Y223" s="617"/>
      <c r="Z223" s="617"/>
      <c r="AA223" s="617"/>
      <c r="AB223" s="617"/>
    </row>
    <row r="224" spans="1:28" ht="24.75" customHeight="1" thickBot="1">
      <c r="A224" s="729" t="s">
        <v>673</v>
      </c>
      <c r="B224" s="730"/>
      <c r="C224" s="731"/>
      <c r="D224" s="732"/>
      <c r="E224" s="733" t="s">
        <v>674</v>
      </c>
      <c r="F224" s="692">
        <f>'[2]Druhova'!B220</f>
        <v>-50634122.45</v>
      </c>
      <c r="G224" s="693">
        <f>'[2]Druhova'!C220</f>
        <v>-43269224</v>
      </c>
      <c r="H224" s="693">
        <f>'[2]Druhova'!D220</f>
        <v>-44982360</v>
      </c>
      <c r="I224" s="693">
        <f>'[2]Druhova'!E220</f>
        <v>-45982583.11</v>
      </c>
      <c r="J224" s="693">
        <f>'[2]Druhova'!F220</f>
        <v>0</v>
      </c>
      <c r="K224" s="694">
        <f>'[2]Druhova'!G220</f>
        <v>0</v>
      </c>
      <c r="L224" s="616"/>
      <c r="M224" s="616"/>
      <c r="N224" s="616"/>
      <c r="O224" s="616"/>
      <c r="P224" s="616"/>
      <c r="S224" s="617"/>
      <c r="T224" s="617"/>
      <c r="U224" s="617"/>
      <c r="V224" s="617"/>
      <c r="W224" s="617"/>
      <c r="X224" s="617"/>
      <c r="Y224" s="617"/>
      <c r="Z224" s="617"/>
      <c r="AA224" s="617"/>
      <c r="AB224" s="617"/>
    </row>
    <row r="225" spans="5:28" ht="18.75" customHeight="1" thickBot="1">
      <c r="E225" s="734"/>
      <c r="F225" s="735">
        <f>'[2]Druhova'!B221</f>
        <v>0</v>
      </c>
      <c r="G225" s="735">
        <f>'[2]Druhova'!C221</f>
        <v>0</v>
      </c>
      <c r="H225" s="735">
        <f>'[2]Druhova'!D221</f>
        <v>0</v>
      </c>
      <c r="I225" s="735">
        <f>'[2]Druhova'!E221</f>
        <v>0</v>
      </c>
      <c r="J225" s="735" t="str">
        <f>'[2]Druhova'!F221</f>
        <v>X</v>
      </c>
      <c r="K225" s="735" t="str">
        <f>'[2]Druhova'!G221</f>
        <v>X</v>
      </c>
      <c r="L225" s="616"/>
      <c r="M225" s="616"/>
      <c r="N225" s="616"/>
      <c r="O225" s="616"/>
      <c r="P225" s="616"/>
      <c r="S225" s="617"/>
      <c r="T225" s="617"/>
      <c r="U225" s="617"/>
      <c r="V225" s="617"/>
      <c r="W225" s="617"/>
      <c r="X225" s="617"/>
      <c r="Y225" s="617"/>
      <c r="Z225" s="617"/>
      <c r="AA225" s="617"/>
      <c r="AB225" s="617"/>
    </row>
    <row r="226" spans="1:28" ht="18.75" customHeight="1" thickBot="1">
      <c r="A226" s="705"/>
      <c r="B226" s="736" t="s">
        <v>675</v>
      </c>
      <c r="C226" s="728"/>
      <c r="D226" s="737"/>
      <c r="E226" s="738" t="s">
        <v>570</v>
      </c>
      <c r="F226" s="713">
        <f>'[2]Druhova'!B222</f>
        <v>59464344.5</v>
      </c>
      <c r="G226" s="714">
        <f>'[2]Druhova'!C222</f>
        <v>52877539</v>
      </c>
      <c r="H226" s="714">
        <f>'[2]Druhova'!D222</f>
        <v>54591583</v>
      </c>
      <c r="I226" s="714">
        <f>'[2]Druhova'!E222</f>
        <v>53783097.77</v>
      </c>
      <c r="J226" s="714">
        <f>'[2]Druhova'!F222</f>
        <v>98.52</v>
      </c>
      <c r="K226" s="715">
        <f>'[2]Druhova'!G222</f>
        <v>90.45</v>
      </c>
      <c r="L226" s="616"/>
      <c r="M226" s="616"/>
      <c r="N226" s="616"/>
      <c r="O226" s="616"/>
      <c r="P226" s="616"/>
      <c r="S226" s="617"/>
      <c r="T226" s="617"/>
      <c r="U226" s="617"/>
      <c r="V226" s="617"/>
      <c r="W226" s="617"/>
      <c r="X226" s="617"/>
      <c r="Y226" s="617"/>
      <c r="Z226" s="617"/>
      <c r="AA226" s="617"/>
      <c r="AB226" s="617"/>
    </row>
    <row r="227" spans="5:28" ht="12.75" customHeight="1" hidden="1" thickBot="1">
      <c r="E227" s="734"/>
      <c r="F227" s="668">
        <f>'[2]Druhova'!B223</f>
        <v>0</v>
      </c>
      <c r="G227" s="668">
        <f>'[2]Druhova'!C223</f>
        <v>0</v>
      </c>
      <c r="H227" s="668">
        <f>'[2]Druhova'!D223</f>
        <v>0</v>
      </c>
      <c r="I227" s="668">
        <f>'[2]Druhova'!E223</f>
        <v>0</v>
      </c>
      <c r="J227" s="668" t="str">
        <f>'[2]Druhova'!F223</f>
        <v>X</v>
      </c>
      <c r="K227" s="669" t="str">
        <f>'[2]Druhova'!G223</f>
        <v>X</v>
      </c>
      <c r="L227" s="616"/>
      <c r="M227" s="616"/>
      <c r="N227" s="616"/>
      <c r="O227" s="616"/>
      <c r="P227" s="616"/>
      <c r="S227" s="617"/>
      <c r="T227" s="617"/>
      <c r="U227" s="617"/>
      <c r="V227" s="617"/>
      <c r="W227" s="617"/>
      <c r="X227" s="617"/>
      <c r="Y227" s="617"/>
      <c r="Z227" s="617"/>
      <c r="AA227" s="617"/>
      <c r="AB227" s="617"/>
    </row>
    <row r="228" spans="1:28" ht="18.75" customHeight="1">
      <c r="A228" s="739"/>
      <c r="B228" s="740"/>
      <c r="C228" s="740"/>
      <c r="D228" s="741"/>
      <c r="E228" s="742" t="s">
        <v>676</v>
      </c>
      <c r="F228" s="735">
        <f>'[2]Druhova'!B224</f>
        <v>0</v>
      </c>
      <c r="G228" s="735">
        <f>'[2]Druhova'!C224</f>
        <v>0</v>
      </c>
      <c r="H228" s="735">
        <f>'[2]Druhova'!D224</f>
        <v>0</v>
      </c>
      <c r="I228" s="735">
        <f>'[2]Druhova'!E224</f>
        <v>0</v>
      </c>
      <c r="J228" s="735" t="str">
        <f>'[2]Druhova'!F224</f>
        <v>X</v>
      </c>
      <c r="K228" s="735" t="str">
        <f>'[2]Druhova'!G224</f>
        <v>X</v>
      </c>
      <c r="L228" s="616"/>
      <c r="M228" s="616"/>
      <c r="N228" s="616"/>
      <c r="O228" s="616"/>
      <c r="P228" s="616"/>
      <c r="S228" s="617"/>
      <c r="T228" s="617"/>
      <c r="U228" s="617"/>
      <c r="V228" s="617"/>
      <c r="W228" s="617"/>
      <c r="X228" s="617"/>
      <c r="Y228" s="617"/>
      <c r="Z228" s="617"/>
      <c r="AA228" s="617"/>
      <c r="AB228" s="617"/>
    </row>
    <row r="229" spans="1:28" ht="18" customHeight="1">
      <c r="A229" s="671"/>
      <c r="B229" s="700"/>
      <c r="C229" s="664"/>
      <c r="D229" s="743">
        <v>8111</v>
      </c>
      <c r="E229" s="744" t="s">
        <v>677</v>
      </c>
      <c r="F229" s="745">
        <f>'[2]Druhova'!B225</f>
        <v>0</v>
      </c>
      <c r="G229" s="746">
        <f>'[2]Druhova'!C225</f>
        <v>0</v>
      </c>
      <c r="H229" s="746">
        <f>'[2]Druhova'!D225</f>
        <v>0</v>
      </c>
      <c r="I229" s="746">
        <f>'[2]Druhova'!E225</f>
        <v>0</v>
      </c>
      <c r="J229" s="746">
        <f>'[2]Druhova'!F225</f>
        <v>0</v>
      </c>
      <c r="K229" s="747">
        <f>'[2]Druhova'!G225</f>
        <v>0</v>
      </c>
      <c r="L229" s="616"/>
      <c r="M229" s="616"/>
      <c r="N229" s="616"/>
      <c r="O229" s="616"/>
      <c r="P229" s="616"/>
      <c r="S229" s="617"/>
      <c r="T229" s="617"/>
      <c r="U229" s="617"/>
      <c r="V229" s="617"/>
      <c r="W229" s="617"/>
      <c r="X229" s="617"/>
      <c r="Y229" s="617"/>
      <c r="Z229" s="617"/>
      <c r="AA229" s="617"/>
      <c r="AB229" s="617"/>
    </row>
    <row r="230" spans="1:28" ht="30.75" customHeight="1">
      <c r="A230" s="671"/>
      <c r="B230" s="700"/>
      <c r="C230" s="664"/>
      <c r="D230" s="743">
        <v>8112</v>
      </c>
      <c r="E230" s="744" t="s">
        <v>678</v>
      </c>
      <c r="F230" s="668">
        <f>'[2]Druhova'!B226</f>
        <v>0</v>
      </c>
      <c r="G230" s="668">
        <f>'[2]Druhova'!C226</f>
        <v>0</v>
      </c>
      <c r="H230" s="668">
        <f>'[2]Druhova'!D226</f>
        <v>0</v>
      </c>
      <c r="I230" s="668">
        <f>'[2]Druhova'!E226</f>
        <v>0</v>
      </c>
      <c r="J230" s="668">
        <f>'[2]Druhova'!F226</f>
        <v>0</v>
      </c>
      <c r="K230" s="669">
        <f>'[2]Druhova'!G226</f>
        <v>0</v>
      </c>
      <c r="L230" s="616"/>
      <c r="M230" s="616"/>
      <c r="N230" s="616"/>
      <c r="O230" s="616"/>
      <c r="P230" s="616"/>
      <c r="S230" s="617"/>
      <c r="T230" s="617"/>
      <c r="U230" s="617"/>
      <c r="V230" s="617"/>
      <c r="W230" s="617"/>
      <c r="X230" s="617"/>
      <c r="Y230" s="617"/>
      <c r="Z230" s="617"/>
      <c r="AA230" s="617"/>
      <c r="AB230" s="617"/>
    </row>
    <row r="231" spans="1:28" ht="27" customHeight="1">
      <c r="A231" s="671"/>
      <c r="B231" s="700"/>
      <c r="C231" s="664"/>
      <c r="D231" s="748">
        <v>8113</v>
      </c>
      <c r="E231" s="749" t="s">
        <v>679</v>
      </c>
      <c r="F231" s="668">
        <f>'[2]Druhova'!B227</f>
        <v>0</v>
      </c>
      <c r="G231" s="668">
        <f>'[2]Druhova'!C227</f>
        <v>0</v>
      </c>
      <c r="H231" s="668">
        <f>'[2]Druhova'!D227</f>
        <v>0</v>
      </c>
      <c r="I231" s="668">
        <f>'[2]Druhova'!E227</f>
        <v>0</v>
      </c>
      <c r="J231" s="668">
        <f>'[2]Druhova'!F227</f>
        <v>0</v>
      </c>
      <c r="K231" s="669">
        <f>'[2]Druhova'!G227</f>
        <v>0</v>
      </c>
      <c r="L231" s="616"/>
      <c r="M231" s="616"/>
      <c r="N231" s="616"/>
      <c r="O231" s="616"/>
      <c r="P231" s="616"/>
      <c r="S231" s="617"/>
      <c r="T231" s="617"/>
      <c r="U231" s="617"/>
      <c r="V231" s="617"/>
      <c r="W231" s="617"/>
      <c r="X231" s="617"/>
      <c r="Y231" s="617"/>
      <c r="Z231" s="617"/>
      <c r="AA231" s="617"/>
      <c r="AB231" s="617"/>
    </row>
    <row r="232" spans="1:28" ht="37.5" customHeight="1">
      <c r="A232" s="671"/>
      <c r="B232" s="700"/>
      <c r="C232" s="664"/>
      <c r="D232" s="748">
        <v>8114</v>
      </c>
      <c r="E232" s="749" t="s">
        <v>680</v>
      </c>
      <c r="F232" s="668">
        <f>'[2]Druhova'!B228</f>
        <v>0</v>
      </c>
      <c r="G232" s="668">
        <f>'[2]Druhova'!C228</f>
        <v>0</v>
      </c>
      <c r="H232" s="668">
        <f>'[2]Druhova'!D228</f>
        <v>0</v>
      </c>
      <c r="I232" s="668">
        <f>'[2]Druhova'!E228</f>
        <v>0</v>
      </c>
      <c r="J232" s="668">
        <f>'[2]Druhova'!F228</f>
        <v>0</v>
      </c>
      <c r="K232" s="669">
        <f>'[2]Druhova'!G228</f>
        <v>0</v>
      </c>
      <c r="L232" s="616"/>
      <c r="M232" s="616"/>
      <c r="N232" s="616"/>
      <c r="O232" s="616"/>
      <c r="P232" s="616"/>
      <c r="S232" s="617"/>
      <c r="T232" s="617"/>
      <c r="U232" s="617"/>
      <c r="V232" s="617"/>
      <c r="W232" s="617"/>
      <c r="X232" s="617"/>
      <c r="Y232" s="617"/>
      <c r="Z232" s="617"/>
      <c r="AA232" s="617"/>
      <c r="AB232" s="617"/>
    </row>
    <row r="233" spans="1:28" ht="30.75" customHeight="1">
      <c r="A233" s="671"/>
      <c r="B233" s="700"/>
      <c r="C233" s="664"/>
      <c r="D233" s="743">
        <v>8115</v>
      </c>
      <c r="E233" s="744" t="s">
        <v>681</v>
      </c>
      <c r="F233" s="668">
        <f>'[2]Druhova'!B229</f>
        <v>0</v>
      </c>
      <c r="G233" s="668">
        <f>'[2]Druhova'!C229</f>
        <v>0</v>
      </c>
      <c r="H233" s="668">
        <f>'[2]Druhova'!D229</f>
        <v>0</v>
      </c>
      <c r="I233" s="668">
        <f>'[2]Druhova'!E229</f>
        <v>0</v>
      </c>
      <c r="J233" s="668">
        <f>'[2]Druhova'!F229</f>
        <v>0</v>
      </c>
      <c r="K233" s="669">
        <f>'[2]Druhova'!G229</f>
        <v>0</v>
      </c>
      <c r="L233" s="616"/>
      <c r="M233" s="616"/>
      <c r="N233" s="616"/>
      <c r="O233" s="616"/>
      <c r="P233" s="616"/>
      <c r="S233" s="617"/>
      <c r="T233" s="617"/>
      <c r="U233" s="617"/>
      <c r="V233" s="617"/>
      <c r="W233" s="617"/>
      <c r="X233" s="617"/>
      <c r="Y233" s="617"/>
      <c r="Z233" s="617"/>
      <c r="AA233" s="617"/>
      <c r="AB233" s="617"/>
    </row>
    <row r="234" spans="1:28" ht="24.75" customHeight="1">
      <c r="A234" s="671"/>
      <c r="B234" s="700"/>
      <c r="C234" s="664"/>
      <c r="D234" s="748">
        <v>8117</v>
      </c>
      <c r="E234" s="744" t="s">
        <v>682</v>
      </c>
      <c r="F234" s="668">
        <f>'[2]Druhova'!B230</f>
        <v>0</v>
      </c>
      <c r="G234" s="668">
        <f>'[2]Druhova'!C230</f>
        <v>0</v>
      </c>
      <c r="H234" s="668">
        <f>'[2]Druhova'!D230</f>
        <v>0</v>
      </c>
      <c r="I234" s="668">
        <f>'[2]Druhova'!E230</f>
        <v>0</v>
      </c>
      <c r="J234" s="668">
        <f>'[2]Druhova'!F230</f>
        <v>0</v>
      </c>
      <c r="K234" s="669">
        <f>'[2]Druhova'!G230</f>
        <v>0</v>
      </c>
      <c r="L234" s="616"/>
      <c r="M234" s="616"/>
      <c r="N234" s="616"/>
      <c r="O234" s="616"/>
      <c r="P234" s="616"/>
      <c r="S234" s="617"/>
      <c r="T234" s="617"/>
      <c r="U234" s="617"/>
      <c r="V234" s="617"/>
      <c r="W234" s="617"/>
      <c r="X234" s="617"/>
      <c r="Y234" s="617"/>
      <c r="Z234" s="617"/>
      <c r="AA234" s="617"/>
      <c r="AB234" s="617"/>
    </row>
    <row r="235" spans="1:18" s="662" customFormat="1" ht="24.75" customHeight="1">
      <c r="A235" s="671"/>
      <c r="B235" s="700"/>
      <c r="C235" s="664"/>
      <c r="D235" s="748">
        <v>8118</v>
      </c>
      <c r="E235" s="744" t="s">
        <v>683</v>
      </c>
      <c r="F235" s="668">
        <f>'[2]Druhova'!B231</f>
        <v>0</v>
      </c>
      <c r="G235" s="668">
        <f>'[2]Druhova'!C231</f>
        <v>0</v>
      </c>
      <c r="H235" s="668">
        <f>'[2]Druhova'!D231</f>
        <v>0</v>
      </c>
      <c r="I235" s="668">
        <f>'[2]Druhova'!E231</f>
        <v>0</v>
      </c>
      <c r="J235" s="668">
        <f>'[2]Druhova'!F231</f>
        <v>0</v>
      </c>
      <c r="K235" s="669">
        <f>'[2]Druhova'!G231</f>
        <v>0</v>
      </c>
      <c r="L235" s="661"/>
      <c r="M235" s="661"/>
      <c r="N235" s="661"/>
      <c r="O235" s="661"/>
      <c r="P235" s="661"/>
      <c r="Q235" s="661"/>
      <c r="R235" s="661"/>
    </row>
    <row r="236" spans="1:18" s="662" customFormat="1" ht="18" customHeight="1">
      <c r="A236" s="750"/>
      <c r="B236" s="751"/>
      <c r="C236" s="664">
        <v>811</v>
      </c>
      <c r="D236" s="752"/>
      <c r="E236" s="753" t="s">
        <v>684</v>
      </c>
      <c r="F236" s="668">
        <f>'[2]Druhova'!B232</f>
        <v>0</v>
      </c>
      <c r="G236" s="668">
        <f>'[2]Druhova'!C232</f>
        <v>0</v>
      </c>
      <c r="H236" s="668">
        <f>'[2]Druhova'!D232</f>
        <v>0</v>
      </c>
      <c r="I236" s="668">
        <f>'[2]Druhova'!E232</f>
        <v>0</v>
      </c>
      <c r="J236" s="668">
        <f>'[2]Druhova'!F232</f>
        <v>0</v>
      </c>
      <c r="K236" s="669">
        <f>'[2]Druhova'!G232</f>
        <v>0</v>
      </c>
      <c r="L236" s="661"/>
      <c r="M236" s="661"/>
      <c r="N236" s="661"/>
      <c r="O236" s="661"/>
      <c r="P236" s="661"/>
      <c r="Q236" s="661"/>
      <c r="R236" s="661"/>
    </row>
    <row r="237" spans="1:18" s="662" customFormat="1" ht="19.5" customHeight="1">
      <c r="A237" s="750"/>
      <c r="B237" s="751"/>
      <c r="C237" s="664"/>
      <c r="D237" s="752">
        <v>8121</v>
      </c>
      <c r="E237" s="753" t="s">
        <v>685</v>
      </c>
      <c r="F237" s="668">
        <f>'[2]Druhova'!B233</f>
        <v>0</v>
      </c>
      <c r="G237" s="668">
        <f>'[2]Druhova'!C233</f>
        <v>0</v>
      </c>
      <c r="H237" s="668">
        <f>'[2]Druhova'!D233</f>
        <v>0</v>
      </c>
      <c r="I237" s="668">
        <f>'[2]Druhova'!E233</f>
        <v>0</v>
      </c>
      <c r="J237" s="668">
        <f>'[2]Druhova'!F233</f>
        <v>0</v>
      </c>
      <c r="K237" s="669">
        <f>'[2]Druhova'!G233</f>
        <v>0</v>
      </c>
      <c r="L237" s="661"/>
      <c r="M237" s="661"/>
      <c r="N237" s="661"/>
      <c r="O237" s="661"/>
      <c r="P237" s="661"/>
      <c r="Q237" s="661"/>
      <c r="R237" s="661"/>
    </row>
    <row r="238" spans="1:18" s="662" customFormat="1" ht="24">
      <c r="A238" s="750"/>
      <c r="B238" s="751"/>
      <c r="C238" s="664"/>
      <c r="D238" s="752">
        <v>8122</v>
      </c>
      <c r="E238" s="753" t="s">
        <v>686</v>
      </c>
      <c r="F238" s="668">
        <f>'[2]Druhova'!B234</f>
        <v>0</v>
      </c>
      <c r="G238" s="668">
        <f>'[2]Druhova'!C234</f>
        <v>0</v>
      </c>
      <c r="H238" s="668">
        <f>'[2]Druhova'!D234</f>
        <v>0</v>
      </c>
      <c r="I238" s="668">
        <f>'[2]Druhova'!E234</f>
        <v>0</v>
      </c>
      <c r="J238" s="668">
        <f>'[2]Druhova'!F234</f>
        <v>0</v>
      </c>
      <c r="K238" s="669">
        <f>'[2]Druhova'!G234</f>
        <v>0</v>
      </c>
      <c r="L238" s="661"/>
      <c r="M238" s="661"/>
      <c r="N238" s="661"/>
      <c r="O238" s="661"/>
      <c r="P238" s="661"/>
      <c r="Q238" s="661"/>
      <c r="R238" s="661"/>
    </row>
    <row r="239" spans="1:18" s="662" customFormat="1" ht="27" customHeight="1">
      <c r="A239" s="750"/>
      <c r="B239" s="751"/>
      <c r="C239" s="664"/>
      <c r="D239" s="754">
        <v>8128</v>
      </c>
      <c r="E239" s="755" t="s">
        <v>687</v>
      </c>
      <c r="F239" s="668">
        <f>'[2]Druhova'!B235</f>
        <v>0</v>
      </c>
      <c r="G239" s="668">
        <f>'[2]Druhova'!C235</f>
        <v>0</v>
      </c>
      <c r="H239" s="668">
        <f>'[2]Druhova'!D235</f>
        <v>0</v>
      </c>
      <c r="I239" s="668">
        <f>'[2]Druhova'!E235</f>
        <v>0</v>
      </c>
      <c r="J239" s="668">
        <f>'[2]Druhova'!F235</f>
        <v>0</v>
      </c>
      <c r="K239" s="669">
        <f>'[2]Druhova'!G235</f>
        <v>0</v>
      </c>
      <c r="L239" s="661"/>
      <c r="M239" s="661"/>
      <c r="N239" s="661"/>
      <c r="O239" s="661"/>
      <c r="P239" s="661"/>
      <c r="Q239" s="661"/>
      <c r="R239" s="661"/>
    </row>
    <row r="240" spans="1:28" ht="18" customHeight="1">
      <c r="A240" s="750"/>
      <c r="B240" s="751"/>
      <c r="C240" s="664">
        <v>812</v>
      </c>
      <c r="D240" s="752"/>
      <c r="E240" s="753" t="s">
        <v>688</v>
      </c>
      <c r="F240" s="668">
        <f>'[2]Druhova'!B236</f>
        <v>0</v>
      </c>
      <c r="G240" s="668">
        <f>'[2]Druhova'!C236</f>
        <v>0</v>
      </c>
      <c r="H240" s="668">
        <f>'[2]Druhova'!D236</f>
        <v>0</v>
      </c>
      <c r="I240" s="668">
        <f>'[2]Druhova'!E236</f>
        <v>0</v>
      </c>
      <c r="J240" s="668">
        <f>'[2]Druhova'!F236</f>
        <v>0</v>
      </c>
      <c r="K240" s="669">
        <f>'[2]Druhova'!G236</f>
        <v>0</v>
      </c>
      <c r="L240" s="616"/>
      <c r="M240" s="616"/>
      <c r="N240" s="616"/>
      <c r="O240" s="616"/>
      <c r="P240" s="616"/>
      <c r="S240" s="617"/>
      <c r="T240" s="617"/>
      <c r="U240" s="617"/>
      <c r="V240" s="617"/>
      <c r="W240" s="617"/>
      <c r="X240" s="617"/>
      <c r="Y240" s="617"/>
      <c r="Z240" s="617"/>
      <c r="AA240" s="617"/>
      <c r="AB240" s="617"/>
    </row>
    <row r="241" spans="1:28" ht="18" customHeight="1">
      <c r="A241" s="750"/>
      <c r="B241" s="751">
        <v>81</v>
      </c>
      <c r="C241" s="664"/>
      <c r="D241" s="752"/>
      <c r="E241" s="726" t="s">
        <v>689</v>
      </c>
      <c r="F241" s="668">
        <f>'[2]Druhova'!B237</f>
        <v>0</v>
      </c>
      <c r="G241" s="668">
        <f>'[2]Druhova'!C237</f>
        <v>0</v>
      </c>
      <c r="H241" s="668">
        <f>'[2]Druhova'!D237</f>
        <v>0</v>
      </c>
      <c r="I241" s="668">
        <f>'[2]Druhova'!E237</f>
        <v>0</v>
      </c>
      <c r="J241" s="668">
        <f>'[2]Druhova'!F237</f>
        <v>0</v>
      </c>
      <c r="K241" s="669">
        <f>'[2]Druhova'!G237</f>
        <v>0</v>
      </c>
      <c r="L241" s="616"/>
      <c r="M241" s="616"/>
      <c r="N241" s="616"/>
      <c r="O241" s="616"/>
      <c r="P241" s="616"/>
      <c r="S241" s="617"/>
      <c r="T241" s="617"/>
      <c r="U241" s="617"/>
      <c r="V241" s="617"/>
      <c r="W241" s="617"/>
      <c r="X241" s="617"/>
      <c r="Y241" s="617"/>
      <c r="Z241" s="617"/>
      <c r="AA241" s="617"/>
      <c r="AB241" s="617"/>
    </row>
    <row r="242" spans="1:28" ht="24.75" customHeight="1">
      <c r="A242" s="750"/>
      <c r="B242" s="751"/>
      <c r="C242" s="664"/>
      <c r="D242" s="754">
        <v>8217</v>
      </c>
      <c r="E242" s="756" t="s">
        <v>682</v>
      </c>
      <c r="F242" s="668">
        <f>'[2]Druhova'!B238</f>
        <v>0</v>
      </c>
      <c r="G242" s="668">
        <f>'[2]Druhova'!C238</f>
        <v>0</v>
      </c>
      <c r="H242" s="668">
        <f>'[2]Druhova'!D238</f>
        <v>0</v>
      </c>
      <c r="I242" s="668">
        <f>'[2]Druhova'!E238</f>
        <v>0</v>
      </c>
      <c r="J242" s="668">
        <f>'[2]Druhova'!F238</f>
        <v>0</v>
      </c>
      <c r="K242" s="669">
        <f>'[2]Druhova'!G238</f>
        <v>0</v>
      </c>
      <c r="L242" s="616"/>
      <c r="M242" s="616"/>
      <c r="N242" s="616"/>
      <c r="O242" s="616"/>
      <c r="P242" s="616"/>
      <c r="S242" s="617"/>
      <c r="T242" s="617"/>
      <c r="U242" s="617"/>
      <c r="V242" s="617"/>
      <c r="W242" s="617"/>
      <c r="X242" s="617"/>
      <c r="Y242" s="617"/>
      <c r="Z242" s="617"/>
      <c r="AA242" s="617"/>
      <c r="AB242" s="617"/>
    </row>
    <row r="243" spans="1:28" ht="24" customHeight="1">
      <c r="A243" s="750"/>
      <c r="B243" s="751"/>
      <c r="C243" s="664"/>
      <c r="D243" s="754">
        <v>8218</v>
      </c>
      <c r="E243" s="756" t="s">
        <v>690</v>
      </c>
      <c r="F243" s="668">
        <f>'[2]Druhova'!B239</f>
        <v>0</v>
      </c>
      <c r="G243" s="668">
        <f>'[2]Druhova'!C239</f>
        <v>0</v>
      </c>
      <c r="H243" s="668">
        <f>'[2]Druhova'!D239</f>
        <v>0</v>
      </c>
      <c r="I243" s="668">
        <f>'[2]Druhova'!E239</f>
        <v>0</v>
      </c>
      <c r="J243" s="668">
        <f>'[2]Druhova'!F239</f>
        <v>0</v>
      </c>
      <c r="K243" s="669">
        <f>'[2]Druhova'!G239</f>
        <v>0</v>
      </c>
      <c r="L243" s="616"/>
      <c r="M243" s="616"/>
      <c r="N243" s="616"/>
      <c r="O243" s="616"/>
      <c r="P243" s="616"/>
      <c r="S243" s="617"/>
      <c r="T243" s="617"/>
      <c r="U243" s="617"/>
      <c r="V243" s="617"/>
      <c r="W243" s="617"/>
      <c r="X243" s="617"/>
      <c r="Y243" s="617"/>
      <c r="Z243" s="617"/>
      <c r="AA243" s="617"/>
      <c r="AB243" s="617"/>
    </row>
    <row r="244" spans="1:28" ht="30" customHeight="1">
      <c r="A244" s="750"/>
      <c r="B244" s="751"/>
      <c r="C244" s="757">
        <v>821</v>
      </c>
      <c r="D244" s="754"/>
      <c r="E244" s="755" t="s">
        <v>684</v>
      </c>
      <c r="F244" s="668">
        <f>'[2]Druhova'!B240</f>
        <v>0</v>
      </c>
      <c r="G244" s="668">
        <f>'[2]Druhova'!C240</f>
        <v>0</v>
      </c>
      <c r="H244" s="668">
        <f>'[2]Druhova'!D240</f>
        <v>0</v>
      </c>
      <c r="I244" s="668">
        <f>'[2]Druhova'!E240</f>
        <v>0</v>
      </c>
      <c r="J244" s="668">
        <f>'[2]Druhova'!F240</f>
        <v>0</v>
      </c>
      <c r="K244" s="669">
        <f>'[2]Druhova'!G240</f>
        <v>0</v>
      </c>
      <c r="L244" s="616"/>
      <c r="M244" s="616"/>
      <c r="N244" s="616"/>
      <c r="O244" s="616"/>
      <c r="P244" s="616"/>
      <c r="S244" s="617"/>
      <c r="T244" s="617"/>
      <c r="U244" s="617"/>
      <c r="V244" s="617"/>
      <c r="W244" s="617"/>
      <c r="X244" s="617"/>
      <c r="Y244" s="617"/>
      <c r="Z244" s="617"/>
      <c r="AA244" s="617"/>
      <c r="AB244" s="617"/>
    </row>
    <row r="245" spans="1:28" ht="24.75" customHeight="1">
      <c r="A245" s="750"/>
      <c r="B245" s="751"/>
      <c r="C245" s="757"/>
      <c r="D245" s="754">
        <v>8221</v>
      </c>
      <c r="E245" s="755" t="s">
        <v>691</v>
      </c>
      <c r="F245" s="668">
        <f>'[2]Druhova'!B241</f>
        <v>0</v>
      </c>
      <c r="G245" s="668">
        <f>'[2]Druhova'!C241</f>
        <v>0</v>
      </c>
      <c r="H245" s="668">
        <f>'[2]Druhova'!D241</f>
        <v>0</v>
      </c>
      <c r="I245" s="668">
        <f>'[2]Druhova'!E241</f>
        <v>0</v>
      </c>
      <c r="J245" s="668">
        <f>'[2]Druhova'!F241</f>
        <v>0</v>
      </c>
      <c r="K245" s="669">
        <f>'[2]Druhova'!G241</f>
        <v>0</v>
      </c>
      <c r="L245" s="616"/>
      <c r="M245" s="616"/>
      <c r="N245" s="616"/>
      <c r="O245" s="616"/>
      <c r="P245" s="616"/>
      <c r="S245" s="617"/>
      <c r="T245" s="617"/>
      <c r="U245" s="617"/>
      <c r="V245" s="617"/>
      <c r="W245" s="617"/>
      <c r="X245" s="617"/>
      <c r="Y245" s="617"/>
      <c r="Z245" s="617"/>
      <c r="AA245" s="617"/>
      <c r="AB245" s="617"/>
    </row>
    <row r="246" spans="1:28" ht="24.75" customHeight="1">
      <c r="A246" s="750"/>
      <c r="B246" s="751"/>
      <c r="C246" s="664"/>
      <c r="D246" s="752">
        <v>8223</v>
      </c>
      <c r="E246" s="753" t="s">
        <v>692</v>
      </c>
      <c r="F246" s="668">
        <f>'[2]Druhova'!B242</f>
        <v>0</v>
      </c>
      <c r="G246" s="668">
        <f>'[2]Druhova'!C242</f>
        <v>0</v>
      </c>
      <c r="H246" s="668">
        <f>'[2]Druhova'!D242</f>
        <v>0</v>
      </c>
      <c r="I246" s="668">
        <f>'[2]Druhova'!E242</f>
        <v>0</v>
      </c>
      <c r="J246" s="668">
        <f>'[2]Druhova'!F242</f>
        <v>0</v>
      </c>
      <c r="K246" s="669">
        <f>'[2]Druhova'!G242</f>
        <v>0</v>
      </c>
      <c r="L246" s="616"/>
      <c r="M246" s="616"/>
      <c r="N246" s="616"/>
      <c r="O246" s="616"/>
      <c r="P246" s="616"/>
      <c r="S246" s="617"/>
      <c r="T246" s="617"/>
      <c r="U246" s="617"/>
      <c r="V246" s="617"/>
      <c r="W246" s="617"/>
      <c r="X246" s="617"/>
      <c r="Y246" s="617"/>
      <c r="Z246" s="617"/>
      <c r="AA246" s="617"/>
      <c r="AB246" s="617"/>
    </row>
    <row r="247" spans="1:28" ht="24">
      <c r="A247" s="750"/>
      <c r="B247" s="751"/>
      <c r="C247" s="664"/>
      <c r="D247" s="752">
        <v>8224</v>
      </c>
      <c r="E247" s="753" t="s">
        <v>693</v>
      </c>
      <c r="F247" s="668">
        <f>'[2]Druhova'!B243</f>
        <v>0</v>
      </c>
      <c r="G247" s="668">
        <f>'[2]Druhova'!C243</f>
        <v>0</v>
      </c>
      <c r="H247" s="668">
        <f>'[2]Druhova'!D243</f>
        <v>0</v>
      </c>
      <c r="I247" s="668">
        <f>'[2]Druhova'!E243</f>
        <v>0</v>
      </c>
      <c r="J247" s="668">
        <f>'[2]Druhova'!F243</f>
        <v>0</v>
      </c>
      <c r="K247" s="669">
        <f>'[2]Druhova'!G243</f>
        <v>0</v>
      </c>
      <c r="L247" s="616"/>
      <c r="M247" s="616"/>
      <c r="N247" s="616"/>
      <c r="O247" s="616"/>
      <c r="P247" s="616"/>
      <c r="S247" s="617"/>
      <c r="T247" s="617"/>
      <c r="U247" s="617"/>
      <c r="V247" s="617"/>
      <c r="W247" s="617"/>
      <c r="X247" s="617"/>
      <c r="Y247" s="617"/>
      <c r="Z247" s="617"/>
      <c r="AA247" s="617"/>
      <c r="AB247" s="617"/>
    </row>
    <row r="248" spans="1:28" ht="12.75">
      <c r="A248" s="750"/>
      <c r="B248" s="751"/>
      <c r="C248" s="664">
        <v>822</v>
      </c>
      <c r="D248" s="752"/>
      <c r="E248" s="753" t="s">
        <v>694</v>
      </c>
      <c r="F248" s="668">
        <f>'[2]Druhova'!B244</f>
        <v>0</v>
      </c>
      <c r="G248" s="668">
        <f>'[2]Druhova'!C244</f>
        <v>0</v>
      </c>
      <c r="H248" s="668">
        <f>'[2]Druhova'!D244</f>
        <v>0</v>
      </c>
      <c r="I248" s="668">
        <f>'[2]Druhova'!E244</f>
        <v>0</v>
      </c>
      <c r="J248" s="668">
        <f>'[2]Druhova'!F244</f>
        <v>0</v>
      </c>
      <c r="K248" s="669">
        <f>'[2]Druhova'!G244</f>
        <v>0</v>
      </c>
      <c r="L248" s="616"/>
      <c r="M248" s="616"/>
      <c r="N248" s="616"/>
      <c r="O248" s="616"/>
      <c r="P248" s="616"/>
      <c r="S248" s="617"/>
      <c r="T248" s="617"/>
      <c r="U248" s="617"/>
      <c r="V248" s="617"/>
      <c r="W248" s="617"/>
      <c r="X248" s="617"/>
      <c r="Y248" s="617"/>
      <c r="Z248" s="617"/>
      <c r="AA248" s="617"/>
      <c r="AB248" s="617"/>
    </row>
    <row r="249" spans="1:28" ht="12.75">
      <c r="A249" s="758"/>
      <c r="B249" s="751">
        <v>82</v>
      </c>
      <c r="C249" s="664"/>
      <c r="D249" s="752"/>
      <c r="E249" s="726" t="s">
        <v>695</v>
      </c>
      <c r="F249" s="668">
        <f>'[2]Druhova'!B245</f>
        <v>0</v>
      </c>
      <c r="G249" s="668">
        <f>'[2]Druhova'!C245</f>
        <v>0</v>
      </c>
      <c r="H249" s="668">
        <f>'[2]Druhova'!D245</f>
        <v>0</v>
      </c>
      <c r="I249" s="668">
        <f>'[2]Druhova'!E245</f>
        <v>0</v>
      </c>
      <c r="J249" s="668">
        <f>'[2]Druhova'!F245</f>
        <v>0</v>
      </c>
      <c r="K249" s="669">
        <f>'[2]Druhova'!G245</f>
        <v>0</v>
      </c>
      <c r="L249" s="616"/>
      <c r="M249" s="616"/>
      <c r="N249" s="616"/>
      <c r="O249" s="616"/>
      <c r="P249" s="616"/>
      <c r="S249" s="617"/>
      <c r="T249" s="617"/>
      <c r="U249" s="617"/>
      <c r="V249" s="617"/>
      <c r="W249" s="617"/>
      <c r="X249" s="617"/>
      <c r="Y249" s="617"/>
      <c r="Z249" s="617"/>
      <c r="AA249" s="617"/>
      <c r="AB249" s="617"/>
    </row>
    <row r="250" spans="1:28" ht="13.5" thickBot="1">
      <c r="A250" s="759"/>
      <c r="B250" s="760"/>
      <c r="C250" s="664">
        <v>890</v>
      </c>
      <c r="D250" s="761"/>
      <c r="E250" s="762" t="s">
        <v>696</v>
      </c>
      <c r="F250" s="668">
        <f>'[2]Druhova'!B246</f>
        <v>0</v>
      </c>
      <c r="G250" s="668">
        <f>'[2]Druhova'!C246</f>
        <v>0</v>
      </c>
      <c r="H250" s="668">
        <f>'[2]Druhova'!D246</f>
        <v>0</v>
      </c>
      <c r="I250" s="668">
        <f>'[2]Druhova'!E246</f>
        <v>0</v>
      </c>
      <c r="J250" s="668">
        <f>'[2]Druhova'!F246</f>
        <v>0</v>
      </c>
      <c r="K250" s="669">
        <f>'[2]Druhova'!G246</f>
        <v>0</v>
      </c>
      <c r="L250" s="616"/>
      <c r="M250" s="616"/>
      <c r="N250" s="616"/>
      <c r="O250" s="616"/>
      <c r="P250" s="616"/>
      <c r="S250" s="617"/>
      <c r="T250" s="617"/>
      <c r="U250" s="617"/>
      <c r="V250" s="617"/>
      <c r="W250" s="617"/>
      <c r="X250" s="617"/>
      <c r="Y250" s="617"/>
      <c r="Z250" s="617"/>
      <c r="AA250" s="617"/>
      <c r="AB250" s="617"/>
    </row>
    <row r="251" spans="1:28" ht="13.5" thickBot="1">
      <c r="A251" s="763">
        <v>8</v>
      </c>
      <c r="B251" s="764">
        <v>89</v>
      </c>
      <c r="C251" s="765"/>
      <c r="D251" s="766"/>
      <c r="E251" s="767" t="s">
        <v>696</v>
      </c>
      <c r="F251" s="710">
        <f>'[2]Druhova'!B247</f>
        <v>0</v>
      </c>
      <c r="G251" s="710">
        <f>'[2]Druhova'!C247</f>
        <v>0</v>
      </c>
      <c r="H251" s="710">
        <f>'[2]Druhova'!D247</f>
        <v>0</v>
      </c>
      <c r="I251" s="710">
        <f>'[2]Druhova'!E247</f>
        <v>0</v>
      </c>
      <c r="J251" s="710">
        <f>'[2]Druhova'!F247</f>
        <v>0</v>
      </c>
      <c r="K251" s="711">
        <f>'[2]Druhova'!G247</f>
        <v>0</v>
      </c>
      <c r="L251" s="616"/>
      <c r="M251" s="616"/>
      <c r="N251" s="616"/>
      <c r="O251" s="616"/>
      <c r="P251" s="616"/>
      <c r="S251" s="617"/>
      <c r="T251" s="617"/>
      <c r="U251" s="617"/>
      <c r="V251" s="617"/>
      <c r="W251" s="617"/>
      <c r="X251" s="617"/>
      <c r="Y251" s="617"/>
      <c r="Z251" s="617"/>
      <c r="AA251" s="617"/>
      <c r="AB251" s="617"/>
    </row>
    <row r="252" spans="2:28" ht="13.5" thickBot="1">
      <c r="B252" s="731"/>
      <c r="C252" s="768"/>
      <c r="D252" s="769"/>
      <c r="E252" s="770" t="s">
        <v>697</v>
      </c>
      <c r="F252" s="713">
        <f>'[2]Druhova'!B248</f>
        <v>0</v>
      </c>
      <c r="G252" s="714">
        <f>'[2]Druhova'!C248</f>
        <v>0</v>
      </c>
      <c r="H252" s="714">
        <f>'[2]Druhova'!D248</f>
        <v>0</v>
      </c>
      <c r="I252" s="714">
        <f>'[2]Druhova'!E248</f>
        <v>0</v>
      </c>
      <c r="J252" s="714">
        <f>'[2]Druhova'!F248</f>
        <v>0</v>
      </c>
      <c r="K252" s="715">
        <f>'[2]Druhova'!G248</f>
        <v>0</v>
      </c>
      <c r="L252" s="616"/>
      <c r="M252" s="616"/>
      <c r="N252" s="616"/>
      <c r="O252" s="616"/>
      <c r="P252" s="616"/>
      <c r="S252" s="617"/>
      <c r="T252" s="617"/>
      <c r="U252" s="617"/>
      <c r="V252" s="617"/>
      <c r="W252" s="617"/>
      <c r="X252" s="617"/>
      <c r="Y252" s="617"/>
      <c r="Z252" s="617"/>
      <c r="AA252" s="617"/>
      <c r="AB252" s="617"/>
    </row>
    <row r="253" spans="1:28" ht="13.5" thickBot="1">
      <c r="A253" s="705" t="s">
        <v>698</v>
      </c>
      <c r="E253" s="734"/>
      <c r="F253" s="771"/>
      <c r="G253" s="771"/>
      <c r="H253" s="771"/>
      <c r="I253" s="771"/>
      <c r="J253" s="771" t="str">
        <f>IF(H253&gt;0,I253/H253*100," ")</f>
        <v> </v>
      </c>
      <c r="K253" s="771" t="str">
        <f>IF(F253&gt;0,I253/F253*100," ")</f>
        <v> </v>
      </c>
      <c r="L253" s="616"/>
      <c r="M253" s="616"/>
      <c r="N253" s="616"/>
      <c r="O253" s="616"/>
      <c r="P253" s="616"/>
      <c r="S253" s="617"/>
      <c r="T253" s="617"/>
      <c r="U253" s="617"/>
      <c r="V253" s="617"/>
      <c r="W253" s="617"/>
      <c r="X253" s="617"/>
      <c r="Y253" s="617"/>
      <c r="Z253" s="617"/>
      <c r="AA253" s="617"/>
      <c r="AB253" s="617"/>
    </row>
    <row r="254" spans="2:28" ht="13.5" thickBot="1">
      <c r="B254" s="728"/>
      <c r="C254" s="728"/>
      <c r="D254" s="737"/>
      <c r="E254" s="772" t="s">
        <v>699</v>
      </c>
      <c r="F254" s="713">
        <f>'[2]Druhova'!B250</f>
        <v>-50634122.45</v>
      </c>
      <c r="G254" s="714">
        <f>'[2]Druhova'!C250</f>
        <v>-43269224</v>
      </c>
      <c r="H254" s="714">
        <f>'[2]Druhova'!D250</f>
        <v>-44982360</v>
      </c>
      <c r="I254" s="714">
        <f>'[2]Druhova'!E250</f>
        <v>-45982583.11</v>
      </c>
      <c r="J254" s="714">
        <f>'[2]Druhova'!F250</f>
        <v>0</v>
      </c>
      <c r="K254" s="715">
        <f>'[2]Druhova'!G250</f>
        <v>0</v>
      </c>
      <c r="L254" s="616"/>
      <c r="M254" s="616"/>
      <c r="N254" s="616"/>
      <c r="O254" s="616"/>
      <c r="P254" s="616"/>
      <c r="S254" s="617"/>
      <c r="T254" s="617"/>
      <c r="U254" s="617"/>
      <c r="V254" s="617"/>
      <c r="W254" s="617"/>
      <c r="X254" s="617"/>
      <c r="Y254" s="617"/>
      <c r="Z254" s="617"/>
      <c r="AA254" s="617"/>
      <c r="AB254" s="617"/>
    </row>
    <row r="255" spans="5:28" ht="12.75">
      <c r="E255" s="734"/>
      <c r="F255" s="771"/>
      <c r="G255" s="771"/>
      <c r="H255" s="771"/>
      <c r="I255" s="771"/>
      <c r="J255" s="771" t="str">
        <f>IF(H255&gt;0,I255/H255*100," ")</f>
        <v> </v>
      </c>
      <c r="K255" s="771" t="str">
        <f>IF(F255&gt;0,I255/F255*100," ")</f>
        <v> </v>
      </c>
      <c r="L255" s="616"/>
      <c r="M255" s="616"/>
      <c r="N255" s="616"/>
      <c r="O255" s="616"/>
      <c r="P255" s="616"/>
      <c r="S255" s="617"/>
      <c r="T255" s="617"/>
      <c r="U255" s="617"/>
      <c r="V255" s="617"/>
      <c r="W255" s="617"/>
      <c r="X255" s="617"/>
      <c r="Y255" s="617"/>
      <c r="Z255" s="617"/>
      <c r="AA255" s="617"/>
      <c r="AB255" s="617"/>
    </row>
    <row r="256" spans="1:28" ht="12.75">
      <c r="A256" s="609" t="s">
        <v>700</v>
      </c>
      <c r="E256" s="773" t="s">
        <v>701</v>
      </c>
      <c r="L256" s="616"/>
      <c r="M256" s="616"/>
      <c r="N256" s="616"/>
      <c r="O256" s="616"/>
      <c r="P256" s="616"/>
      <c r="S256" s="617"/>
      <c r="T256" s="617"/>
      <c r="U256" s="617"/>
      <c r="V256" s="617"/>
      <c r="W256" s="617"/>
      <c r="X256" s="617"/>
      <c r="Y256" s="617"/>
      <c r="Z256" s="617"/>
      <c r="AA256" s="617"/>
      <c r="AB256" s="617"/>
    </row>
    <row r="257" spans="5:28" ht="12.75">
      <c r="E257" s="773" t="s">
        <v>702</v>
      </c>
      <c r="L257" s="616"/>
      <c r="M257" s="616"/>
      <c r="N257" s="616"/>
      <c r="O257" s="616"/>
      <c r="P257" s="616"/>
      <c r="S257" s="617"/>
      <c r="T257" s="617"/>
      <c r="U257" s="617"/>
      <c r="V257" s="617"/>
      <c r="W257" s="617"/>
      <c r="X257" s="617"/>
      <c r="Y257" s="617"/>
      <c r="Z257" s="617"/>
      <c r="AA257" s="617"/>
      <c r="AB257" s="617"/>
    </row>
    <row r="258" spans="1:28" ht="12.75">
      <c r="A258" s="609" t="s">
        <v>703</v>
      </c>
      <c r="B258" s="708"/>
      <c r="C258" s="708"/>
      <c r="D258" s="708"/>
      <c r="E258" s="774" t="s">
        <v>746</v>
      </c>
      <c r="L258" s="616"/>
      <c r="M258" s="616"/>
      <c r="N258" s="616"/>
      <c r="O258" s="616"/>
      <c r="P258" s="616"/>
      <c r="S258" s="617"/>
      <c r="T258" s="617"/>
      <c r="U258" s="617"/>
      <c r="V258" s="617"/>
      <c r="W258" s="617"/>
      <c r="X258" s="617"/>
      <c r="Y258" s="617"/>
      <c r="Z258" s="617"/>
      <c r="AA258" s="617"/>
      <c r="AB258" s="617"/>
    </row>
    <row r="259" spans="1:28" ht="12.75">
      <c r="A259" s="609" t="s">
        <v>704</v>
      </c>
      <c r="B259" s="708"/>
      <c r="C259" s="708"/>
      <c r="D259" s="708"/>
      <c r="E259" s="775" t="s">
        <v>705</v>
      </c>
      <c r="L259" s="616"/>
      <c r="M259" s="616"/>
      <c r="N259" s="616"/>
      <c r="O259" s="616"/>
      <c r="P259" s="616"/>
      <c r="S259" s="617"/>
      <c r="T259" s="617"/>
      <c r="U259" s="617"/>
      <c r="V259" s="617"/>
      <c r="W259" s="617"/>
      <c r="X259" s="617"/>
      <c r="Y259" s="617"/>
      <c r="Z259" s="617"/>
      <c r="AA259" s="617"/>
      <c r="AB259" s="617"/>
    </row>
    <row r="260" spans="1:28" ht="12.75">
      <c r="A260" s="609" t="s">
        <v>706</v>
      </c>
      <c r="E260" s="776" t="s">
        <v>748</v>
      </c>
      <c r="L260" s="616"/>
      <c r="M260" s="616"/>
      <c r="N260" s="616"/>
      <c r="O260" s="616"/>
      <c r="P260" s="616"/>
      <c r="S260" s="617"/>
      <c r="T260" s="617"/>
      <c r="U260" s="617"/>
      <c r="V260" s="617"/>
      <c r="W260" s="617"/>
      <c r="X260" s="617"/>
      <c r="Y260" s="617"/>
      <c r="Z260" s="617"/>
      <c r="AA260" s="617"/>
      <c r="AB260" s="617"/>
    </row>
    <row r="261" spans="1:28" ht="12.75">
      <c r="A261" s="609" t="s">
        <v>707</v>
      </c>
      <c r="E261" s="773" t="s">
        <v>708</v>
      </c>
      <c r="L261" s="616"/>
      <c r="M261" s="616"/>
      <c r="N261" s="616"/>
      <c r="O261" s="616"/>
      <c r="P261" s="616"/>
      <c r="S261" s="617"/>
      <c r="T261" s="617"/>
      <c r="U261" s="617"/>
      <c r="V261" s="617"/>
      <c r="W261" s="617"/>
      <c r="X261" s="617"/>
      <c r="Y261" s="617"/>
      <c r="Z261" s="617"/>
      <c r="AA261" s="617"/>
      <c r="AB261" s="617"/>
    </row>
    <row r="262" spans="1:28" ht="12.75">
      <c r="A262" s="609" t="s">
        <v>709</v>
      </c>
      <c r="L262" s="616"/>
      <c r="M262" s="616"/>
      <c r="N262" s="616"/>
      <c r="O262" s="616"/>
      <c r="P262" s="616"/>
      <c r="S262" s="617"/>
      <c r="T262" s="617"/>
      <c r="U262" s="617"/>
      <c r="V262" s="617"/>
      <c r="W262" s="617"/>
      <c r="X262" s="617"/>
      <c r="Y262" s="617"/>
      <c r="Z262" s="617"/>
      <c r="AA262" s="617"/>
      <c r="AB262" s="617"/>
    </row>
    <row r="263" spans="12:28" ht="12.75">
      <c r="L263" s="616"/>
      <c r="M263" s="616"/>
      <c r="N263" s="616"/>
      <c r="O263" s="616"/>
      <c r="P263" s="616"/>
      <c r="S263" s="617"/>
      <c r="T263" s="617"/>
      <c r="U263" s="617"/>
      <c r="V263" s="617"/>
      <c r="W263" s="617"/>
      <c r="X263" s="617"/>
      <c r="Y263" s="617"/>
      <c r="Z263" s="617"/>
      <c r="AA263" s="617"/>
      <c r="AB263" s="617"/>
    </row>
    <row r="264" spans="12:28" ht="12.75">
      <c r="L264" s="616"/>
      <c r="M264" s="616"/>
      <c r="N264" s="616"/>
      <c r="O264" s="616"/>
      <c r="P264" s="616"/>
      <c r="S264" s="617"/>
      <c r="T264" s="617"/>
      <c r="U264" s="617"/>
      <c r="V264" s="617"/>
      <c r="W264" s="617"/>
      <c r="X264" s="617"/>
      <c r="Y264" s="617"/>
      <c r="Z264" s="617"/>
      <c r="AA264" s="617"/>
      <c r="AB264" s="617"/>
    </row>
    <row r="265" spans="8:28" ht="12.75">
      <c r="H265" s="617" t="s">
        <v>710</v>
      </c>
      <c r="L265" s="616"/>
      <c r="M265" s="616"/>
      <c r="N265" s="616"/>
      <c r="O265" s="616"/>
      <c r="P265" s="616"/>
      <c r="S265" s="617"/>
      <c r="T265" s="617"/>
      <c r="U265" s="617"/>
      <c r="V265" s="617"/>
      <c r="W265" s="617"/>
      <c r="X265" s="617"/>
      <c r="Y265" s="617"/>
      <c r="Z265" s="617"/>
      <c r="AA265" s="617"/>
      <c r="AB265" s="617"/>
    </row>
    <row r="266" spans="12:28" ht="12.75">
      <c r="L266" s="616"/>
      <c r="M266" s="616"/>
      <c r="N266" s="616"/>
      <c r="O266" s="616"/>
      <c r="P266" s="616"/>
      <c r="S266" s="617"/>
      <c r="T266" s="617"/>
      <c r="U266" s="617"/>
      <c r="V266" s="617"/>
      <c r="W266" s="617"/>
      <c r="X266" s="617"/>
      <c r="Y266" s="617"/>
      <c r="Z266" s="617"/>
      <c r="AA266" s="617"/>
      <c r="AB266" s="617"/>
    </row>
    <row r="267" spans="12:28" ht="12.75">
      <c r="L267" s="616"/>
      <c r="M267" s="616"/>
      <c r="N267" s="616"/>
      <c r="O267" s="616"/>
      <c r="P267" s="616"/>
      <c r="S267" s="617"/>
      <c r="T267" s="617"/>
      <c r="U267" s="617"/>
      <c r="V267" s="617"/>
      <c r="W267" s="617"/>
      <c r="X267" s="617"/>
      <c r="Y267" s="617"/>
      <c r="Z267" s="617"/>
      <c r="AA267" s="617"/>
      <c r="AB267" s="617"/>
    </row>
    <row r="268" spans="12:28" ht="12.75">
      <c r="L268" s="616"/>
      <c r="M268" s="616"/>
      <c r="N268" s="616"/>
      <c r="O268" s="616"/>
      <c r="P268" s="616"/>
      <c r="S268" s="617"/>
      <c r="T268" s="617"/>
      <c r="U268" s="617"/>
      <c r="V268" s="617"/>
      <c r="W268" s="617"/>
      <c r="X268" s="617"/>
      <c r="Y268" s="617"/>
      <c r="Z268" s="617"/>
      <c r="AA268" s="617"/>
      <c r="AB268" s="617"/>
    </row>
    <row r="269" spans="12:28" ht="12.75">
      <c r="L269" s="616"/>
      <c r="M269" s="616"/>
      <c r="N269" s="616"/>
      <c r="O269" s="616"/>
      <c r="P269" s="616"/>
      <c r="S269" s="617"/>
      <c r="T269" s="617"/>
      <c r="U269" s="617"/>
      <c r="V269" s="617"/>
      <c r="W269" s="617"/>
      <c r="X269" s="617"/>
      <c r="Y269" s="617"/>
      <c r="Z269" s="617"/>
      <c r="AA269" s="617"/>
      <c r="AB269" s="617"/>
    </row>
    <row r="270" spans="12:28" ht="12.75">
      <c r="L270" s="616"/>
      <c r="M270" s="616"/>
      <c r="N270" s="616"/>
      <c r="O270" s="616"/>
      <c r="P270" s="616"/>
      <c r="S270" s="617"/>
      <c r="T270" s="617"/>
      <c r="U270" s="617"/>
      <c r="V270" s="617"/>
      <c r="W270" s="617"/>
      <c r="X270" s="617"/>
      <c r="Y270" s="617"/>
      <c r="Z270" s="617"/>
      <c r="AA270" s="617"/>
      <c r="AB270" s="617"/>
    </row>
    <row r="271" spans="12:28" ht="12.75">
      <c r="L271" s="616"/>
      <c r="M271" s="616"/>
      <c r="N271" s="616"/>
      <c r="O271" s="616"/>
      <c r="P271" s="616"/>
      <c r="S271" s="617"/>
      <c r="T271" s="617"/>
      <c r="U271" s="617"/>
      <c r="V271" s="617"/>
      <c r="W271" s="617"/>
      <c r="X271" s="617"/>
      <c r="Y271" s="617"/>
      <c r="Z271" s="617"/>
      <c r="AA271" s="617"/>
      <c r="AB271" s="617"/>
    </row>
    <row r="272" spans="12:28" ht="12.75">
      <c r="L272" s="616"/>
      <c r="M272" s="616"/>
      <c r="N272" s="616"/>
      <c r="O272" s="616"/>
      <c r="P272" s="616"/>
      <c r="S272" s="617"/>
      <c r="T272" s="617"/>
      <c r="U272" s="617"/>
      <c r="V272" s="617"/>
      <c r="W272" s="617"/>
      <c r="X272" s="617"/>
      <c r="Y272" s="617"/>
      <c r="Z272" s="617"/>
      <c r="AA272" s="617"/>
      <c r="AB272" s="617"/>
    </row>
    <row r="273" ht="12.75">
      <c r="E273" s="773"/>
    </row>
  </sheetData>
  <sheetProtection/>
  <mergeCells count="1">
    <mergeCell ref="J1:K1"/>
  </mergeCells>
  <printOptions horizontalCentered="1"/>
  <pageMargins left="0.984251968503937" right="0.3937007874015748" top="0.7874015748031497" bottom="0.3937007874015748" header="0.5905511811023623" footer="0.1968503937007874"/>
  <pageSetup fitToHeight="0" fitToWidth="1" horizontalDpi="600" verticalDpi="600" orientation="portrait" paperSize="9" scale="70" r:id="rId1"/>
  <headerFooter alignWithMargins="0">
    <oddHeader>&amp;R&amp;"Arial CE,Tučné"&amp;12Tabulka č. 1&amp;"Arial CE,Obyčejné"&amp;10
List č. &amp;P/&amp;N</oddHeader>
    <oddFooter>&amp;C&amp;12&amp;P+63&amp;10
</oddFooter>
  </headerFooter>
  <rowBreaks count="5" manualBreakCount="5">
    <brk id="43" max="255" man="1"/>
    <brk id="95" max="10" man="1"/>
    <brk id="138" max="255" man="1"/>
    <brk id="181" max="255" man="1"/>
    <brk id="2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workbookViewId="0" topLeftCell="A13">
      <selection activeCell="C19" sqref="C19"/>
    </sheetView>
  </sheetViews>
  <sheetFormatPr defaultColWidth="9.00390625" defaultRowHeight="12.75"/>
  <cols>
    <col min="1" max="1" width="21.00390625" style="122" customWidth="1"/>
    <col min="2" max="2" width="40.625" style="122" customWidth="1"/>
    <col min="3" max="3" width="5.75390625" style="122" customWidth="1"/>
    <col min="4" max="6" width="18.75390625" style="122" customWidth="1"/>
    <col min="7" max="7" width="11.625" style="122" customWidth="1"/>
    <col min="8" max="16384" width="9.125" style="122" customWidth="1"/>
  </cols>
  <sheetData>
    <row r="1" spans="6:7" ht="15">
      <c r="F1" s="1387" t="s">
        <v>139</v>
      </c>
      <c r="G1" s="1387"/>
    </row>
    <row r="2" spans="1:7" s="128" customFormat="1" ht="21" customHeight="1">
      <c r="A2" s="1386" t="s">
        <v>157</v>
      </c>
      <c r="B2" s="1386"/>
      <c r="C2" s="1386"/>
      <c r="D2" s="1386"/>
      <c r="E2" s="1386"/>
      <c r="F2" s="1386"/>
      <c r="G2" s="1386"/>
    </row>
    <row r="3" spans="1:2" ht="34.5" customHeight="1">
      <c r="A3" s="1395" t="s">
        <v>357</v>
      </c>
      <c r="B3" s="1395"/>
    </row>
    <row r="4" spans="1:2" s="127" customFormat="1" ht="15.75" customHeight="1">
      <c r="A4" s="1394" t="s">
        <v>356</v>
      </c>
      <c r="B4" s="1394"/>
    </row>
    <row r="5" spans="1:7" ht="13.5" thickBot="1">
      <c r="A5" s="123"/>
      <c r="G5" s="124" t="s">
        <v>268</v>
      </c>
    </row>
    <row r="6" spans="1:7" s="125" customFormat="1" ht="25.5" customHeight="1" thickBot="1">
      <c r="A6" s="1388" t="s">
        <v>269</v>
      </c>
      <c r="B6" s="1388" t="s">
        <v>270</v>
      </c>
      <c r="C6" s="1391"/>
      <c r="D6" s="1397" t="s">
        <v>237</v>
      </c>
      <c r="E6" s="1398"/>
      <c r="F6" s="1396" t="s">
        <v>271</v>
      </c>
      <c r="G6" s="1396" t="s">
        <v>272</v>
      </c>
    </row>
    <row r="7" spans="1:7" s="125" customFormat="1" ht="25.5" customHeight="1" thickBot="1">
      <c r="A7" s="1389"/>
      <c r="B7" s="1389"/>
      <c r="C7" s="1392"/>
      <c r="D7" s="591" t="s">
        <v>229</v>
      </c>
      <c r="E7" s="589" t="s">
        <v>238</v>
      </c>
      <c r="F7" s="1396"/>
      <c r="G7" s="1396"/>
    </row>
    <row r="8" spans="1:7" s="126" customFormat="1" ht="17.25" customHeight="1" thickBot="1">
      <c r="A8" s="1390"/>
      <c r="B8" s="1390"/>
      <c r="C8" s="1393"/>
      <c r="D8" s="590" t="s">
        <v>273</v>
      </c>
      <c r="E8" s="590" t="s">
        <v>274</v>
      </c>
      <c r="F8" s="590" t="s">
        <v>275</v>
      </c>
      <c r="G8" s="590" t="s">
        <v>276</v>
      </c>
    </row>
    <row r="9" spans="1:7" ht="18.75" customHeight="1">
      <c r="A9" s="592" t="s">
        <v>277</v>
      </c>
      <c r="B9" s="595" t="s">
        <v>278</v>
      </c>
      <c r="C9" s="595" t="s">
        <v>279</v>
      </c>
      <c r="D9" s="596">
        <v>11000</v>
      </c>
      <c r="E9" s="596">
        <v>11000</v>
      </c>
      <c r="F9" s="596">
        <v>14599.003949999998</v>
      </c>
      <c r="G9" s="597">
        <v>132.7182177272727</v>
      </c>
    </row>
    <row r="10" spans="1:7" ht="25.5" customHeight="1">
      <c r="A10" s="593"/>
      <c r="B10" s="598" t="s">
        <v>280</v>
      </c>
      <c r="C10" s="598" t="s">
        <v>281</v>
      </c>
      <c r="D10" s="599">
        <v>6849005</v>
      </c>
      <c r="E10" s="599">
        <v>6849005</v>
      </c>
      <c r="F10" s="599">
        <v>5886541.845</v>
      </c>
      <c r="G10" s="600">
        <v>85.94740177587839</v>
      </c>
    </row>
    <row r="11" spans="1:7" ht="18.75" customHeight="1">
      <c r="A11" s="593"/>
      <c r="B11" s="601" t="s">
        <v>282</v>
      </c>
      <c r="C11" s="601" t="s">
        <v>283</v>
      </c>
      <c r="D11" s="602">
        <v>6088004</v>
      </c>
      <c r="E11" s="602">
        <v>6088004</v>
      </c>
      <c r="F11" s="602">
        <v>5361665.799</v>
      </c>
      <c r="G11" s="603">
        <v>88.06935407729692</v>
      </c>
    </row>
    <row r="12" spans="1:7" ht="26.25" customHeight="1">
      <c r="A12" s="593"/>
      <c r="B12" s="607" t="s">
        <v>457</v>
      </c>
      <c r="C12" s="601" t="s">
        <v>284</v>
      </c>
      <c r="D12" s="602">
        <v>761001</v>
      </c>
      <c r="E12" s="602">
        <v>761001</v>
      </c>
      <c r="F12" s="602">
        <v>524876.046</v>
      </c>
      <c r="G12" s="603">
        <v>68.97179451800983</v>
      </c>
    </row>
    <row r="13" spans="1:7" ht="25.5">
      <c r="A13" s="593"/>
      <c r="B13" s="598" t="s">
        <v>285</v>
      </c>
      <c r="C13" s="598" t="s">
        <v>286</v>
      </c>
      <c r="D13" s="599">
        <v>2748310</v>
      </c>
      <c r="E13" s="599">
        <v>2749218</v>
      </c>
      <c r="F13" s="599">
        <v>1899373.80207</v>
      </c>
      <c r="G13" s="600">
        <v>69.0877843106658</v>
      </c>
    </row>
    <row r="14" spans="1:7" ht="25.5" customHeight="1">
      <c r="A14" s="593"/>
      <c r="B14" s="601" t="s">
        <v>456</v>
      </c>
      <c r="C14" s="601" t="s">
        <v>287</v>
      </c>
      <c r="D14" s="602">
        <v>1987777</v>
      </c>
      <c r="E14" s="602">
        <v>1988685</v>
      </c>
      <c r="F14" s="602">
        <v>875770.681</v>
      </c>
      <c r="G14" s="603">
        <v>44.03767720880884</v>
      </c>
    </row>
    <row r="15" spans="1:7" ht="25.5" customHeight="1">
      <c r="A15" s="593"/>
      <c r="B15" s="607" t="s">
        <v>459</v>
      </c>
      <c r="C15" s="601" t="s">
        <v>288</v>
      </c>
      <c r="D15" s="602">
        <v>62533</v>
      </c>
      <c r="E15" s="602">
        <v>62533</v>
      </c>
      <c r="F15" s="602">
        <v>1676.81199</v>
      </c>
      <c r="G15" s="603">
        <v>2.681483360785505</v>
      </c>
    </row>
    <row r="16" spans="1:7" ht="25.5" customHeight="1">
      <c r="A16" s="593"/>
      <c r="B16" s="607" t="s">
        <v>458</v>
      </c>
      <c r="C16" s="601" t="s">
        <v>289</v>
      </c>
      <c r="D16" s="602">
        <v>698000</v>
      </c>
      <c r="E16" s="602">
        <v>698000</v>
      </c>
      <c r="F16" s="602">
        <v>1021926.30908</v>
      </c>
      <c r="G16" s="603">
        <v>146.4077806704871</v>
      </c>
    </row>
    <row r="17" spans="1:7" ht="21.75" customHeight="1">
      <c r="A17" s="593" t="s">
        <v>290</v>
      </c>
      <c r="B17" s="598" t="s">
        <v>291</v>
      </c>
      <c r="C17" s="598" t="s">
        <v>292</v>
      </c>
      <c r="D17" s="599">
        <v>28606551</v>
      </c>
      <c r="E17" s="599">
        <v>28530491</v>
      </c>
      <c r="F17" s="599">
        <v>28250112.07805</v>
      </c>
      <c r="G17" s="600">
        <v>99.01726569672424</v>
      </c>
    </row>
    <row r="18" spans="1:7" ht="18.75" customHeight="1">
      <c r="A18" s="593"/>
      <c r="B18" s="598" t="s">
        <v>293</v>
      </c>
      <c r="C18" s="598" t="s">
        <v>294</v>
      </c>
      <c r="D18" s="599">
        <v>6857953</v>
      </c>
      <c r="E18" s="599">
        <v>6891363</v>
      </c>
      <c r="F18" s="599">
        <v>7080478.85962</v>
      </c>
      <c r="G18" s="600">
        <v>102.74424463810716</v>
      </c>
    </row>
    <row r="19" spans="1:7" ht="25.5">
      <c r="A19" s="593"/>
      <c r="B19" s="598" t="s">
        <v>295</v>
      </c>
      <c r="C19" s="598" t="s">
        <v>296</v>
      </c>
      <c r="D19" s="599">
        <v>4887371</v>
      </c>
      <c r="E19" s="599">
        <v>6215976</v>
      </c>
      <c r="F19" s="599">
        <v>6128661.671840001</v>
      </c>
      <c r="G19" s="600">
        <v>98.59532391759556</v>
      </c>
    </row>
    <row r="20" spans="1:7" ht="38.25">
      <c r="A20" s="593"/>
      <c r="B20" s="598" t="s">
        <v>297</v>
      </c>
      <c r="C20" s="598" t="s">
        <v>298</v>
      </c>
      <c r="D20" s="599">
        <v>1945014</v>
      </c>
      <c r="E20" s="599">
        <v>2077463</v>
      </c>
      <c r="F20" s="599">
        <v>2067110.79259</v>
      </c>
      <c r="G20" s="600">
        <v>99.50168992612623</v>
      </c>
    </row>
    <row r="21" spans="1:7" ht="25.5">
      <c r="A21" s="593"/>
      <c r="B21" s="598" t="s">
        <v>299</v>
      </c>
      <c r="C21" s="598" t="s">
        <v>300</v>
      </c>
      <c r="D21" s="599">
        <v>2072850</v>
      </c>
      <c r="E21" s="599">
        <v>2019279</v>
      </c>
      <c r="F21" s="599">
        <v>1408503.80562</v>
      </c>
      <c r="G21" s="600">
        <v>69.75280808744111</v>
      </c>
    </row>
    <row r="22" spans="1:7" ht="18.75" customHeight="1">
      <c r="A22" s="593"/>
      <c r="B22" s="598" t="s">
        <v>301</v>
      </c>
      <c r="C22" s="598" t="s">
        <v>302</v>
      </c>
      <c r="D22" s="599">
        <v>47092</v>
      </c>
      <c r="E22" s="599">
        <v>192303</v>
      </c>
      <c r="F22" s="599">
        <v>192264.47590000002</v>
      </c>
      <c r="G22" s="600">
        <v>99.9799669791943</v>
      </c>
    </row>
    <row r="23" spans="1:7" ht="18.75" customHeight="1">
      <c r="A23" s="593"/>
      <c r="B23" s="598" t="s">
        <v>303</v>
      </c>
      <c r="C23" s="598" t="s">
        <v>304</v>
      </c>
      <c r="D23" s="599">
        <v>4435199</v>
      </c>
      <c r="E23" s="599">
        <v>4335199</v>
      </c>
      <c r="F23" s="599">
        <v>4334339.86962</v>
      </c>
      <c r="G23" s="600">
        <v>99.98018244652668</v>
      </c>
    </row>
    <row r="24" spans="1:7" ht="18.75" customHeight="1">
      <c r="A24" s="593"/>
      <c r="B24" s="598" t="s">
        <v>305</v>
      </c>
      <c r="C24" s="598" t="s">
        <v>306</v>
      </c>
      <c r="D24" s="599">
        <v>4025509</v>
      </c>
      <c r="E24" s="599">
        <v>4329509</v>
      </c>
      <c r="F24" s="599">
        <v>4321626.21229</v>
      </c>
      <c r="G24" s="600">
        <v>99.81792882957397</v>
      </c>
    </row>
    <row r="25" spans="1:7" ht="25.5" customHeight="1">
      <c r="A25" s="593" t="s">
        <v>307</v>
      </c>
      <c r="B25" s="601" t="s">
        <v>308</v>
      </c>
      <c r="C25" s="601" t="s">
        <v>309</v>
      </c>
      <c r="D25" s="602">
        <v>24048734</v>
      </c>
      <c r="E25" s="602">
        <v>23820481</v>
      </c>
      <c r="F25" s="602">
        <v>23675737.65058</v>
      </c>
      <c r="G25" s="603">
        <v>99.39235757069726</v>
      </c>
    </row>
    <row r="26" spans="1:7" ht="18.75" customHeight="1">
      <c r="A26" s="593"/>
      <c r="B26" s="601" t="s">
        <v>310</v>
      </c>
      <c r="C26" s="601" t="s">
        <v>311</v>
      </c>
      <c r="D26" s="602">
        <v>8027102</v>
      </c>
      <c r="E26" s="602">
        <v>7825721</v>
      </c>
      <c r="F26" s="602">
        <v>7775966.33318</v>
      </c>
      <c r="G26" s="603">
        <v>99.36421619400947</v>
      </c>
    </row>
    <row r="27" spans="1:7" ht="18.75" customHeight="1">
      <c r="A27" s="593"/>
      <c r="B27" s="601" t="s">
        <v>312</v>
      </c>
      <c r="C27" s="601" t="s">
        <v>313</v>
      </c>
      <c r="D27" s="602">
        <v>235053</v>
      </c>
      <c r="E27" s="602">
        <v>232584</v>
      </c>
      <c r="F27" s="602">
        <v>231327.90208</v>
      </c>
      <c r="G27" s="603">
        <v>99.45993794930004</v>
      </c>
    </row>
    <row r="28" spans="1:7" ht="25.5" customHeight="1">
      <c r="A28" s="593"/>
      <c r="B28" s="601" t="s">
        <v>314</v>
      </c>
      <c r="C28" s="601" t="s">
        <v>315</v>
      </c>
      <c r="D28" s="602">
        <v>19393862</v>
      </c>
      <c r="E28" s="602">
        <v>19077011.999999996</v>
      </c>
      <c r="F28" s="602">
        <v>18977652.00585</v>
      </c>
      <c r="G28" s="603">
        <v>99.47916374875687</v>
      </c>
    </row>
    <row r="29" spans="1:7" ht="18.75" customHeight="1">
      <c r="A29" s="593"/>
      <c r="B29" s="601" t="s">
        <v>316</v>
      </c>
      <c r="C29" s="601" t="s">
        <v>317</v>
      </c>
      <c r="D29" s="602">
        <v>4099301</v>
      </c>
      <c r="E29" s="602">
        <v>4180553</v>
      </c>
      <c r="F29" s="602">
        <v>4153482.8844899996</v>
      </c>
      <c r="G29" s="603">
        <v>99.35247524645662</v>
      </c>
    </row>
    <row r="30" spans="1:7" ht="36">
      <c r="A30" s="593"/>
      <c r="B30" s="601" t="s">
        <v>318</v>
      </c>
      <c r="C30" s="601" t="s">
        <v>319</v>
      </c>
      <c r="D30" s="602">
        <v>481248</v>
      </c>
      <c r="E30" s="602">
        <v>473809</v>
      </c>
      <c r="F30" s="602">
        <v>424650.12426</v>
      </c>
      <c r="G30" s="603">
        <v>89.62474842394298</v>
      </c>
    </row>
    <row r="31" spans="1:7" ht="18.75" customHeight="1">
      <c r="A31" s="593"/>
      <c r="B31" s="601" t="s">
        <v>320</v>
      </c>
      <c r="C31" s="601" t="s">
        <v>321</v>
      </c>
      <c r="D31" s="602">
        <v>481248</v>
      </c>
      <c r="E31" s="602">
        <v>473809</v>
      </c>
      <c r="F31" s="602">
        <v>424650.12426</v>
      </c>
      <c r="G31" s="603">
        <v>89.62474842394298</v>
      </c>
    </row>
    <row r="32" spans="1:7" ht="18.75" customHeight="1">
      <c r="A32" s="593"/>
      <c r="B32" s="601" t="s">
        <v>322</v>
      </c>
      <c r="C32" s="601" t="s">
        <v>323</v>
      </c>
      <c r="D32" s="602">
        <v>60763</v>
      </c>
      <c r="E32" s="602">
        <v>55794</v>
      </c>
      <c r="F32" s="602">
        <v>52601.87997</v>
      </c>
      <c r="G32" s="603">
        <v>94.27873959565545</v>
      </c>
    </row>
    <row r="33" spans="1:7" ht="18.75" customHeight="1">
      <c r="A33" s="593"/>
      <c r="B33" s="601" t="s">
        <v>324</v>
      </c>
      <c r="C33" s="601" t="s">
        <v>325</v>
      </c>
      <c r="D33" s="602">
        <v>420485</v>
      </c>
      <c r="E33" s="602">
        <v>418015</v>
      </c>
      <c r="F33" s="602">
        <v>372048.24429</v>
      </c>
      <c r="G33" s="603">
        <v>89.00356309941031</v>
      </c>
    </row>
    <row r="34" spans="1:7" ht="18.75" customHeight="1">
      <c r="A34" s="593"/>
      <c r="B34" s="601" t="s">
        <v>326</v>
      </c>
      <c r="C34" s="601" t="s">
        <v>327</v>
      </c>
      <c r="D34" s="602">
        <v>0</v>
      </c>
      <c r="E34" s="602">
        <v>0</v>
      </c>
      <c r="F34" s="602">
        <v>0</v>
      </c>
      <c r="G34" s="603">
        <v>0</v>
      </c>
    </row>
    <row r="35" spans="1:7" ht="24">
      <c r="A35" s="593"/>
      <c r="B35" s="601" t="s">
        <v>455</v>
      </c>
      <c r="C35" s="601" t="s">
        <v>328</v>
      </c>
      <c r="D35" s="602">
        <v>420485</v>
      </c>
      <c r="E35" s="602">
        <v>416825</v>
      </c>
      <c r="F35" s="602">
        <v>370710.72481</v>
      </c>
      <c r="G35" s="603">
        <v>88.93677797876806</v>
      </c>
    </row>
    <row r="36" spans="1:7" ht="25.5" customHeight="1">
      <c r="A36" s="593"/>
      <c r="B36" s="601" t="s">
        <v>329</v>
      </c>
      <c r="C36" s="601" t="s">
        <v>330</v>
      </c>
      <c r="D36" s="602">
        <v>0</v>
      </c>
      <c r="E36" s="602">
        <v>0</v>
      </c>
      <c r="F36" s="602">
        <v>0</v>
      </c>
      <c r="G36" s="603">
        <v>0</v>
      </c>
    </row>
    <row r="37" spans="1:7" ht="25.5" customHeight="1">
      <c r="A37" s="593"/>
      <c r="B37" s="601" t="s">
        <v>331</v>
      </c>
      <c r="C37" s="601" t="s">
        <v>332</v>
      </c>
      <c r="D37" s="602">
        <v>54584</v>
      </c>
      <c r="E37" s="602">
        <v>49494</v>
      </c>
      <c r="F37" s="602">
        <v>48435.36770999999</v>
      </c>
      <c r="G37" s="603">
        <v>97.86108964722995</v>
      </c>
    </row>
    <row r="38" spans="1:7" ht="25.5" customHeight="1">
      <c r="A38" s="593"/>
      <c r="B38" s="601" t="s">
        <v>333</v>
      </c>
      <c r="C38" s="601" t="s">
        <v>334</v>
      </c>
      <c r="D38" s="602">
        <v>0</v>
      </c>
      <c r="E38" s="602">
        <v>0</v>
      </c>
      <c r="F38" s="602">
        <v>0</v>
      </c>
      <c r="G38" s="603">
        <v>0</v>
      </c>
    </row>
    <row r="39" spans="1:7" ht="18.75" customHeight="1">
      <c r="A39" s="593"/>
      <c r="B39" s="601" t="s">
        <v>335</v>
      </c>
      <c r="C39" s="601" t="s">
        <v>336</v>
      </c>
      <c r="D39" s="602">
        <v>26582</v>
      </c>
      <c r="E39" s="602">
        <v>22582</v>
      </c>
      <c r="F39" s="602">
        <v>10535.9513</v>
      </c>
      <c r="G39" s="603">
        <v>46.656413515189094</v>
      </c>
    </row>
    <row r="40" spans="1:7" ht="18.75" customHeight="1">
      <c r="A40" s="593"/>
      <c r="B40" s="601" t="s">
        <v>337</v>
      </c>
      <c r="C40" s="601" t="s">
        <v>338</v>
      </c>
      <c r="D40" s="602">
        <v>56256</v>
      </c>
      <c r="E40" s="602">
        <v>60315</v>
      </c>
      <c r="F40" s="602">
        <v>48336.920060000004</v>
      </c>
      <c r="G40" s="603">
        <v>80.14079426345022</v>
      </c>
    </row>
    <row r="41" spans="1:7" ht="25.5" customHeight="1">
      <c r="A41" s="593"/>
      <c r="B41" s="601" t="s">
        <v>339</v>
      </c>
      <c r="C41" s="601" t="s">
        <v>340</v>
      </c>
      <c r="D41" s="602">
        <v>0</v>
      </c>
      <c r="E41" s="602">
        <v>84</v>
      </c>
      <c r="F41" s="602">
        <v>66.84</v>
      </c>
      <c r="G41" s="603">
        <v>79.57142857142856</v>
      </c>
    </row>
    <row r="42" spans="1:7" ht="25.5" customHeight="1">
      <c r="A42" s="593"/>
      <c r="B42" s="601" t="s">
        <v>341</v>
      </c>
      <c r="C42" s="601" t="s">
        <v>342</v>
      </c>
      <c r="D42" s="602">
        <v>2166</v>
      </c>
      <c r="E42" s="602">
        <v>2083</v>
      </c>
      <c r="F42" s="602">
        <v>1756.25881</v>
      </c>
      <c r="G42" s="603">
        <v>84.31391310609698</v>
      </c>
    </row>
    <row r="43" spans="1:7" ht="25.5" customHeight="1">
      <c r="A43" s="593"/>
      <c r="B43" s="601" t="s">
        <v>343</v>
      </c>
      <c r="C43" s="601" t="s">
        <v>344</v>
      </c>
      <c r="D43" s="602">
        <v>2313655</v>
      </c>
      <c r="E43" s="602">
        <v>2273589</v>
      </c>
      <c r="F43" s="602">
        <v>1539845.52849</v>
      </c>
      <c r="G43" s="603">
        <v>67.72752368567933</v>
      </c>
    </row>
    <row r="44" spans="1:7" ht="18.75" customHeight="1">
      <c r="A44" s="593"/>
      <c r="B44" s="601" t="s">
        <v>345</v>
      </c>
      <c r="C44" s="601" t="s">
        <v>346</v>
      </c>
      <c r="D44" s="602">
        <v>325878</v>
      </c>
      <c r="E44" s="602">
        <v>257069</v>
      </c>
      <c r="F44" s="602">
        <v>194039.40819999998</v>
      </c>
      <c r="G44" s="603">
        <v>75.48144980530518</v>
      </c>
    </row>
    <row r="45" spans="1:7" ht="18.75" customHeight="1">
      <c r="A45" s="593"/>
      <c r="B45" s="601" t="s">
        <v>347</v>
      </c>
      <c r="C45" s="601" t="s">
        <v>348</v>
      </c>
      <c r="D45" s="602">
        <v>1987777</v>
      </c>
      <c r="E45" s="602">
        <v>2016520</v>
      </c>
      <c r="F45" s="602">
        <v>1345806.12029</v>
      </c>
      <c r="G45" s="603">
        <v>66.73904153145021</v>
      </c>
    </row>
    <row r="46" spans="1:7" ht="36">
      <c r="A46" s="593"/>
      <c r="B46" s="601" t="s">
        <v>349</v>
      </c>
      <c r="C46" s="601" t="s">
        <v>350</v>
      </c>
      <c r="D46" s="602">
        <v>73571</v>
      </c>
      <c r="E46" s="602">
        <v>73496</v>
      </c>
      <c r="F46" s="602">
        <v>119.706</v>
      </c>
      <c r="G46" s="603">
        <v>0.1628741700228584</v>
      </c>
    </row>
    <row r="47" spans="1:7" ht="18.75" customHeight="1">
      <c r="A47" s="593"/>
      <c r="B47" s="601" t="s">
        <v>345</v>
      </c>
      <c r="C47" s="601" t="s">
        <v>351</v>
      </c>
      <c r="D47" s="602">
        <v>11038</v>
      </c>
      <c r="E47" s="602">
        <v>10963</v>
      </c>
      <c r="F47" s="602">
        <v>17.9559</v>
      </c>
      <c r="G47" s="603">
        <v>0.16378637234333668</v>
      </c>
    </row>
    <row r="48" spans="1:7" ht="18.75" customHeight="1">
      <c r="A48" s="593"/>
      <c r="B48" s="601" t="s">
        <v>352</v>
      </c>
      <c r="C48" s="601" t="s">
        <v>353</v>
      </c>
      <c r="D48" s="602">
        <v>62533</v>
      </c>
      <c r="E48" s="602">
        <v>62533</v>
      </c>
      <c r="F48" s="602">
        <v>101.7501</v>
      </c>
      <c r="G48" s="603">
        <v>0.1627142468776486</v>
      </c>
    </row>
    <row r="49" spans="1:7" ht="25.5" customHeight="1" thickBot="1">
      <c r="A49" s="594"/>
      <c r="B49" s="604" t="s">
        <v>354</v>
      </c>
      <c r="C49" s="604" t="s">
        <v>355</v>
      </c>
      <c r="D49" s="605">
        <v>2464698</v>
      </c>
      <c r="E49" s="605">
        <v>2694349</v>
      </c>
      <c r="F49" s="605">
        <v>2433937.88107</v>
      </c>
      <c r="G49" s="606">
        <v>90.33491507855888</v>
      </c>
    </row>
  </sheetData>
  <mergeCells count="10">
    <mergeCell ref="A2:G2"/>
    <mergeCell ref="F1:G1"/>
    <mergeCell ref="A6:A8"/>
    <mergeCell ref="C6:C8"/>
    <mergeCell ref="A4:B4"/>
    <mergeCell ref="A3:B3"/>
    <mergeCell ref="F6:F7"/>
    <mergeCell ref="G6:G7"/>
    <mergeCell ref="D6:E6"/>
    <mergeCell ref="B6:B8"/>
  </mergeCells>
  <printOptions/>
  <pageMargins left="0.984251968503937" right="0.7874015748031497" top="0.984251968503937" bottom="0.984251968503937" header="0.6692913385826772" footer="0.4724409448818898"/>
  <pageSetup fitToHeight="1" fitToWidth="1" horizontalDpi="600" verticalDpi="600" orientation="portrait" paperSize="9" scale="62" r:id="rId1"/>
  <headerFooter alignWithMargins="0">
    <oddFooter>&amp;C&amp;12&amp;P+69&amp;10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="75" zoomScaleNormal="75" workbookViewId="0" topLeftCell="A1">
      <pane xSplit="1" ySplit="11" topLeftCell="B79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0390625" defaultRowHeight="12.75"/>
  <cols>
    <col min="1" max="1" width="41.375" style="34" bestFit="1" customWidth="1"/>
    <col min="2" max="2" width="14.625" style="34" customWidth="1"/>
    <col min="3" max="3" width="14.875" style="34" customWidth="1"/>
    <col min="4" max="4" width="15.125" style="34" bestFit="1" customWidth="1"/>
    <col min="5" max="5" width="7.75390625" style="34" customWidth="1"/>
    <col min="6" max="6" width="8.625" style="34" customWidth="1"/>
    <col min="7" max="7" width="14.625" style="34" customWidth="1"/>
    <col min="8" max="8" width="14.875" style="34" customWidth="1"/>
    <col min="9" max="9" width="15.125" style="34" bestFit="1" customWidth="1"/>
    <col min="10" max="10" width="8.75390625" style="34" customWidth="1"/>
    <col min="11" max="11" width="11.00390625" style="34" bestFit="1" customWidth="1"/>
    <col min="12" max="12" width="14.875" style="34" customWidth="1"/>
    <col min="13" max="13" width="11.25390625" style="34" customWidth="1"/>
    <col min="14" max="14" width="8.75390625" style="34" customWidth="1"/>
    <col min="15" max="15" width="14.875" style="34" customWidth="1"/>
    <col min="16" max="16" width="11.625" style="34" bestFit="1" customWidth="1"/>
    <col min="17" max="17" width="8.75390625" style="34" customWidth="1"/>
    <col min="18" max="18" width="14.625" style="34" customWidth="1"/>
    <col min="19" max="19" width="14.875" style="34" customWidth="1"/>
    <col min="20" max="20" width="14.375" style="34" bestFit="1" customWidth="1"/>
    <col min="21" max="21" width="8.625" style="34" customWidth="1"/>
    <col min="22" max="22" width="8.125" style="34" customWidth="1"/>
    <col min="23" max="23" width="14.875" style="34" customWidth="1"/>
    <col min="24" max="24" width="10.625" style="34" customWidth="1"/>
    <col min="25" max="25" width="8.75390625" style="34" customWidth="1"/>
    <col min="26" max="26" width="14.875" style="34" customWidth="1"/>
    <col min="27" max="27" width="10.625" style="34" customWidth="1"/>
    <col min="28" max="28" width="8.625" style="34" customWidth="1"/>
    <col min="29" max="29" width="12.00390625" style="34" customWidth="1"/>
    <col min="30" max="30" width="14.875" style="34" customWidth="1"/>
    <col min="31" max="31" width="10.625" style="34" bestFit="1" customWidth="1"/>
    <col min="32" max="32" width="8.75390625" style="34" customWidth="1"/>
    <col min="33" max="33" width="14.875" style="34" customWidth="1"/>
    <col min="34" max="34" width="10.625" style="34" customWidth="1"/>
    <col min="35" max="35" width="8.625" style="34" customWidth="1"/>
    <col min="36" max="36" width="9.25390625" style="34" customWidth="1"/>
    <col min="37" max="37" width="9.25390625" style="34" bestFit="1" customWidth="1"/>
    <col min="38" max="16384" width="9.125" style="34" customWidth="1"/>
  </cols>
  <sheetData>
    <row r="1" spans="22:36" s="926" customFormat="1" ht="15.75">
      <c r="V1" s="927"/>
      <c r="AJ1" s="927"/>
    </row>
    <row r="2" ht="6.75" customHeight="1"/>
    <row r="3" spans="1:37" ht="20.25">
      <c r="A3" s="928"/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930"/>
    </row>
    <row r="4" spans="2:37" ht="6.75" customHeight="1" thickBot="1"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</row>
    <row r="5" spans="1:36" s="940" customFormat="1" ht="57.75" customHeight="1" thickBot="1" thickTop="1">
      <c r="A5" s="932"/>
      <c r="B5" s="933" t="s">
        <v>38</v>
      </c>
      <c r="C5" s="934"/>
      <c r="D5" s="934"/>
      <c r="E5" s="934"/>
      <c r="F5" s="935"/>
      <c r="G5" s="933" t="s">
        <v>39</v>
      </c>
      <c r="H5" s="934"/>
      <c r="I5" s="934"/>
      <c r="J5" s="934"/>
      <c r="K5" s="935"/>
      <c r="L5" s="1399" t="s">
        <v>40</v>
      </c>
      <c r="M5" s="1400"/>
      <c r="N5" s="1401"/>
      <c r="O5" s="1399" t="s">
        <v>41</v>
      </c>
      <c r="P5" s="1400"/>
      <c r="Q5" s="1401"/>
      <c r="R5" s="933" t="s">
        <v>129</v>
      </c>
      <c r="S5" s="934"/>
      <c r="T5" s="934"/>
      <c r="U5" s="934"/>
      <c r="V5" s="935"/>
      <c r="W5" s="1399" t="s">
        <v>42</v>
      </c>
      <c r="X5" s="1400"/>
      <c r="Y5" s="1401"/>
      <c r="Z5" s="1399" t="s">
        <v>43</v>
      </c>
      <c r="AA5" s="1400"/>
      <c r="AB5" s="1401"/>
      <c r="AC5" s="936" t="s">
        <v>44</v>
      </c>
      <c r="AD5" s="937" t="s">
        <v>45</v>
      </c>
      <c r="AE5" s="938"/>
      <c r="AF5" s="938"/>
      <c r="AG5" s="1399" t="s">
        <v>52</v>
      </c>
      <c r="AH5" s="1400"/>
      <c r="AI5" s="1401"/>
      <c r="AJ5" s="939"/>
    </row>
    <row r="6" spans="1:36" s="954" customFormat="1" ht="12.75">
      <c r="A6" s="941"/>
      <c r="B6" s="942" t="s">
        <v>53</v>
      </c>
      <c r="C6" s="943" t="s">
        <v>54</v>
      </c>
      <c r="D6" s="944"/>
      <c r="E6" s="945"/>
      <c r="F6" s="946"/>
      <c r="G6" s="942" t="s">
        <v>53</v>
      </c>
      <c r="H6" s="943" t="s">
        <v>54</v>
      </c>
      <c r="I6" s="944"/>
      <c r="J6" s="945"/>
      <c r="K6" s="947"/>
      <c r="L6" s="948"/>
      <c r="M6" s="949"/>
      <c r="N6" s="950"/>
      <c r="O6" s="948"/>
      <c r="P6" s="949"/>
      <c r="Q6" s="950"/>
      <c r="R6" s="942" t="s">
        <v>53</v>
      </c>
      <c r="S6" s="943" t="s">
        <v>54</v>
      </c>
      <c r="T6" s="944"/>
      <c r="U6" s="945"/>
      <c r="V6" s="946"/>
      <c r="W6" s="948"/>
      <c r="X6" s="949"/>
      <c r="Y6" s="950"/>
      <c r="Z6" s="948"/>
      <c r="AA6" s="949"/>
      <c r="AB6" s="950"/>
      <c r="AC6" s="951" t="s">
        <v>55</v>
      </c>
      <c r="AD6" s="949"/>
      <c r="AE6" s="949"/>
      <c r="AF6" s="952"/>
      <c r="AG6" s="948"/>
      <c r="AH6" s="949"/>
      <c r="AI6" s="950"/>
      <c r="AJ6" s="953" t="s">
        <v>56</v>
      </c>
    </row>
    <row r="7" spans="1:36" s="954" customFormat="1" ht="12.75">
      <c r="A7" s="941"/>
      <c r="B7" s="942" t="s">
        <v>57</v>
      </c>
      <c r="C7" s="955" t="s">
        <v>58</v>
      </c>
      <c r="D7" s="955" t="s">
        <v>53</v>
      </c>
      <c r="E7" s="955" t="s">
        <v>59</v>
      </c>
      <c r="F7" s="946" t="s">
        <v>60</v>
      </c>
      <c r="G7" s="942" t="s">
        <v>57</v>
      </c>
      <c r="H7" s="955" t="s">
        <v>58</v>
      </c>
      <c r="I7" s="955" t="s">
        <v>53</v>
      </c>
      <c r="J7" s="955" t="s">
        <v>59</v>
      </c>
      <c r="K7" s="946" t="s">
        <v>60</v>
      </c>
      <c r="L7" s="942" t="s">
        <v>58</v>
      </c>
      <c r="M7" s="956" t="s">
        <v>53</v>
      </c>
      <c r="N7" s="957" t="s">
        <v>59</v>
      </c>
      <c r="O7" s="942" t="s">
        <v>58</v>
      </c>
      <c r="P7" s="956" t="s">
        <v>53</v>
      </c>
      <c r="Q7" s="957" t="s">
        <v>59</v>
      </c>
      <c r="R7" s="942" t="s">
        <v>57</v>
      </c>
      <c r="S7" s="955" t="s">
        <v>58</v>
      </c>
      <c r="T7" s="955" t="s">
        <v>53</v>
      </c>
      <c r="U7" s="955" t="s">
        <v>60</v>
      </c>
      <c r="V7" s="946" t="s">
        <v>60</v>
      </c>
      <c r="W7" s="942" t="s">
        <v>58</v>
      </c>
      <c r="X7" s="956" t="s">
        <v>53</v>
      </c>
      <c r="Y7" s="946" t="s">
        <v>60</v>
      </c>
      <c r="Z7" s="942" t="s">
        <v>58</v>
      </c>
      <c r="AA7" s="956" t="s">
        <v>53</v>
      </c>
      <c r="AB7" s="946" t="s">
        <v>60</v>
      </c>
      <c r="AC7" s="951" t="s">
        <v>61</v>
      </c>
      <c r="AD7" s="956" t="s">
        <v>58</v>
      </c>
      <c r="AE7" s="956" t="s">
        <v>53</v>
      </c>
      <c r="AF7" s="958" t="s">
        <v>60</v>
      </c>
      <c r="AG7" s="942" t="s">
        <v>58</v>
      </c>
      <c r="AH7" s="956" t="s">
        <v>53</v>
      </c>
      <c r="AI7" s="957" t="s">
        <v>60</v>
      </c>
      <c r="AJ7" s="953" t="s">
        <v>62</v>
      </c>
    </row>
    <row r="8" spans="1:36" s="954" customFormat="1" ht="12.75">
      <c r="A8" s="941"/>
      <c r="B8" s="942" t="s">
        <v>63</v>
      </c>
      <c r="C8" s="955" t="s">
        <v>64</v>
      </c>
      <c r="D8" s="955" t="s">
        <v>65</v>
      </c>
      <c r="E8" s="955" t="s">
        <v>66</v>
      </c>
      <c r="F8" s="946" t="s">
        <v>67</v>
      </c>
      <c r="G8" s="942" t="s">
        <v>63</v>
      </c>
      <c r="H8" s="955" t="s">
        <v>64</v>
      </c>
      <c r="I8" s="955" t="s">
        <v>65</v>
      </c>
      <c r="J8" s="955" t="s">
        <v>68</v>
      </c>
      <c r="K8" s="946" t="s">
        <v>67</v>
      </c>
      <c r="L8" s="942" t="s">
        <v>64</v>
      </c>
      <c r="M8" s="956" t="s">
        <v>65</v>
      </c>
      <c r="N8" s="957" t="s">
        <v>68</v>
      </c>
      <c r="O8" s="942" t="s">
        <v>64</v>
      </c>
      <c r="P8" s="956" t="s">
        <v>65</v>
      </c>
      <c r="Q8" s="957" t="s">
        <v>68</v>
      </c>
      <c r="R8" s="942" t="s">
        <v>63</v>
      </c>
      <c r="S8" s="955" t="s">
        <v>64</v>
      </c>
      <c r="T8" s="955" t="s">
        <v>65</v>
      </c>
      <c r="U8" s="955" t="s">
        <v>69</v>
      </c>
      <c r="V8" s="946" t="s">
        <v>67</v>
      </c>
      <c r="W8" s="942" t="s">
        <v>64</v>
      </c>
      <c r="X8" s="956" t="s">
        <v>65</v>
      </c>
      <c r="Y8" s="946" t="s">
        <v>69</v>
      </c>
      <c r="Z8" s="942" t="s">
        <v>64</v>
      </c>
      <c r="AA8" s="956" t="s">
        <v>65</v>
      </c>
      <c r="AB8" s="946" t="s">
        <v>69</v>
      </c>
      <c r="AC8" s="951" t="s">
        <v>70</v>
      </c>
      <c r="AD8" s="956" t="s">
        <v>64</v>
      </c>
      <c r="AE8" s="956" t="s">
        <v>65</v>
      </c>
      <c r="AF8" s="958" t="s">
        <v>69</v>
      </c>
      <c r="AG8" s="942" t="s">
        <v>64</v>
      </c>
      <c r="AH8" s="956" t="s">
        <v>65</v>
      </c>
      <c r="AI8" s="957" t="s">
        <v>69</v>
      </c>
      <c r="AJ8" s="953" t="s">
        <v>72</v>
      </c>
    </row>
    <row r="9" spans="1:36" s="954" customFormat="1" ht="12.75">
      <c r="A9" s="941"/>
      <c r="B9" s="942" t="s">
        <v>73</v>
      </c>
      <c r="C9" s="955" t="s">
        <v>74</v>
      </c>
      <c r="D9" s="955"/>
      <c r="E9" s="955" t="s">
        <v>75</v>
      </c>
      <c r="F9" s="946"/>
      <c r="G9" s="942" t="s">
        <v>73</v>
      </c>
      <c r="H9" s="955" t="s">
        <v>74</v>
      </c>
      <c r="I9" s="955"/>
      <c r="J9" s="955" t="s">
        <v>76</v>
      </c>
      <c r="K9" s="946"/>
      <c r="L9" s="942" t="s">
        <v>74</v>
      </c>
      <c r="M9" s="956"/>
      <c r="N9" s="957" t="s">
        <v>76</v>
      </c>
      <c r="O9" s="942" t="s">
        <v>74</v>
      </c>
      <c r="P9" s="956"/>
      <c r="Q9" s="957" t="s">
        <v>76</v>
      </c>
      <c r="R9" s="942" t="s">
        <v>73</v>
      </c>
      <c r="S9" s="955" t="s">
        <v>74</v>
      </c>
      <c r="T9" s="955"/>
      <c r="U9" s="955" t="s">
        <v>77</v>
      </c>
      <c r="V9" s="946"/>
      <c r="W9" s="942" t="s">
        <v>74</v>
      </c>
      <c r="X9" s="956"/>
      <c r="Y9" s="946" t="s">
        <v>77</v>
      </c>
      <c r="Z9" s="942" t="s">
        <v>74</v>
      </c>
      <c r="AA9" s="956"/>
      <c r="AB9" s="946" t="s">
        <v>77</v>
      </c>
      <c r="AC9" s="951" t="s">
        <v>78</v>
      </c>
      <c r="AD9" s="956" t="s">
        <v>74</v>
      </c>
      <c r="AE9" s="956"/>
      <c r="AF9" s="958" t="s">
        <v>77</v>
      </c>
      <c r="AG9" s="942" t="s">
        <v>74</v>
      </c>
      <c r="AH9" s="956"/>
      <c r="AI9" s="957" t="s">
        <v>77</v>
      </c>
      <c r="AJ9" s="953" t="s">
        <v>79</v>
      </c>
    </row>
    <row r="10" spans="1:36" s="954" customFormat="1" ht="13.5" thickBot="1">
      <c r="A10" s="959"/>
      <c r="B10" s="960" t="s">
        <v>80</v>
      </c>
      <c r="C10" s="961" t="s">
        <v>752</v>
      </c>
      <c r="D10" s="961" t="s">
        <v>752</v>
      </c>
      <c r="E10" s="961"/>
      <c r="F10" s="962" t="s">
        <v>81</v>
      </c>
      <c r="G10" s="960" t="s">
        <v>80</v>
      </c>
      <c r="H10" s="961" t="s">
        <v>752</v>
      </c>
      <c r="I10" s="961" t="s">
        <v>752</v>
      </c>
      <c r="J10" s="961" t="s">
        <v>82</v>
      </c>
      <c r="K10" s="962" t="s">
        <v>81</v>
      </c>
      <c r="L10" s="960" t="s">
        <v>752</v>
      </c>
      <c r="M10" s="963" t="s">
        <v>752</v>
      </c>
      <c r="N10" s="964" t="s">
        <v>82</v>
      </c>
      <c r="O10" s="960" t="s">
        <v>752</v>
      </c>
      <c r="P10" s="963" t="s">
        <v>752</v>
      </c>
      <c r="Q10" s="964" t="s">
        <v>82</v>
      </c>
      <c r="R10" s="960" t="s">
        <v>80</v>
      </c>
      <c r="S10" s="961" t="s">
        <v>752</v>
      </c>
      <c r="T10" s="961" t="s">
        <v>752</v>
      </c>
      <c r="U10" s="961" t="s">
        <v>83</v>
      </c>
      <c r="V10" s="962" t="s">
        <v>81</v>
      </c>
      <c r="W10" s="960" t="s">
        <v>752</v>
      </c>
      <c r="X10" s="963" t="s">
        <v>752</v>
      </c>
      <c r="Y10" s="962" t="s">
        <v>83</v>
      </c>
      <c r="Z10" s="960" t="s">
        <v>752</v>
      </c>
      <c r="AA10" s="963" t="s">
        <v>752</v>
      </c>
      <c r="AB10" s="962" t="s">
        <v>83</v>
      </c>
      <c r="AC10" s="965" t="s">
        <v>752</v>
      </c>
      <c r="AD10" s="963" t="s">
        <v>752</v>
      </c>
      <c r="AE10" s="963" t="s">
        <v>752</v>
      </c>
      <c r="AF10" s="966" t="s">
        <v>83</v>
      </c>
      <c r="AG10" s="960" t="s">
        <v>752</v>
      </c>
      <c r="AH10" s="963" t="s">
        <v>752</v>
      </c>
      <c r="AI10" s="964" t="s">
        <v>83</v>
      </c>
      <c r="AJ10" s="967">
        <v>2011</v>
      </c>
    </row>
    <row r="11" spans="1:36" ht="13.5" thickBot="1">
      <c r="A11" s="968" t="s">
        <v>70</v>
      </c>
      <c r="B11" s="969">
        <v>1</v>
      </c>
      <c r="C11" s="970">
        <v>2</v>
      </c>
      <c r="D11" s="970">
        <v>3</v>
      </c>
      <c r="E11" s="970">
        <v>4</v>
      </c>
      <c r="F11" s="970">
        <v>5</v>
      </c>
      <c r="G11" s="969">
        <v>6</v>
      </c>
      <c r="H11" s="970">
        <v>7</v>
      </c>
      <c r="I11" s="970">
        <v>8</v>
      </c>
      <c r="J11" s="970">
        <v>9</v>
      </c>
      <c r="K11" s="971">
        <v>10</v>
      </c>
      <c r="L11" s="969">
        <v>11</v>
      </c>
      <c r="M11" s="970">
        <v>12</v>
      </c>
      <c r="N11" s="971">
        <v>13</v>
      </c>
      <c r="O11" s="969">
        <v>14</v>
      </c>
      <c r="P11" s="970">
        <v>15</v>
      </c>
      <c r="Q11" s="971">
        <v>16</v>
      </c>
      <c r="R11" s="969">
        <v>17</v>
      </c>
      <c r="S11" s="970">
        <v>18</v>
      </c>
      <c r="T11" s="970">
        <v>19</v>
      </c>
      <c r="U11" s="970">
        <v>20</v>
      </c>
      <c r="V11" s="971">
        <v>21</v>
      </c>
      <c r="W11" s="969">
        <v>22</v>
      </c>
      <c r="X11" s="970">
        <v>23</v>
      </c>
      <c r="Y11" s="971">
        <v>24</v>
      </c>
      <c r="Z11" s="969">
        <v>25</v>
      </c>
      <c r="AA11" s="970">
        <v>26</v>
      </c>
      <c r="AB11" s="971">
        <v>27</v>
      </c>
      <c r="AC11" s="972">
        <v>28</v>
      </c>
      <c r="AD11" s="969">
        <v>29</v>
      </c>
      <c r="AE11" s="973">
        <v>30</v>
      </c>
      <c r="AF11" s="974">
        <v>31</v>
      </c>
      <c r="AG11" s="969">
        <v>32</v>
      </c>
      <c r="AH11" s="973">
        <v>33</v>
      </c>
      <c r="AI11" s="975">
        <v>34</v>
      </c>
      <c r="AJ11" s="976">
        <v>35</v>
      </c>
    </row>
    <row r="12" spans="1:36" s="989" customFormat="1" ht="15">
      <c r="A12" s="977" t="s">
        <v>84</v>
      </c>
      <c r="B12" s="978"/>
      <c r="C12" s="979"/>
      <c r="D12" s="979"/>
      <c r="E12" s="980"/>
      <c r="F12" s="981"/>
      <c r="G12" s="978"/>
      <c r="H12" s="979"/>
      <c r="I12" s="979"/>
      <c r="J12" s="980"/>
      <c r="K12" s="981"/>
      <c r="L12" s="978"/>
      <c r="M12" s="979"/>
      <c r="N12" s="981"/>
      <c r="O12" s="978"/>
      <c r="P12" s="979"/>
      <c r="Q12" s="981"/>
      <c r="R12" s="978"/>
      <c r="S12" s="979"/>
      <c r="T12" s="979"/>
      <c r="U12" s="980"/>
      <c r="V12" s="981"/>
      <c r="W12" s="978"/>
      <c r="X12" s="979"/>
      <c r="Y12" s="981"/>
      <c r="Z12" s="979"/>
      <c r="AA12" s="982"/>
      <c r="AB12" s="983"/>
      <c r="AC12" s="984"/>
      <c r="AD12" s="978"/>
      <c r="AE12" s="979"/>
      <c r="AF12" s="981"/>
      <c r="AG12" s="985"/>
      <c r="AH12" s="986"/>
      <c r="AI12" s="987"/>
      <c r="AJ12" s="988"/>
    </row>
    <row r="13" spans="1:36" s="989" customFormat="1" ht="15">
      <c r="A13" s="990" t="s">
        <v>85</v>
      </c>
      <c r="B13" s="991">
        <f>IF(C13+D13=B18+B49,B49+B18,"chyba")</f>
        <v>24048734</v>
      </c>
      <c r="C13" s="992">
        <f>C18+C49</f>
        <v>555571</v>
      </c>
      <c r="D13" s="992">
        <f>D18+D49</f>
        <v>23493163</v>
      </c>
      <c r="E13" s="993">
        <f>E18+E49</f>
        <v>70913</v>
      </c>
      <c r="F13" s="994">
        <f>IF(E13=0,0,ROUND(D13/E13/12*1000,0))</f>
        <v>27608</v>
      </c>
      <c r="G13" s="991">
        <f>IF(H13+I13=G18+G49,G49+G18,"chyba")</f>
        <v>23820481</v>
      </c>
      <c r="H13" s="992">
        <f>H18+H49</f>
        <v>562916</v>
      </c>
      <c r="I13" s="992">
        <f>I18+I49</f>
        <v>23257565</v>
      </c>
      <c r="J13" s="993">
        <f>J18+J49</f>
        <v>70116</v>
      </c>
      <c r="K13" s="994">
        <f>IF(J13=0,0,ROUND(I13/J13/12*1000,0))</f>
        <v>27642</v>
      </c>
      <c r="L13" s="991">
        <f aca="true" t="shared" si="0" ref="L13:Q13">L18+L49</f>
        <v>49289.07</v>
      </c>
      <c r="M13" s="995">
        <f t="shared" si="0"/>
        <v>29912.46</v>
      </c>
      <c r="N13" s="996">
        <f t="shared" si="0"/>
        <v>0</v>
      </c>
      <c r="O13" s="991">
        <f t="shared" si="0"/>
        <v>0</v>
      </c>
      <c r="P13" s="995">
        <f t="shared" si="0"/>
        <v>0</v>
      </c>
      <c r="Q13" s="996">
        <f t="shared" si="0"/>
        <v>0</v>
      </c>
      <c r="R13" s="991">
        <f>IF(S13+T13=R18+R49,R49+R18,"chyba")</f>
        <v>23675737.65</v>
      </c>
      <c r="S13" s="992">
        <f>S18+S49</f>
        <v>544602.76</v>
      </c>
      <c r="T13" s="992">
        <f>T18+T49</f>
        <v>23131134.89</v>
      </c>
      <c r="U13" s="993">
        <f>U18+U49</f>
        <v>65464</v>
      </c>
      <c r="V13" s="994">
        <f>IF(U13=0,0,ROUND(T13/U13/12*1000,0))</f>
        <v>29445</v>
      </c>
      <c r="W13" s="991">
        <f aca="true" t="shared" si="1" ref="W13:AJ13">W18+W49</f>
        <v>41365.34</v>
      </c>
      <c r="X13" s="995">
        <f t="shared" si="1"/>
        <v>9830.17</v>
      </c>
      <c r="Y13" s="996">
        <f t="shared" si="1"/>
        <v>0</v>
      </c>
      <c r="Z13" s="991">
        <f t="shared" si="1"/>
        <v>218</v>
      </c>
      <c r="AA13" s="995">
        <f t="shared" si="1"/>
        <v>13488.42</v>
      </c>
      <c r="AB13" s="996">
        <f t="shared" si="1"/>
        <v>0</v>
      </c>
      <c r="AC13" s="997">
        <f t="shared" si="1"/>
        <v>7280.56</v>
      </c>
      <c r="AD13" s="991">
        <f t="shared" si="1"/>
        <v>105.38</v>
      </c>
      <c r="AE13" s="995">
        <f t="shared" si="1"/>
        <v>50.07</v>
      </c>
      <c r="AF13" s="996">
        <f t="shared" si="1"/>
        <v>0</v>
      </c>
      <c r="AG13" s="991">
        <f t="shared" si="1"/>
        <v>0</v>
      </c>
      <c r="AH13" s="995">
        <f t="shared" si="1"/>
        <v>0</v>
      </c>
      <c r="AI13" s="996">
        <f t="shared" si="1"/>
        <v>0</v>
      </c>
      <c r="AJ13" s="998">
        <f t="shared" si="1"/>
        <v>0</v>
      </c>
    </row>
    <row r="14" spans="1:36" s="989" customFormat="1" ht="15">
      <c r="A14" s="999" t="s">
        <v>86</v>
      </c>
      <c r="B14" s="1000"/>
      <c r="C14" s="1001"/>
      <c r="D14" s="1001"/>
      <c r="E14" s="1002"/>
      <c r="F14" s="1003"/>
      <c r="G14" s="1000"/>
      <c r="H14" s="1001"/>
      <c r="I14" s="1001"/>
      <c r="J14" s="1002"/>
      <c r="K14" s="1003"/>
      <c r="L14" s="1000"/>
      <c r="M14" s="1004"/>
      <c r="N14" s="1005"/>
      <c r="O14" s="1000"/>
      <c r="P14" s="1004"/>
      <c r="Q14" s="1005"/>
      <c r="R14" s="1000"/>
      <c r="S14" s="1001"/>
      <c r="T14" s="1001"/>
      <c r="U14" s="1002"/>
      <c r="V14" s="1003"/>
      <c r="W14" s="1000"/>
      <c r="X14" s="1004"/>
      <c r="Y14" s="1005"/>
      <c r="Z14" s="1000"/>
      <c r="AA14" s="1004"/>
      <c r="AB14" s="1005"/>
      <c r="AC14" s="1006"/>
      <c r="AD14" s="1000"/>
      <c r="AE14" s="1004"/>
      <c r="AF14" s="1005"/>
      <c r="AG14" s="1000"/>
      <c r="AH14" s="1004"/>
      <c r="AI14" s="1005"/>
      <c r="AJ14" s="1007"/>
    </row>
    <row r="15" spans="1:36" s="1018" customFormat="1" ht="14.25">
      <c r="A15" s="999" t="s">
        <v>87</v>
      </c>
      <c r="B15" s="1008">
        <f>C15+D15</f>
        <v>0</v>
      </c>
      <c r="C15" s="1009">
        <v>0</v>
      </c>
      <c r="D15" s="1009">
        <v>0</v>
      </c>
      <c r="E15" s="1010">
        <v>0</v>
      </c>
      <c r="F15" s="1011">
        <f>IF(E15=0,0,ROUND(D15/E15/12*1000,0))</f>
        <v>0</v>
      </c>
      <c r="G15" s="1012">
        <f>H15+I15</f>
        <v>8072</v>
      </c>
      <c r="H15" s="1009">
        <v>6644</v>
      </c>
      <c r="I15" s="1009">
        <v>1428</v>
      </c>
      <c r="J15" s="1010">
        <v>0</v>
      </c>
      <c r="K15" s="1013">
        <f>IF(J15=0,0,ROUND(I15/J15/12*1000,0))</f>
        <v>0</v>
      </c>
      <c r="L15" s="1012">
        <v>347.01</v>
      </c>
      <c r="M15" s="1014">
        <v>0</v>
      </c>
      <c r="N15" s="1015">
        <v>0</v>
      </c>
      <c r="O15" s="1012">
        <v>0</v>
      </c>
      <c r="P15" s="1014">
        <v>0</v>
      </c>
      <c r="Q15" s="1015">
        <v>0</v>
      </c>
      <c r="R15" s="1012">
        <f>S15+T15</f>
        <v>7280.56</v>
      </c>
      <c r="S15" s="1009">
        <v>6187.56</v>
      </c>
      <c r="T15" s="1009">
        <v>1093</v>
      </c>
      <c r="U15" s="1010">
        <v>0</v>
      </c>
      <c r="V15" s="1013">
        <f>IF(U15=0,0,ROUND(T15/U15/12*1000,0))</f>
        <v>0</v>
      </c>
      <c r="W15" s="1012">
        <v>346.86</v>
      </c>
      <c r="X15" s="1014">
        <v>0</v>
      </c>
      <c r="Y15" s="1015">
        <v>0</v>
      </c>
      <c r="Z15" s="1012">
        <v>0</v>
      </c>
      <c r="AA15" s="1014">
        <v>0</v>
      </c>
      <c r="AB15" s="1015">
        <v>0</v>
      </c>
      <c r="AC15" s="1016"/>
      <c r="AD15" s="1012">
        <v>0</v>
      </c>
      <c r="AE15" s="1014">
        <v>0</v>
      </c>
      <c r="AF15" s="1015">
        <v>0</v>
      </c>
      <c r="AG15" s="1012">
        <v>0</v>
      </c>
      <c r="AH15" s="1014">
        <v>0</v>
      </c>
      <c r="AI15" s="1015">
        <v>0</v>
      </c>
      <c r="AJ15" s="1017"/>
    </row>
    <row r="16" spans="1:36" s="989" customFormat="1" ht="15.75" thickBot="1">
      <c r="A16" s="1019" t="s">
        <v>88</v>
      </c>
      <c r="B16" s="1020"/>
      <c r="C16" s="1021"/>
      <c r="D16" s="1021">
        <f>D21+D51</f>
        <v>19393862</v>
      </c>
      <c r="E16" s="1022">
        <f>E21+E51</f>
        <v>54098</v>
      </c>
      <c r="F16" s="1023">
        <f>IF(E16=0,0,ROUND(D16/E16/12*1000,0))</f>
        <v>29875</v>
      </c>
      <c r="G16" s="1020"/>
      <c r="H16" s="1021"/>
      <c r="I16" s="1021">
        <f>I21+I51</f>
        <v>19077012</v>
      </c>
      <c r="J16" s="1022">
        <f>J21+J51</f>
        <v>53079</v>
      </c>
      <c r="K16" s="1023">
        <f>IF(J16=0,0,ROUND(I16/J16/12*1000,0))</f>
        <v>29951</v>
      </c>
      <c r="L16" s="1020"/>
      <c r="M16" s="1024">
        <f>M21+M51</f>
        <v>13547.09</v>
      </c>
      <c r="N16" s="1025">
        <f>N21+N51</f>
        <v>0</v>
      </c>
      <c r="O16" s="1020"/>
      <c r="P16" s="1024">
        <f>P21+P51</f>
        <v>0</v>
      </c>
      <c r="Q16" s="1025">
        <f>Q21+Q51</f>
        <v>0</v>
      </c>
      <c r="R16" s="1020"/>
      <c r="S16" s="1021"/>
      <c r="T16" s="1024">
        <f>T21+T51</f>
        <v>18977652.01</v>
      </c>
      <c r="U16" s="1025">
        <f>U21+U51</f>
        <v>50184</v>
      </c>
      <c r="V16" s="1023">
        <f>IF(U16=0,0,ROUND(T16/U16/12*1000,0))</f>
        <v>31513</v>
      </c>
      <c r="W16" s="1020"/>
      <c r="X16" s="1024">
        <f>X21+X51</f>
        <v>8.6</v>
      </c>
      <c r="Y16" s="1025">
        <f>Y21+Y51</f>
        <v>0</v>
      </c>
      <c r="Z16" s="1020"/>
      <c r="AA16" s="1024">
        <f>AA21+AA51</f>
        <v>13488.42</v>
      </c>
      <c r="AB16" s="1025">
        <f>AB21+AB51</f>
        <v>0</v>
      </c>
      <c r="AC16" s="1026"/>
      <c r="AD16" s="1020"/>
      <c r="AE16" s="1024">
        <f>AE21+AE51</f>
        <v>50.07</v>
      </c>
      <c r="AF16" s="1025">
        <f>AF21+AF51</f>
        <v>0</v>
      </c>
      <c r="AG16" s="1020"/>
      <c r="AH16" s="1024">
        <f>AH21+AH51</f>
        <v>0</v>
      </c>
      <c r="AI16" s="1025">
        <f>AI21+AI51</f>
        <v>0</v>
      </c>
      <c r="AJ16" s="1027"/>
    </row>
    <row r="17" spans="1:36" s="989" customFormat="1" ht="15">
      <c r="A17" s="1028" t="s">
        <v>89</v>
      </c>
      <c r="B17" s="1029"/>
      <c r="C17" s="1030"/>
      <c r="D17" s="1030"/>
      <c r="E17" s="1031"/>
      <c r="F17" s="1032"/>
      <c r="G17" s="1029"/>
      <c r="H17" s="1030"/>
      <c r="I17" s="1030"/>
      <c r="J17" s="1031"/>
      <c r="K17" s="1032"/>
      <c r="L17" s="1029"/>
      <c r="M17" s="1033"/>
      <c r="N17" s="1034"/>
      <c r="O17" s="1029"/>
      <c r="P17" s="1033"/>
      <c r="Q17" s="1034"/>
      <c r="R17" s="1029"/>
      <c r="S17" s="1030"/>
      <c r="T17" s="1030"/>
      <c r="U17" s="1031"/>
      <c r="V17" s="1032"/>
      <c r="W17" s="1029"/>
      <c r="X17" s="1033"/>
      <c r="Y17" s="1034"/>
      <c r="Z17" s="1029"/>
      <c r="AA17" s="1033"/>
      <c r="AB17" s="1034"/>
      <c r="AC17" s="1035"/>
      <c r="AD17" s="1029"/>
      <c r="AE17" s="1033"/>
      <c r="AF17" s="1034"/>
      <c r="AG17" s="1029"/>
      <c r="AH17" s="1033"/>
      <c r="AI17" s="1034"/>
      <c r="AJ17" s="1036"/>
    </row>
    <row r="18" spans="1:36" s="989" customFormat="1" ht="15">
      <c r="A18" s="1037" t="s">
        <v>90</v>
      </c>
      <c r="B18" s="991">
        <f>C18+D18</f>
        <v>23468166</v>
      </c>
      <c r="C18" s="992">
        <f>C23+C34+C45</f>
        <v>537745</v>
      </c>
      <c r="D18" s="992">
        <f>D23+D34+D45</f>
        <v>22930421</v>
      </c>
      <c r="E18" s="993">
        <f>E23+E34+E45</f>
        <v>68812</v>
      </c>
      <c r="F18" s="994">
        <f>IF(E18=0,0,ROUND(D18/E18/12*1000,0))</f>
        <v>27769</v>
      </c>
      <c r="G18" s="991">
        <f>H18+I18</f>
        <v>23232552</v>
      </c>
      <c r="H18" s="992">
        <f>H23+H34+H45</f>
        <v>544024</v>
      </c>
      <c r="I18" s="992">
        <f>I23+I34+I45</f>
        <v>22688528</v>
      </c>
      <c r="J18" s="993">
        <f>J23+J34+J45</f>
        <v>68008</v>
      </c>
      <c r="K18" s="994">
        <f>IF(J18=0,0,ROUND(I18/J18/12*1000,0))</f>
        <v>27801</v>
      </c>
      <c r="L18" s="991">
        <f aca="true" t="shared" si="2" ref="L18:Q18">L23+L34+L45</f>
        <v>47518.09</v>
      </c>
      <c r="M18" s="995">
        <f t="shared" si="2"/>
        <v>28243.88</v>
      </c>
      <c r="N18" s="996">
        <f t="shared" si="2"/>
        <v>0</v>
      </c>
      <c r="O18" s="991">
        <f t="shared" si="2"/>
        <v>0</v>
      </c>
      <c r="P18" s="995">
        <f t="shared" si="2"/>
        <v>0</v>
      </c>
      <c r="Q18" s="996">
        <f t="shared" si="2"/>
        <v>0</v>
      </c>
      <c r="R18" s="991">
        <f>S18+T18</f>
        <v>23087469.47</v>
      </c>
      <c r="S18" s="992">
        <f>S23+S34+S45</f>
        <v>526945.89</v>
      </c>
      <c r="T18" s="992">
        <f>T23+T34+T45</f>
        <v>22560523.58</v>
      </c>
      <c r="U18" s="993">
        <f>U23+U34+U45</f>
        <v>63628</v>
      </c>
      <c r="V18" s="994">
        <f>IF(U18=0,0,ROUND(T18/U18/12*1000,0))</f>
        <v>29547</v>
      </c>
      <c r="W18" s="991">
        <f aca="true" t="shared" si="3" ref="W18:AJ18">W23+W34+W45</f>
        <v>39663.54</v>
      </c>
      <c r="X18" s="995">
        <f t="shared" si="3"/>
        <v>8161.59</v>
      </c>
      <c r="Y18" s="996">
        <f t="shared" si="3"/>
        <v>0</v>
      </c>
      <c r="Z18" s="991">
        <f t="shared" si="3"/>
        <v>218</v>
      </c>
      <c r="AA18" s="995">
        <f t="shared" si="3"/>
        <v>13488.42</v>
      </c>
      <c r="AB18" s="996">
        <f t="shared" si="3"/>
        <v>0</v>
      </c>
      <c r="AC18" s="997">
        <f t="shared" si="3"/>
        <v>6315.56</v>
      </c>
      <c r="AD18" s="991">
        <f t="shared" si="3"/>
        <v>36.2</v>
      </c>
      <c r="AE18" s="995">
        <f t="shared" si="3"/>
        <v>50.07</v>
      </c>
      <c r="AF18" s="996">
        <f t="shared" si="3"/>
        <v>0</v>
      </c>
      <c r="AG18" s="991">
        <f t="shared" si="3"/>
        <v>0</v>
      </c>
      <c r="AH18" s="995">
        <f t="shared" si="3"/>
        <v>0</v>
      </c>
      <c r="AI18" s="996">
        <f t="shared" si="3"/>
        <v>0</v>
      </c>
      <c r="AJ18" s="998">
        <f t="shared" si="3"/>
        <v>0</v>
      </c>
    </row>
    <row r="19" spans="1:36" s="989" customFormat="1" ht="15">
      <c r="A19" s="999" t="s">
        <v>86</v>
      </c>
      <c r="B19" s="1000"/>
      <c r="C19" s="1001"/>
      <c r="D19" s="1001"/>
      <c r="E19" s="1002"/>
      <c r="F19" s="1003"/>
      <c r="G19" s="1000"/>
      <c r="H19" s="1001"/>
      <c r="I19" s="1001"/>
      <c r="J19" s="1002"/>
      <c r="K19" s="1003"/>
      <c r="L19" s="1000"/>
      <c r="M19" s="1004"/>
      <c r="N19" s="1005"/>
      <c r="O19" s="1000"/>
      <c r="P19" s="1004"/>
      <c r="Q19" s="1005"/>
      <c r="R19" s="1000"/>
      <c r="S19" s="1001"/>
      <c r="T19" s="1001"/>
      <c r="U19" s="1002"/>
      <c r="V19" s="1003"/>
      <c r="W19" s="1000"/>
      <c r="X19" s="1004"/>
      <c r="Y19" s="1005"/>
      <c r="Z19" s="1000"/>
      <c r="AA19" s="1004"/>
      <c r="AB19" s="1005"/>
      <c r="AC19" s="1006"/>
      <c r="AD19" s="1000"/>
      <c r="AE19" s="1004"/>
      <c r="AF19" s="1005"/>
      <c r="AG19" s="1000"/>
      <c r="AH19" s="1004"/>
      <c r="AI19" s="1005"/>
      <c r="AJ19" s="1007"/>
    </row>
    <row r="20" spans="1:36" s="1018" customFormat="1" ht="14.25">
      <c r="A20" s="999" t="s">
        <v>87</v>
      </c>
      <c r="B20" s="1008">
        <f>C20+D20</f>
        <v>0</v>
      </c>
      <c r="C20" s="1009">
        <v>0</v>
      </c>
      <c r="D20" s="1009">
        <v>0</v>
      </c>
      <c r="E20" s="1010">
        <v>0</v>
      </c>
      <c r="F20" s="1011">
        <f>IF(E20=0,0,ROUND(D20/E20/12*1000,0))</f>
        <v>0</v>
      </c>
      <c r="G20" s="1012">
        <f>H20+I20</f>
        <v>6970</v>
      </c>
      <c r="H20" s="1009">
        <v>5542</v>
      </c>
      <c r="I20" s="1009">
        <v>1428</v>
      </c>
      <c r="J20" s="1010">
        <v>0</v>
      </c>
      <c r="K20" s="1013">
        <f>IF(J20=0,0,ROUND(I20/J20/12*1000,0))</f>
        <v>0</v>
      </c>
      <c r="L20" s="1012">
        <v>347.01</v>
      </c>
      <c r="M20" s="1014">
        <v>0</v>
      </c>
      <c r="N20" s="1015">
        <v>0</v>
      </c>
      <c r="O20" s="1012">
        <v>0</v>
      </c>
      <c r="P20" s="1014">
        <v>0</v>
      </c>
      <c r="Q20" s="1015">
        <v>0</v>
      </c>
      <c r="R20" s="1012">
        <f>S20+T20</f>
        <v>6315.56</v>
      </c>
      <c r="S20" s="1009">
        <f>6187.56-965</f>
        <v>5222.56</v>
      </c>
      <c r="T20" s="1009">
        <v>1093</v>
      </c>
      <c r="U20" s="1010">
        <v>0</v>
      </c>
      <c r="V20" s="1013">
        <f>IF(U20=0,0,ROUND(T20/U20/12*1000,0))</f>
        <v>0</v>
      </c>
      <c r="W20" s="1012">
        <v>346.96</v>
      </c>
      <c r="X20" s="1014">
        <v>0</v>
      </c>
      <c r="Y20" s="1015">
        <v>0</v>
      </c>
      <c r="Z20" s="1012">
        <v>0</v>
      </c>
      <c r="AA20" s="1014">
        <v>0</v>
      </c>
      <c r="AB20" s="1015">
        <v>0</v>
      </c>
      <c r="AC20" s="1016"/>
      <c r="AD20" s="1012">
        <v>0</v>
      </c>
      <c r="AE20" s="1014">
        <v>0</v>
      </c>
      <c r="AF20" s="1015">
        <v>0</v>
      </c>
      <c r="AG20" s="1012">
        <v>0</v>
      </c>
      <c r="AH20" s="1014">
        <v>0</v>
      </c>
      <c r="AI20" s="1015">
        <v>0</v>
      </c>
      <c r="AJ20" s="1017"/>
    </row>
    <row r="21" spans="1:36" s="989" customFormat="1" ht="15.75" thickBot="1">
      <c r="A21" s="1019" t="s">
        <v>88</v>
      </c>
      <c r="B21" s="1020">
        <f>C21+D21</f>
        <v>19393862</v>
      </c>
      <c r="C21" s="1021"/>
      <c r="D21" s="1021">
        <f>D25+D47</f>
        <v>19393862</v>
      </c>
      <c r="E21" s="1022">
        <f>E25+E47</f>
        <v>54098</v>
      </c>
      <c r="F21" s="1023">
        <f>IF(E21=0,0,ROUND(D21/E21/12*1000,0))</f>
        <v>29875</v>
      </c>
      <c r="G21" s="1020">
        <f>H21+I21</f>
        <v>19077012</v>
      </c>
      <c r="H21" s="1021"/>
      <c r="I21" s="1021">
        <f>I25+I47</f>
        <v>19077012</v>
      </c>
      <c r="J21" s="1022">
        <f>J25+J47</f>
        <v>53079</v>
      </c>
      <c r="K21" s="1023">
        <f>IF(J21=0,0,ROUND(I21/J21/12*1000,0))</f>
        <v>29951</v>
      </c>
      <c r="L21" s="1020"/>
      <c r="M21" s="1024">
        <f>M25+M47</f>
        <v>13547.09</v>
      </c>
      <c r="N21" s="1025">
        <f>N25+N47</f>
        <v>0</v>
      </c>
      <c r="O21" s="1020"/>
      <c r="P21" s="1024">
        <f>P25+P47</f>
        <v>0</v>
      </c>
      <c r="Q21" s="1025">
        <f>Q25+Q47</f>
        <v>0</v>
      </c>
      <c r="R21" s="1020">
        <f>S21+T21</f>
        <v>18977652.01</v>
      </c>
      <c r="S21" s="1021"/>
      <c r="T21" s="1024">
        <f>T25+T47</f>
        <v>18977652.01</v>
      </c>
      <c r="U21" s="1025">
        <f>U25+U47</f>
        <v>50184</v>
      </c>
      <c r="V21" s="1023">
        <f>IF(U21=0,0,ROUND(T21/U21/12*1000,0))</f>
        <v>31513</v>
      </c>
      <c r="W21" s="1020"/>
      <c r="X21" s="1024">
        <f>X25+X47</f>
        <v>8.6</v>
      </c>
      <c r="Y21" s="1025">
        <f>Y25+Y47</f>
        <v>0</v>
      </c>
      <c r="Z21" s="1020"/>
      <c r="AA21" s="1024">
        <f>AA25+AA47</f>
        <v>13488.42</v>
      </c>
      <c r="AB21" s="1025">
        <f>AB25+AB47</f>
        <v>0</v>
      </c>
      <c r="AC21" s="1026"/>
      <c r="AD21" s="1020"/>
      <c r="AE21" s="1024">
        <f>AE25+AE47</f>
        <v>50.07</v>
      </c>
      <c r="AF21" s="1025">
        <f>AF25+AF47</f>
        <v>0</v>
      </c>
      <c r="AG21" s="1020"/>
      <c r="AH21" s="1024">
        <f>AH25+AH47</f>
        <v>0</v>
      </c>
      <c r="AI21" s="1025">
        <f>AI25+AI47</f>
        <v>0</v>
      </c>
      <c r="AJ21" s="1027"/>
    </row>
    <row r="22" spans="1:36" s="989" customFormat="1" ht="15.75" thickBot="1">
      <c r="A22" s="1038" t="s">
        <v>91</v>
      </c>
      <c r="B22" s="1029"/>
      <c r="C22" s="1030"/>
      <c r="D22" s="1030"/>
      <c r="E22" s="1031"/>
      <c r="F22" s="1032"/>
      <c r="G22" s="1029"/>
      <c r="H22" s="1030"/>
      <c r="I22" s="1030"/>
      <c r="J22" s="1031"/>
      <c r="K22" s="1032"/>
      <c r="L22" s="1029"/>
      <c r="M22" s="1033"/>
      <c r="N22" s="1034"/>
      <c r="O22" s="1029"/>
      <c r="P22" s="1033"/>
      <c r="Q22" s="1034"/>
      <c r="R22" s="1029"/>
      <c r="S22" s="1030"/>
      <c r="T22" s="1030"/>
      <c r="U22" s="1031"/>
      <c r="V22" s="1032"/>
      <c r="W22" s="1029"/>
      <c r="X22" s="1033"/>
      <c r="Y22" s="1034"/>
      <c r="Z22" s="1029"/>
      <c r="AA22" s="1033"/>
      <c r="AB22" s="1034"/>
      <c r="AC22" s="1035"/>
      <c r="AD22" s="1029"/>
      <c r="AE22" s="1033"/>
      <c r="AF22" s="1034"/>
      <c r="AG22" s="1029"/>
      <c r="AH22" s="1033"/>
      <c r="AI22" s="1034"/>
      <c r="AJ22" s="1036"/>
    </row>
    <row r="23" spans="1:36" s="989" customFormat="1" ht="15">
      <c r="A23" s="1039" t="s">
        <v>92</v>
      </c>
      <c r="B23" s="1040">
        <f>C23+D23</f>
        <v>808960</v>
      </c>
      <c r="C23" s="1041">
        <f>'[3]314MV'!DF13</f>
        <v>62850</v>
      </c>
      <c r="D23" s="1041">
        <f>'[3]314MV'!DG13</f>
        <v>746110</v>
      </c>
      <c r="E23" s="1042">
        <f>'[3]314MV'!DH13</f>
        <v>2129</v>
      </c>
      <c r="F23" s="1043">
        <f>IF(E23=0,0,ROUND(D23/E23/12*1000,0))</f>
        <v>29204</v>
      </c>
      <c r="G23" s="1044">
        <f>H23+I23</f>
        <v>890314</v>
      </c>
      <c r="H23" s="1041">
        <v>86574</v>
      </c>
      <c r="I23" s="1041">
        <v>803740</v>
      </c>
      <c r="J23" s="1042">
        <v>2412</v>
      </c>
      <c r="K23" s="1045">
        <f>IF(J23=0,0,ROUND(I23/J23/12*1000,0))</f>
        <v>27769</v>
      </c>
      <c r="L23" s="1044">
        <v>25368.03</v>
      </c>
      <c r="M23" s="1046">
        <v>11730.79</v>
      </c>
      <c r="N23" s="1047">
        <v>0</v>
      </c>
      <c r="O23" s="1044">
        <v>0</v>
      </c>
      <c r="P23" s="1046">
        <v>0</v>
      </c>
      <c r="Q23" s="1047">
        <v>0</v>
      </c>
      <c r="R23" s="1044">
        <f>S23+T23</f>
        <v>856438.31</v>
      </c>
      <c r="S23" s="1041">
        <v>83618.36</v>
      </c>
      <c r="T23" s="1041">
        <v>772819.95</v>
      </c>
      <c r="U23" s="1042">
        <v>2094</v>
      </c>
      <c r="V23" s="1045">
        <f>IF(U23=0,0,ROUND(T23/U23/12*1000,0))</f>
        <v>30755</v>
      </c>
      <c r="W23" s="1044">
        <v>17767.73</v>
      </c>
      <c r="X23" s="1046">
        <v>5186.99</v>
      </c>
      <c r="Y23" s="1047">
        <v>0</v>
      </c>
      <c r="Z23" s="1044">
        <v>0</v>
      </c>
      <c r="AA23" s="1046">
        <v>0</v>
      </c>
      <c r="AB23" s="1047">
        <v>0</v>
      </c>
      <c r="AC23" s="1048">
        <v>1608.6</v>
      </c>
      <c r="AD23" s="1044">
        <v>0</v>
      </c>
      <c r="AE23" s="1046">
        <v>0</v>
      </c>
      <c r="AF23" s="1047">
        <v>0</v>
      </c>
      <c r="AG23" s="1044">
        <v>0</v>
      </c>
      <c r="AH23" s="1046">
        <v>0</v>
      </c>
      <c r="AI23" s="1047">
        <v>0</v>
      </c>
      <c r="AJ23" s="1049"/>
    </row>
    <row r="24" spans="1:36" s="989" customFormat="1" ht="15">
      <c r="A24" s="999" t="s">
        <v>86</v>
      </c>
      <c r="B24" s="1000"/>
      <c r="C24" s="1001"/>
      <c r="D24" s="1001"/>
      <c r="E24" s="1002"/>
      <c r="F24" s="1003"/>
      <c r="G24" s="1000"/>
      <c r="H24" s="1001"/>
      <c r="I24" s="1001"/>
      <c r="J24" s="1002"/>
      <c r="K24" s="1003"/>
      <c r="L24" s="1000"/>
      <c r="M24" s="1004"/>
      <c r="N24" s="1005"/>
      <c r="O24" s="1000"/>
      <c r="P24" s="1004"/>
      <c r="Q24" s="1005"/>
      <c r="R24" s="1000"/>
      <c r="S24" s="1001"/>
      <c r="T24" s="1001"/>
      <c r="U24" s="1002"/>
      <c r="V24" s="1003"/>
      <c r="W24" s="1000"/>
      <c r="X24" s="1004"/>
      <c r="Y24" s="1005"/>
      <c r="Z24" s="1000"/>
      <c r="AA24" s="1004"/>
      <c r="AB24" s="1005"/>
      <c r="AC24" s="1006"/>
      <c r="AD24" s="1000"/>
      <c r="AE24" s="1004"/>
      <c r="AF24" s="1005"/>
      <c r="AG24" s="1000"/>
      <c r="AH24" s="1004"/>
      <c r="AI24" s="1005"/>
      <c r="AJ24" s="1007"/>
    </row>
    <row r="25" spans="1:36" s="989" customFormat="1" ht="15.75" thickBot="1">
      <c r="A25" s="1019" t="s">
        <v>88</v>
      </c>
      <c r="B25" s="1050"/>
      <c r="C25" s="1051"/>
      <c r="D25" s="1052">
        <v>0</v>
      </c>
      <c r="E25" s="1053">
        <v>0</v>
      </c>
      <c r="F25" s="1054">
        <f>IF(E25=0,0,ROUND(D25/E25/12*1000,0))</f>
        <v>0</v>
      </c>
      <c r="G25" s="1050"/>
      <c r="H25" s="1051"/>
      <c r="I25" s="1052">
        <v>0</v>
      </c>
      <c r="J25" s="1053">
        <v>0</v>
      </c>
      <c r="K25" s="1054">
        <f>IF(J25=0,0,ROUND(I25/J25/12*1000,0))</f>
        <v>0</v>
      </c>
      <c r="L25" s="1050"/>
      <c r="M25" s="1055">
        <v>0</v>
      </c>
      <c r="N25" s="1056">
        <v>0</v>
      </c>
      <c r="O25" s="1050"/>
      <c r="P25" s="1055">
        <v>0</v>
      </c>
      <c r="Q25" s="1056">
        <v>0</v>
      </c>
      <c r="R25" s="1050"/>
      <c r="S25" s="1051"/>
      <c r="T25" s="1052">
        <v>0</v>
      </c>
      <c r="U25" s="1053">
        <v>0</v>
      </c>
      <c r="V25" s="1054">
        <f>IF(U25=0,0,ROUND(T25/U25/12*1000,0))</f>
        <v>0</v>
      </c>
      <c r="W25" s="1050"/>
      <c r="X25" s="1055">
        <v>0</v>
      </c>
      <c r="Y25" s="1056">
        <v>0</v>
      </c>
      <c r="Z25" s="1050"/>
      <c r="AA25" s="1055">
        <v>0</v>
      </c>
      <c r="AB25" s="1056">
        <v>0</v>
      </c>
      <c r="AC25" s="1057"/>
      <c r="AD25" s="1050"/>
      <c r="AE25" s="1055">
        <v>0</v>
      </c>
      <c r="AF25" s="1056">
        <v>0</v>
      </c>
      <c r="AG25" s="1050"/>
      <c r="AH25" s="1055">
        <v>0</v>
      </c>
      <c r="AI25" s="1056">
        <v>0</v>
      </c>
      <c r="AJ25" s="1058"/>
    </row>
    <row r="26" spans="1:36" s="989" customFormat="1" ht="15">
      <c r="A26" s="1059"/>
      <c r="B26" s="991"/>
      <c r="C26" s="992"/>
      <c r="D26" s="992"/>
      <c r="E26" s="993"/>
      <c r="F26" s="994"/>
      <c r="G26" s="991"/>
      <c r="H26" s="992"/>
      <c r="I26" s="992"/>
      <c r="J26" s="993"/>
      <c r="K26" s="994"/>
      <c r="L26" s="991"/>
      <c r="M26" s="995"/>
      <c r="N26" s="996"/>
      <c r="O26" s="991"/>
      <c r="P26" s="995"/>
      <c r="Q26" s="996"/>
      <c r="R26" s="991"/>
      <c r="S26" s="992"/>
      <c r="T26" s="992"/>
      <c r="U26" s="993"/>
      <c r="V26" s="994"/>
      <c r="W26" s="991"/>
      <c r="X26" s="995"/>
      <c r="Y26" s="996"/>
      <c r="Z26" s="991"/>
      <c r="AA26" s="995"/>
      <c r="AB26" s="996"/>
      <c r="AC26" s="997"/>
      <c r="AD26" s="991"/>
      <c r="AE26" s="995"/>
      <c r="AF26" s="996"/>
      <c r="AG26" s="991"/>
      <c r="AH26" s="995"/>
      <c r="AI26" s="996"/>
      <c r="AJ26" s="998"/>
    </row>
    <row r="27" spans="1:36" s="1018" customFormat="1" ht="14.25">
      <c r="A27" s="1060" t="s">
        <v>93</v>
      </c>
      <c r="B27" s="1008">
        <f aca="true" t="shared" si="4" ref="B27:B34">C27+D27</f>
        <v>385227</v>
      </c>
      <c r="C27" s="1009">
        <f>'[3]314MV'!DF19</f>
        <v>15294</v>
      </c>
      <c r="D27" s="1009">
        <f>'[3]314MV'!DG19</f>
        <v>369933</v>
      </c>
      <c r="E27" s="1010">
        <f>'[3]314MV'!DH19</f>
        <v>1469</v>
      </c>
      <c r="F27" s="1011">
        <f aca="true" t="shared" si="5" ref="F27:F34">IF(E27=0,0,ROUND(D27/E27/12*1000,0))</f>
        <v>20986</v>
      </c>
      <c r="G27" s="1012">
        <f aca="true" t="shared" si="6" ref="G27:G34">H27+I27</f>
        <v>457133</v>
      </c>
      <c r="H27" s="1009">
        <v>18656</v>
      </c>
      <c r="I27" s="1009">
        <v>438477</v>
      </c>
      <c r="J27" s="1010">
        <v>1672</v>
      </c>
      <c r="K27" s="1013">
        <f aca="true" t="shared" si="7" ref="K27:K34">IF(J27=0,0,ROUND(I27/J27/12*1000,0))</f>
        <v>21854</v>
      </c>
      <c r="L27" s="1012">
        <v>380.51</v>
      </c>
      <c r="M27" s="1014">
        <v>0</v>
      </c>
      <c r="N27" s="1015">
        <v>0</v>
      </c>
      <c r="O27" s="1012"/>
      <c r="P27" s="1014"/>
      <c r="Q27" s="1015"/>
      <c r="R27" s="1012">
        <f aca="true" t="shared" si="8" ref="R27:R34">S27+T27</f>
        <v>456254.4</v>
      </c>
      <c r="S27" s="1009">
        <v>18467.68</v>
      </c>
      <c r="T27" s="1009">
        <v>437786.72</v>
      </c>
      <c r="U27" s="1010">
        <v>1626</v>
      </c>
      <c r="V27" s="1013">
        <f aca="true" t="shared" si="9" ref="V27:V34">IF(U27=0,0,ROUND(T27/U27/12*1000,0))</f>
        <v>22437</v>
      </c>
      <c r="W27" s="1012">
        <v>346.96</v>
      </c>
      <c r="X27" s="1014">
        <v>0</v>
      </c>
      <c r="Y27" s="1015">
        <v>0</v>
      </c>
      <c r="Z27" s="1012">
        <v>0</v>
      </c>
      <c r="AA27" s="1014">
        <v>0</v>
      </c>
      <c r="AB27" s="1015">
        <v>0</v>
      </c>
      <c r="AC27" s="1016">
        <f>1501+1549.96+522</f>
        <v>3572.96</v>
      </c>
      <c r="AD27" s="1012">
        <v>33.5</v>
      </c>
      <c r="AE27" s="1014">
        <v>0</v>
      </c>
      <c r="AF27" s="1015">
        <v>0</v>
      </c>
      <c r="AG27" s="1012">
        <v>0</v>
      </c>
      <c r="AH27" s="1014">
        <v>0</v>
      </c>
      <c r="AI27" s="1015">
        <v>0</v>
      </c>
      <c r="AJ27" s="1017"/>
    </row>
    <row r="28" spans="1:36" s="989" customFormat="1" ht="15" hidden="1">
      <c r="A28" s="1061" t="s">
        <v>94</v>
      </c>
      <c r="B28" s="991">
        <f t="shared" si="4"/>
        <v>0</v>
      </c>
      <c r="C28" s="992"/>
      <c r="D28" s="992"/>
      <c r="E28" s="993"/>
      <c r="F28" s="994">
        <f t="shared" si="5"/>
        <v>0</v>
      </c>
      <c r="G28" s="991">
        <f t="shared" si="6"/>
        <v>0</v>
      </c>
      <c r="H28" s="992"/>
      <c r="I28" s="992"/>
      <c r="J28" s="993"/>
      <c r="K28" s="994">
        <f t="shared" si="7"/>
        <v>0</v>
      </c>
      <c r="L28" s="991"/>
      <c r="M28" s="995"/>
      <c r="N28" s="996"/>
      <c r="O28" s="991"/>
      <c r="P28" s="995"/>
      <c r="Q28" s="996"/>
      <c r="R28" s="991">
        <f t="shared" si="8"/>
        <v>0</v>
      </c>
      <c r="S28" s="992"/>
      <c r="T28" s="992"/>
      <c r="U28" s="993"/>
      <c r="V28" s="994">
        <f t="shared" si="9"/>
        <v>0</v>
      </c>
      <c r="W28" s="991"/>
      <c r="X28" s="995"/>
      <c r="Y28" s="996"/>
      <c r="Z28" s="991"/>
      <c r="AA28" s="995"/>
      <c r="AB28" s="996"/>
      <c r="AC28" s="997"/>
      <c r="AD28" s="991"/>
      <c r="AE28" s="995"/>
      <c r="AF28" s="996"/>
      <c r="AG28" s="991"/>
      <c r="AH28" s="995"/>
      <c r="AI28" s="996"/>
      <c r="AJ28" s="998"/>
    </row>
    <row r="29" spans="1:36" s="989" customFormat="1" ht="15" hidden="1">
      <c r="A29" s="1061" t="s">
        <v>94</v>
      </c>
      <c r="B29" s="991">
        <f t="shared" si="4"/>
        <v>0</v>
      </c>
      <c r="C29" s="992"/>
      <c r="D29" s="992"/>
      <c r="E29" s="993"/>
      <c r="F29" s="994">
        <f t="shared" si="5"/>
        <v>0</v>
      </c>
      <c r="G29" s="991">
        <f t="shared" si="6"/>
        <v>0</v>
      </c>
      <c r="H29" s="992"/>
      <c r="I29" s="992"/>
      <c r="J29" s="993"/>
      <c r="K29" s="994">
        <f t="shared" si="7"/>
        <v>0</v>
      </c>
      <c r="L29" s="991"/>
      <c r="M29" s="995"/>
      <c r="N29" s="996"/>
      <c r="O29" s="991"/>
      <c r="P29" s="995"/>
      <c r="Q29" s="996"/>
      <c r="R29" s="991">
        <f t="shared" si="8"/>
        <v>0</v>
      </c>
      <c r="S29" s="992"/>
      <c r="T29" s="992"/>
      <c r="U29" s="993"/>
      <c r="V29" s="994">
        <f t="shared" si="9"/>
        <v>0</v>
      </c>
      <c r="W29" s="991"/>
      <c r="X29" s="995"/>
      <c r="Y29" s="996"/>
      <c r="Z29" s="991"/>
      <c r="AA29" s="995"/>
      <c r="AB29" s="996"/>
      <c r="AC29" s="997"/>
      <c r="AD29" s="991"/>
      <c r="AE29" s="995"/>
      <c r="AF29" s="996"/>
      <c r="AG29" s="991"/>
      <c r="AH29" s="995"/>
      <c r="AI29" s="996"/>
      <c r="AJ29" s="998"/>
    </row>
    <row r="30" spans="1:36" s="989" customFormat="1" ht="15" hidden="1">
      <c r="A30" s="1061" t="s">
        <v>94</v>
      </c>
      <c r="B30" s="991">
        <f t="shared" si="4"/>
        <v>0</v>
      </c>
      <c r="C30" s="992"/>
      <c r="D30" s="992"/>
      <c r="E30" s="993"/>
      <c r="F30" s="994">
        <f t="shared" si="5"/>
        <v>0</v>
      </c>
      <c r="G30" s="991">
        <f t="shared" si="6"/>
        <v>0</v>
      </c>
      <c r="H30" s="992"/>
      <c r="I30" s="992"/>
      <c r="J30" s="993"/>
      <c r="K30" s="994">
        <f t="shared" si="7"/>
        <v>0</v>
      </c>
      <c r="L30" s="991"/>
      <c r="M30" s="995"/>
      <c r="N30" s="996"/>
      <c r="O30" s="991"/>
      <c r="P30" s="995"/>
      <c r="Q30" s="996"/>
      <c r="R30" s="991">
        <f t="shared" si="8"/>
        <v>0</v>
      </c>
      <c r="S30" s="992"/>
      <c r="T30" s="992"/>
      <c r="U30" s="993"/>
      <c r="V30" s="994">
        <f t="shared" si="9"/>
        <v>0</v>
      </c>
      <c r="W30" s="991"/>
      <c r="X30" s="995"/>
      <c r="Y30" s="996"/>
      <c r="Z30" s="991"/>
      <c r="AA30" s="995"/>
      <c r="AB30" s="996"/>
      <c r="AC30" s="997"/>
      <c r="AD30" s="991"/>
      <c r="AE30" s="995"/>
      <c r="AF30" s="996"/>
      <c r="AG30" s="991"/>
      <c r="AH30" s="995"/>
      <c r="AI30" s="996"/>
      <c r="AJ30" s="998"/>
    </row>
    <row r="31" spans="1:36" s="989" customFormat="1" ht="15" hidden="1">
      <c r="A31" s="1061" t="s">
        <v>94</v>
      </c>
      <c r="B31" s="991">
        <f t="shared" si="4"/>
        <v>0</v>
      </c>
      <c r="C31" s="992"/>
      <c r="D31" s="992"/>
      <c r="E31" s="993"/>
      <c r="F31" s="994">
        <f t="shared" si="5"/>
        <v>0</v>
      </c>
      <c r="G31" s="991">
        <f t="shared" si="6"/>
        <v>0</v>
      </c>
      <c r="H31" s="992"/>
      <c r="I31" s="992"/>
      <c r="J31" s="993"/>
      <c r="K31" s="994">
        <f t="shared" si="7"/>
        <v>0</v>
      </c>
      <c r="L31" s="991"/>
      <c r="M31" s="995"/>
      <c r="N31" s="996"/>
      <c r="O31" s="991"/>
      <c r="P31" s="995"/>
      <c r="Q31" s="996"/>
      <c r="R31" s="991">
        <f t="shared" si="8"/>
        <v>0</v>
      </c>
      <c r="S31" s="992"/>
      <c r="T31" s="992"/>
      <c r="U31" s="993"/>
      <c r="V31" s="994">
        <f t="shared" si="9"/>
        <v>0</v>
      </c>
      <c r="W31" s="991"/>
      <c r="X31" s="995"/>
      <c r="Y31" s="996"/>
      <c r="Z31" s="991"/>
      <c r="AA31" s="995"/>
      <c r="AB31" s="996"/>
      <c r="AC31" s="997"/>
      <c r="AD31" s="991"/>
      <c r="AE31" s="995"/>
      <c r="AF31" s="996"/>
      <c r="AG31" s="991"/>
      <c r="AH31" s="995"/>
      <c r="AI31" s="996"/>
      <c r="AJ31" s="998"/>
    </row>
    <row r="32" spans="1:36" s="989" customFormat="1" ht="15" hidden="1">
      <c r="A32" s="1061" t="s">
        <v>94</v>
      </c>
      <c r="B32" s="991">
        <f t="shared" si="4"/>
        <v>0</v>
      </c>
      <c r="C32" s="992"/>
      <c r="D32" s="992"/>
      <c r="E32" s="993"/>
      <c r="F32" s="994">
        <f t="shared" si="5"/>
        <v>0</v>
      </c>
      <c r="G32" s="991">
        <f t="shared" si="6"/>
        <v>0</v>
      </c>
      <c r="H32" s="992"/>
      <c r="I32" s="992"/>
      <c r="J32" s="993"/>
      <c r="K32" s="994">
        <f t="shared" si="7"/>
        <v>0</v>
      </c>
      <c r="L32" s="991"/>
      <c r="M32" s="995"/>
      <c r="N32" s="996"/>
      <c r="O32" s="991"/>
      <c r="P32" s="995"/>
      <c r="Q32" s="996"/>
      <c r="R32" s="991">
        <f t="shared" si="8"/>
        <v>0</v>
      </c>
      <c r="S32" s="992"/>
      <c r="T32" s="992"/>
      <c r="U32" s="993"/>
      <c r="V32" s="994">
        <f t="shared" si="9"/>
        <v>0</v>
      </c>
      <c r="W32" s="991"/>
      <c r="X32" s="995"/>
      <c r="Y32" s="996"/>
      <c r="Z32" s="991"/>
      <c r="AA32" s="995"/>
      <c r="AB32" s="996"/>
      <c r="AC32" s="997"/>
      <c r="AD32" s="991"/>
      <c r="AE32" s="995"/>
      <c r="AF32" s="996"/>
      <c r="AG32" s="991"/>
      <c r="AH32" s="995"/>
      <c r="AI32" s="996"/>
      <c r="AJ32" s="998"/>
    </row>
    <row r="33" spans="1:36" s="989" customFormat="1" ht="15" hidden="1">
      <c r="A33" s="1061" t="s">
        <v>94</v>
      </c>
      <c r="B33" s="991">
        <f t="shared" si="4"/>
        <v>0</v>
      </c>
      <c r="C33" s="992"/>
      <c r="D33" s="992"/>
      <c r="E33" s="993"/>
      <c r="F33" s="994">
        <f t="shared" si="5"/>
        <v>0</v>
      </c>
      <c r="G33" s="991">
        <f t="shared" si="6"/>
        <v>0</v>
      </c>
      <c r="H33" s="992"/>
      <c r="I33" s="992"/>
      <c r="J33" s="993"/>
      <c r="K33" s="994">
        <f t="shared" si="7"/>
        <v>0</v>
      </c>
      <c r="L33" s="991"/>
      <c r="M33" s="995"/>
      <c r="N33" s="996"/>
      <c r="O33" s="991"/>
      <c r="P33" s="995"/>
      <c r="Q33" s="996"/>
      <c r="R33" s="991">
        <f t="shared" si="8"/>
        <v>0</v>
      </c>
      <c r="S33" s="992"/>
      <c r="T33" s="992"/>
      <c r="U33" s="993"/>
      <c r="V33" s="994">
        <f t="shared" si="9"/>
        <v>0</v>
      </c>
      <c r="W33" s="991"/>
      <c r="X33" s="995"/>
      <c r="Y33" s="996"/>
      <c r="Z33" s="991"/>
      <c r="AA33" s="995"/>
      <c r="AB33" s="996"/>
      <c r="AC33" s="997"/>
      <c r="AD33" s="991"/>
      <c r="AE33" s="995"/>
      <c r="AF33" s="996"/>
      <c r="AG33" s="991"/>
      <c r="AH33" s="995"/>
      <c r="AI33" s="996"/>
      <c r="AJ33" s="998"/>
    </row>
    <row r="34" spans="1:36" s="989" customFormat="1" ht="15.75" thickBot="1">
      <c r="A34" s="1062" t="s">
        <v>95</v>
      </c>
      <c r="B34" s="1050">
        <f t="shared" si="4"/>
        <v>385227</v>
      </c>
      <c r="C34" s="1051">
        <f>SUM(C27:C33)</f>
        <v>15294</v>
      </c>
      <c r="D34" s="1051">
        <f>SUM(D27:D33)</f>
        <v>369933</v>
      </c>
      <c r="E34" s="1063">
        <f>SUM(E27:E33)</f>
        <v>1469</v>
      </c>
      <c r="F34" s="1054">
        <f t="shared" si="5"/>
        <v>20986</v>
      </c>
      <c r="G34" s="1050">
        <f t="shared" si="6"/>
        <v>457133</v>
      </c>
      <c r="H34" s="1051">
        <f>SUM(H27:H33)</f>
        <v>18656</v>
      </c>
      <c r="I34" s="1051">
        <f>SUM(I27:I33)</f>
        <v>438477</v>
      </c>
      <c r="J34" s="1063">
        <f>SUM(J27:J33)</f>
        <v>1672</v>
      </c>
      <c r="K34" s="1054">
        <f t="shared" si="7"/>
        <v>21854</v>
      </c>
      <c r="L34" s="1050">
        <f aca="true" t="shared" si="10" ref="L34:Q34">SUM(L27:L33)</f>
        <v>380.51</v>
      </c>
      <c r="M34" s="1064">
        <f t="shared" si="10"/>
        <v>0</v>
      </c>
      <c r="N34" s="1065">
        <f t="shared" si="10"/>
        <v>0</v>
      </c>
      <c r="O34" s="1050">
        <f t="shared" si="10"/>
        <v>0</v>
      </c>
      <c r="P34" s="1064">
        <f t="shared" si="10"/>
        <v>0</v>
      </c>
      <c r="Q34" s="1065">
        <f t="shared" si="10"/>
        <v>0</v>
      </c>
      <c r="R34" s="1050">
        <f t="shared" si="8"/>
        <v>456254.4</v>
      </c>
      <c r="S34" s="1051">
        <f>SUM(S27:S33)</f>
        <v>18467.68</v>
      </c>
      <c r="T34" s="1051">
        <f>SUM(T27:T33)</f>
        <v>437786.72</v>
      </c>
      <c r="U34" s="1063">
        <f>SUM(U27:U33)</f>
        <v>1626</v>
      </c>
      <c r="V34" s="1054">
        <f t="shared" si="9"/>
        <v>22437</v>
      </c>
      <c r="W34" s="1050">
        <f aca="true" t="shared" si="11" ref="W34:AJ34">SUM(W27:W33)</f>
        <v>346.96</v>
      </c>
      <c r="X34" s="1064">
        <f t="shared" si="11"/>
        <v>0</v>
      </c>
      <c r="Y34" s="1065">
        <f t="shared" si="11"/>
        <v>0</v>
      </c>
      <c r="Z34" s="1050">
        <f t="shared" si="11"/>
        <v>0</v>
      </c>
      <c r="AA34" s="1064">
        <f t="shared" si="11"/>
        <v>0</v>
      </c>
      <c r="AB34" s="1065">
        <f t="shared" si="11"/>
        <v>0</v>
      </c>
      <c r="AC34" s="1057">
        <f t="shared" si="11"/>
        <v>3572.96</v>
      </c>
      <c r="AD34" s="1050">
        <f t="shared" si="11"/>
        <v>33.5</v>
      </c>
      <c r="AE34" s="1064">
        <f t="shared" si="11"/>
        <v>0</v>
      </c>
      <c r="AF34" s="1065">
        <f t="shared" si="11"/>
        <v>0</v>
      </c>
      <c r="AG34" s="1050">
        <f t="shared" si="11"/>
        <v>0</v>
      </c>
      <c r="AH34" s="1064">
        <f t="shared" si="11"/>
        <v>0</v>
      </c>
      <c r="AI34" s="1065">
        <f t="shared" si="11"/>
        <v>0</v>
      </c>
      <c r="AJ34" s="1058">
        <f t="shared" si="11"/>
        <v>0</v>
      </c>
    </row>
    <row r="35" spans="1:36" s="989" customFormat="1" ht="15">
      <c r="A35" s="1066"/>
      <c r="B35" s="991"/>
      <c r="C35" s="992"/>
      <c r="D35" s="992"/>
      <c r="E35" s="993"/>
      <c r="F35" s="994"/>
      <c r="G35" s="991"/>
      <c r="H35" s="992"/>
      <c r="I35" s="992"/>
      <c r="J35" s="993"/>
      <c r="K35" s="994"/>
      <c r="L35" s="991"/>
      <c r="M35" s="995"/>
      <c r="N35" s="996"/>
      <c r="O35" s="991"/>
      <c r="P35" s="995"/>
      <c r="Q35" s="996"/>
      <c r="R35" s="991"/>
      <c r="S35" s="992"/>
      <c r="T35" s="992"/>
      <c r="U35" s="993"/>
      <c r="V35" s="994"/>
      <c r="W35" s="991"/>
      <c r="X35" s="995"/>
      <c r="Y35" s="996"/>
      <c r="Z35" s="991"/>
      <c r="AA35" s="995"/>
      <c r="AB35" s="996"/>
      <c r="AC35" s="997"/>
      <c r="AD35" s="991"/>
      <c r="AE35" s="995"/>
      <c r="AF35" s="996"/>
      <c r="AG35" s="991"/>
      <c r="AH35" s="995"/>
      <c r="AI35" s="996"/>
      <c r="AJ35" s="998"/>
    </row>
    <row r="36" spans="1:36" s="1018" customFormat="1" ht="14.25">
      <c r="A36" s="1060" t="s">
        <v>96</v>
      </c>
      <c r="B36" s="1008">
        <f>C36+D36</f>
        <v>18428123</v>
      </c>
      <c r="C36" s="1009">
        <f>'[3]314MV'!DF28</f>
        <v>358983</v>
      </c>
      <c r="D36" s="1009">
        <f>'[3]314MV'!DG28</f>
        <v>18069140</v>
      </c>
      <c r="E36" s="1010">
        <f>'[3]314MV'!DH28</f>
        <v>54908</v>
      </c>
      <c r="F36" s="1011">
        <f>IF(E36=0,0,ROUND(D36/E36/12*1000,0))</f>
        <v>27423</v>
      </c>
      <c r="G36" s="1012">
        <f>H36+I36</f>
        <v>18087211</v>
      </c>
      <c r="H36" s="1009">
        <v>336558</v>
      </c>
      <c r="I36" s="1009">
        <v>17750653</v>
      </c>
      <c r="J36" s="1010">
        <v>53752</v>
      </c>
      <c r="K36" s="1013">
        <f>IF(J36=0,0,ROUND(I36/J36/12*1000,0))</f>
        <v>27519</v>
      </c>
      <c r="L36" s="1012">
        <v>21551.55</v>
      </c>
      <c r="M36" s="1014">
        <v>3024.67</v>
      </c>
      <c r="N36" s="1015">
        <v>0</v>
      </c>
      <c r="O36" s="1012">
        <v>0</v>
      </c>
      <c r="P36" s="1014">
        <v>0</v>
      </c>
      <c r="Q36" s="1015">
        <v>0</v>
      </c>
      <c r="R36" s="1012">
        <f>S36+T36</f>
        <v>17963207.2</v>
      </c>
      <c r="S36" s="1009">
        <v>322436.62</v>
      </c>
      <c r="T36" s="1009">
        <v>17640770.58</v>
      </c>
      <c r="U36" s="1010">
        <v>50077</v>
      </c>
      <c r="V36" s="1013">
        <f>IF(U36=0,0,ROUND(T36/U36/12*1000,0))</f>
        <v>29356</v>
      </c>
      <c r="W36" s="1012">
        <v>21548.85</v>
      </c>
      <c r="X36" s="1014">
        <v>2974.6</v>
      </c>
      <c r="Y36" s="1015">
        <v>0</v>
      </c>
      <c r="Z36" s="1012">
        <v>0</v>
      </c>
      <c r="AA36" s="1014">
        <v>0</v>
      </c>
      <c r="AB36" s="1015">
        <v>0</v>
      </c>
      <c r="AC36" s="1016">
        <f>563+571</f>
        <v>1134</v>
      </c>
      <c r="AD36" s="1012">
        <v>2.7</v>
      </c>
      <c r="AE36" s="1014">
        <v>50.07</v>
      </c>
      <c r="AF36" s="1015">
        <v>0</v>
      </c>
      <c r="AG36" s="1012">
        <v>0</v>
      </c>
      <c r="AH36" s="1014">
        <v>0</v>
      </c>
      <c r="AI36" s="1015">
        <v>0</v>
      </c>
      <c r="AJ36" s="1017"/>
    </row>
    <row r="37" spans="1:36" s="989" customFormat="1" ht="15">
      <c r="A37" s="999" t="s">
        <v>86</v>
      </c>
      <c r="B37" s="1000"/>
      <c r="C37" s="1001"/>
      <c r="D37" s="1001"/>
      <c r="E37" s="1002"/>
      <c r="F37" s="1003"/>
      <c r="G37" s="1000"/>
      <c r="H37" s="1001"/>
      <c r="I37" s="1001"/>
      <c r="J37" s="1002"/>
      <c r="K37" s="1003"/>
      <c r="L37" s="1000"/>
      <c r="M37" s="1004"/>
      <c r="N37" s="1005"/>
      <c r="O37" s="1000"/>
      <c r="P37" s="1004"/>
      <c r="Q37" s="1005"/>
      <c r="R37" s="1000"/>
      <c r="S37" s="1001"/>
      <c r="T37" s="1001"/>
      <c r="U37" s="1002"/>
      <c r="V37" s="1003"/>
      <c r="W37" s="1000"/>
      <c r="X37" s="1004"/>
      <c r="Y37" s="1005"/>
      <c r="Z37" s="1000"/>
      <c r="AA37" s="1004"/>
      <c r="AB37" s="1005"/>
      <c r="AC37" s="1006"/>
      <c r="AD37" s="1000"/>
      <c r="AE37" s="1004"/>
      <c r="AF37" s="1005"/>
      <c r="AG37" s="1000"/>
      <c r="AH37" s="1004"/>
      <c r="AI37" s="1005"/>
      <c r="AJ37" s="1007"/>
    </row>
    <row r="38" spans="1:36" s="1018" customFormat="1" ht="15" thickBot="1">
      <c r="A38" s="1019" t="s">
        <v>88</v>
      </c>
      <c r="B38" s="1020"/>
      <c r="C38" s="1021"/>
      <c r="D38" s="1067">
        <f>'[3]314MV'!DG30</f>
        <v>15835920</v>
      </c>
      <c r="E38" s="1068">
        <f>'[3]314MV'!DH30</f>
        <v>44484</v>
      </c>
      <c r="F38" s="1023">
        <f>IF(E38=0,0,ROUND(D38/E38/12*1000,0))</f>
        <v>29666</v>
      </c>
      <c r="G38" s="1020"/>
      <c r="H38" s="1021"/>
      <c r="I38" s="1067">
        <v>15568650</v>
      </c>
      <c r="J38" s="1068">
        <v>43599</v>
      </c>
      <c r="K38" s="1023">
        <f>IF(J38=0,0,ROUND(I38/J38/12*1000,0))</f>
        <v>29757</v>
      </c>
      <c r="L38" s="1020"/>
      <c r="M38" s="1069">
        <v>58.67</v>
      </c>
      <c r="N38" s="1070">
        <v>0</v>
      </c>
      <c r="O38" s="1020"/>
      <c r="P38" s="1069">
        <v>0</v>
      </c>
      <c r="Q38" s="1070">
        <v>0</v>
      </c>
      <c r="R38" s="1020"/>
      <c r="S38" s="1021"/>
      <c r="T38" s="1067">
        <v>15455801.68</v>
      </c>
      <c r="U38" s="1068">
        <v>40985</v>
      </c>
      <c r="V38" s="1023">
        <f>IF(U38=0,0,ROUND(T38/U38/12*1000,0))</f>
        <v>31426</v>
      </c>
      <c r="W38" s="1020"/>
      <c r="X38" s="1069">
        <v>8.6</v>
      </c>
      <c r="Y38" s="1070">
        <v>0</v>
      </c>
      <c r="Z38" s="1020"/>
      <c r="AA38" s="1069">
        <v>0</v>
      </c>
      <c r="AB38" s="1070">
        <v>0</v>
      </c>
      <c r="AC38" s="1026"/>
      <c r="AD38" s="1020"/>
      <c r="AE38" s="1069">
        <v>50.07</v>
      </c>
      <c r="AF38" s="1070">
        <v>0</v>
      </c>
      <c r="AG38" s="1020"/>
      <c r="AH38" s="1069">
        <v>0</v>
      </c>
      <c r="AI38" s="1070">
        <v>0</v>
      </c>
      <c r="AJ38" s="1027"/>
    </row>
    <row r="39" spans="1:36" s="1018" customFormat="1" ht="14.25">
      <c r="A39" s="1060" t="s">
        <v>97</v>
      </c>
      <c r="B39" s="1008">
        <f>C39+D39</f>
        <v>3845856</v>
      </c>
      <c r="C39" s="1009">
        <f>'[3]314MV'!DF32</f>
        <v>100618</v>
      </c>
      <c r="D39" s="1009">
        <f>'[3]314MV'!DG32</f>
        <v>3745238</v>
      </c>
      <c r="E39" s="1010">
        <f>'[3]314MV'!DH32</f>
        <v>10306</v>
      </c>
      <c r="F39" s="1011">
        <f>IF(E39=0,0,ROUND(D39/E39/12*1000,0))</f>
        <v>30284</v>
      </c>
      <c r="G39" s="1012">
        <f>H39+I39</f>
        <v>3797894</v>
      </c>
      <c r="H39" s="1009">
        <v>102236</v>
      </c>
      <c r="I39" s="1009">
        <v>3695658</v>
      </c>
      <c r="J39" s="1010">
        <v>10172</v>
      </c>
      <c r="K39" s="1013">
        <f>IF(J39=0,0,ROUND(I39/J39/12*1000,0))</f>
        <v>30276</v>
      </c>
      <c r="L39" s="1012">
        <v>218</v>
      </c>
      <c r="M39" s="1014">
        <v>13488.42</v>
      </c>
      <c r="N39" s="1015">
        <v>0</v>
      </c>
      <c r="O39" s="1012">
        <v>0</v>
      </c>
      <c r="P39" s="1014">
        <v>0</v>
      </c>
      <c r="Q39" s="1015">
        <v>0</v>
      </c>
      <c r="R39" s="1012">
        <f>S39+T39</f>
        <v>3811569.56</v>
      </c>
      <c r="S39" s="1009">
        <v>102423.23</v>
      </c>
      <c r="T39" s="1009">
        <v>3709146.33</v>
      </c>
      <c r="U39" s="1010">
        <v>9831</v>
      </c>
      <c r="V39" s="1013">
        <f>IF(U39=0,0,ROUND(T39/U39/12*1000,0))</f>
        <v>31441</v>
      </c>
      <c r="W39" s="1012">
        <v>0</v>
      </c>
      <c r="X39" s="1014">
        <v>0</v>
      </c>
      <c r="Y39" s="1015">
        <v>0</v>
      </c>
      <c r="Z39" s="1012">
        <v>218</v>
      </c>
      <c r="AA39" s="1014">
        <v>13488.42</v>
      </c>
      <c r="AB39" s="1015">
        <v>0</v>
      </c>
      <c r="AC39" s="1016">
        <v>0</v>
      </c>
      <c r="AD39" s="1012">
        <v>0</v>
      </c>
      <c r="AE39" s="1014">
        <v>0</v>
      </c>
      <c r="AF39" s="1015">
        <v>0</v>
      </c>
      <c r="AG39" s="1012">
        <v>0</v>
      </c>
      <c r="AH39" s="1014">
        <v>0</v>
      </c>
      <c r="AI39" s="1015">
        <v>0</v>
      </c>
      <c r="AJ39" s="1017"/>
    </row>
    <row r="40" spans="1:36" s="989" customFormat="1" ht="15">
      <c r="A40" s="999" t="s">
        <v>86</v>
      </c>
      <c r="B40" s="1000"/>
      <c r="C40" s="1001"/>
      <c r="D40" s="1001"/>
      <c r="E40" s="1002"/>
      <c r="F40" s="1003"/>
      <c r="G40" s="1000"/>
      <c r="H40" s="1001"/>
      <c r="I40" s="1001"/>
      <c r="J40" s="1002"/>
      <c r="K40" s="1003"/>
      <c r="L40" s="1000"/>
      <c r="M40" s="1004"/>
      <c r="N40" s="1005"/>
      <c r="O40" s="1000"/>
      <c r="P40" s="1004"/>
      <c r="Q40" s="1005"/>
      <c r="R40" s="1000"/>
      <c r="S40" s="1001"/>
      <c r="T40" s="1001"/>
      <c r="U40" s="1002"/>
      <c r="V40" s="1003"/>
      <c r="W40" s="1000"/>
      <c r="X40" s="1004"/>
      <c r="Y40" s="1005"/>
      <c r="Z40" s="1000"/>
      <c r="AA40" s="1004"/>
      <c r="AB40" s="1005"/>
      <c r="AC40" s="1006"/>
      <c r="AD40" s="1000"/>
      <c r="AE40" s="1004"/>
      <c r="AF40" s="1005"/>
      <c r="AG40" s="1000"/>
      <c r="AH40" s="1004"/>
      <c r="AI40" s="1005"/>
      <c r="AJ40" s="1007"/>
    </row>
    <row r="41" spans="1:36" s="1018" customFormat="1" ht="15" thickBot="1">
      <c r="A41" s="1019" t="s">
        <v>88</v>
      </c>
      <c r="B41" s="1020"/>
      <c r="C41" s="1021"/>
      <c r="D41" s="1067">
        <f>'[3]314MV'!DG34</f>
        <v>3557942</v>
      </c>
      <c r="E41" s="1068">
        <f>'[3]314MV'!DH34</f>
        <v>9614</v>
      </c>
      <c r="F41" s="1023">
        <f>IF(E41=0,0,ROUND(D41/E41/12*1000,0))</f>
        <v>30840</v>
      </c>
      <c r="G41" s="1020"/>
      <c r="H41" s="1021"/>
      <c r="I41" s="1067">
        <v>3508362</v>
      </c>
      <c r="J41" s="1068">
        <v>9480</v>
      </c>
      <c r="K41" s="1023">
        <f>IF(J41=0,0,ROUND(I41/J41/12*1000,0))</f>
        <v>30840</v>
      </c>
      <c r="L41" s="1020"/>
      <c r="M41" s="1069">
        <v>13488.42</v>
      </c>
      <c r="N41" s="1070">
        <v>0</v>
      </c>
      <c r="O41" s="1020"/>
      <c r="P41" s="1069">
        <v>0</v>
      </c>
      <c r="Q41" s="1070">
        <v>0</v>
      </c>
      <c r="R41" s="1020"/>
      <c r="S41" s="1021"/>
      <c r="T41" s="1067">
        <v>3521850.33</v>
      </c>
      <c r="U41" s="1068">
        <v>9199</v>
      </c>
      <c r="V41" s="1023">
        <f>IF(U41=0,0,ROUND(T41/U41/12*1000,0))</f>
        <v>31904</v>
      </c>
      <c r="W41" s="1020"/>
      <c r="X41" s="1069">
        <v>0</v>
      </c>
      <c r="Y41" s="1070">
        <v>0</v>
      </c>
      <c r="Z41" s="1020"/>
      <c r="AA41" s="1069">
        <v>13488.42</v>
      </c>
      <c r="AB41" s="1070">
        <v>0</v>
      </c>
      <c r="AC41" s="1026"/>
      <c r="AD41" s="1020"/>
      <c r="AE41" s="1069">
        <v>0</v>
      </c>
      <c r="AF41" s="1070">
        <v>0</v>
      </c>
      <c r="AG41" s="1020"/>
      <c r="AH41" s="1069">
        <v>0</v>
      </c>
      <c r="AI41" s="1070">
        <v>0</v>
      </c>
      <c r="AJ41" s="1027"/>
    </row>
    <row r="42" spans="1:36" s="989" customFormat="1" ht="15" hidden="1">
      <c r="A42" s="1071" t="s">
        <v>98</v>
      </c>
      <c r="B42" s="1000">
        <f>C42+D42</f>
        <v>0</v>
      </c>
      <c r="C42" s="1001"/>
      <c r="D42" s="1001"/>
      <c r="E42" s="1002"/>
      <c r="F42" s="1003">
        <f>IF(E42=0,0,ROUND(D42/E42/12*1000,0))</f>
        <v>0</v>
      </c>
      <c r="G42" s="1000">
        <f>H42+I42</f>
        <v>0</v>
      </c>
      <c r="H42" s="1001"/>
      <c r="I42" s="1001"/>
      <c r="J42" s="1002"/>
      <c r="K42" s="1003">
        <f>IF(J42=0,0,ROUND(I42/J42/12*1000,0))</f>
        <v>0</v>
      </c>
      <c r="L42" s="1000"/>
      <c r="M42" s="1004"/>
      <c r="N42" s="1005"/>
      <c r="O42" s="1000"/>
      <c r="P42" s="1004"/>
      <c r="Q42" s="1005"/>
      <c r="R42" s="1000">
        <f>S42+T42</f>
        <v>0</v>
      </c>
      <c r="S42" s="1001"/>
      <c r="T42" s="1001"/>
      <c r="U42" s="1002"/>
      <c r="V42" s="1003">
        <f>IF(U42=0,0,ROUND(T42/U42/12*1000,0))</f>
        <v>0</v>
      </c>
      <c r="W42" s="1000"/>
      <c r="X42" s="1004"/>
      <c r="Y42" s="1005"/>
      <c r="Z42" s="1000"/>
      <c r="AA42" s="1004"/>
      <c r="AB42" s="1005"/>
      <c r="AC42" s="1006"/>
      <c r="AD42" s="1000"/>
      <c r="AE42" s="1004"/>
      <c r="AF42" s="1005"/>
      <c r="AG42" s="1000"/>
      <c r="AH42" s="1004"/>
      <c r="AI42" s="1005"/>
      <c r="AJ42" s="1007"/>
    </row>
    <row r="43" spans="1:36" s="989" customFormat="1" ht="15" hidden="1">
      <c r="A43" s="999" t="s">
        <v>86</v>
      </c>
      <c r="B43" s="1000"/>
      <c r="C43" s="1001"/>
      <c r="D43" s="1001"/>
      <c r="E43" s="1002"/>
      <c r="F43" s="1003"/>
      <c r="G43" s="1000"/>
      <c r="H43" s="1001"/>
      <c r="I43" s="1001"/>
      <c r="J43" s="1002"/>
      <c r="K43" s="1003"/>
      <c r="L43" s="1000"/>
      <c r="M43" s="1004"/>
      <c r="N43" s="1005"/>
      <c r="O43" s="1000"/>
      <c r="P43" s="1004"/>
      <c r="Q43" s="1005"/>
      <c r="R43" s="1000"/>
      <c r="S43" s="1001"/>
      <c r="T43" s="1001"/>
      <c r="U43" s="1002"/>
      <c r="V43" s="1003"/>
      <c r="W43" s="1000"/>
      <c r="X43" s="1004"/>
      <c r="Y43" s="1005"/>
      <c r="Z43" s="1000"/>
      <c r="AA43" s="1004"/>
      <c r="AB43" s="1005"/>
      <c r="AC43" s="1006"/>
      <c r="AD43" s="1000"/>
      <c r="AE43" s="1004"/>
      <c r="AF43" s="1005"/>
      <c r="AG43" s="1000"/>
      <c r="AH43" s="1004"/>
      <c r="AI43" s="1005"/>
      <c r="AJ43" s="1007"/>
    </row>
    <row r="44" spans="1:36" s="989" customFormat="1" ht="15.75" hidden="1" thickBot="1">
      <c r="A44" s="1019" t="s">
        <v>88</v>
      </c>
      <c r="B44" s="1050"/>
      <c r="C44" s="1051"/>
      <c r="D44" s="1051"/>
      <c r="E44" s="1063"/>
      <c r="F44" s="1054">
        <f>IF(E44=0,0,ROUND(D44/E44/12*1000,0))</f>
        <v>0</v>
      </c>
      <c r="G44" s="1050"/>
      <c r="H44" s="1051"/>
      <c r="I44" s="1051"/>
      <c r="J44" s="1063"/>
      <c r="K44" s="1054">
        <f>IF(J44=0,0,ROUND(I44/J44/12*1000,0))</f>
        <v>0</v>
      </c>
      <c r="L44" s="1050"/>
      <c r="M44" s="1064"/>
      <c r="N44" s="1065"/>
      <c r="O44" s="1050"/>
      <c r="P44" s="1064"/>
      <c r="Q44" s="1065"/>
      <c r="R44" s="1050"/>
      <c r="S44" s="1051"/>
      <c r="T44" s="1051"/>
      <c r="U44" s="1063"/>
      <c r="V44" s="1054">
        <f>IF(U44=0,0,ROUND(T44/U44/12*1000,0))</f>
        <v>0</v>
      </c>
      <c r="W44" s="1050"/>
      <c r="X44" s="1064"/>
      <c r="Y44" s="1065"/>
      <c r="Z44" s="1050"/>
      <c r="AA44" s="1064"/>
      <c r="AB44" s="1065"/>
      <c r="AC44" s="1057"/>
      <c r="AD44" s="1050"/>
      <c r="AE44" s="1064"/>
      <c r="AF44" s="1065"/>
      <c r="AG44" s="1050"/>
      <c r="AH44" s="1064"/>
      <c r="AI44" s="1065"/>
      <c r="AJ44" s="1058"/>
    </row>
    <row r="45" spans="1:36" s="989" customFormat="1" ht="15">
      <c r="A45" s="1072" t="s">
        <v>99</v>
      </c>
      <c r="B45" s="1040">
        <f>C45+D45</f>
        <v>22273979</v>
      </c>
      <c r="C45" s="1073">
        <f>C36+C39+C42</f>
        <v>459601</v>
      </c>
      <c r="D45" s="1073">
        <f>D36+D39+D42</f>
        <v>21814378</v>
      </c>
      <c r="E45" s="1074">
        <f>E36+E39+E42</f>
        <v>65214</v>
      </c>
      <c r="F45" s="1043">
        <f>IF(E45=0,0,ROUND(D45/E45/12*1000,0))</f>
        <v>27875</v>
      </c>
      <c r="G45" s="1040">
        <f>H45+I45</f>
        <v>21885105</v>
      </c>
      <c r="H45" s="1073">
        <f>H36+H39+H42</f>
        <v>438794</v>
      </c>
      <c r="I45" s="1073">
        <f>I36+I39+I42</f>
        <v>21446311</v>
      </c>
      <c r="J45" s="1074">
        <f>J36+J39+J42</f>
        <v>63924</v>
      </c>
      <c r="K45" s="1043">
        <f>IF(J45=0,0,ROUND(I45/J45/12*1000,0))</f>
        <v>27958</v>
      </c>
      <c r="L45" s="1040">
        <f aca="true" t="shared" si="12" ref="L45:Q45">L36+L39+L42</f>
        <v>21769.55</v>
      </c>
      <c r="M45" s="1075">
        <f t="shared" si="12"/>
        <v>16513.09</v>
      </c>
      <c r="N45" s="1076">
        <f t="shared" si="12"/>
        <v>0</v>
      </c>
      <c r="O45" s="1040">
        <f t="shared" si="12"/>
        <v>0</v>
      </c>
      <c r="P45" s="1075">
        <f t="shared" si="12"/>
        <v>0</v>
      </c>
      <c r="Q45" s="1076">
        <f t="shared" si="12"/>
        <v>0</v>
      </c>
      <c r="R45" s="1040">
        <f>S45+T45</f>
        <v>21774776.76</v>
      </c>
      <c r="S45" s="1073">
        <f>S36+S39+S42</f>
        <v>424859.85</v>
      </c>
      <c r="T45" s="1073">
        <f>T36+T39+T42</f>
        <v>21349916.91</v>
      </c>
      <c r="U45" s="1074">
        <f>U36+U39+U42</f>
        <v>59908</v>
      </c>
      <c r="V45" s="1043">
        <f>IF(U45=0,0,ROUND(T45/U45/12*1000,0))</f>
        <v>29698</v>
      </c>
      <c r="W45" s="1040">
        <f aca="true" t="shared" si="13" ref="W45:AJ45">W36+W39+W42</f>
        <v>21548.85</v>
      </c>
      <c r="X45" s="1075">
        <f t="shared" si="13"/>
        <v>2974.6</v>
      </c>
      <c r="Y45" s="1076">
        <f t="shared" si="13"/>
        <v>0</v>
      </c>
      <c r="Z45" s="1040">
        <f t="shared" si="13"/>
        <v>218</v>
      </c>
      <c r="AA45" s="1075">
        <f t="shared" si="13"/>
        <v>13488.42</v>
      </c>
      <c r="AB45" s="1076">
        <f t="shared" si="13"/>
        <v>0</v>
      </c>
      <c r="AC45" s="1077">
        <f t="shared" si="13"/>
        <v>1134</v>
      </c>
      <c r="AD45" s="1040">
        <f t="shared" si="13"/>
        <v>2.7</v>
      </c>
      <c r="AE45" s="1075">
        <f t="shared" si="13"/>
        <v>50.07</v>
      </c>
      <c r="AF45" s="1076">
        <f t="shared" si="13"/>
        <v>0</v>
      </c>
      <c r="AG45" s="1040">
        <f t="shared" si="13"/>
        <v>0</v>
      </c>
      <c r="AH45" s="1075">
        <f t="shared" si="13"/>
        <v>0</v>
      </c>
      <c r="AI45" s="1076">
        <f t="shared" si="13"/>
        <v>0</v>
      </c>
      <c r="AJ45" s="1049">
        <f t="shared" si="13"/>
        <v>0</v>
      </c>
    </row>
    <row r="46" spans="1:36" s="989" customFormat="1" ht="15">
      <c r="A46" s="999" t="s">
        <v>86</v>
      </c>
      <c r="B46" s="1000"/>
      <c r="C46" s="1001"/>
      <c r="D46" s="1001"/>
      <c r="E46" s="1002"/>
      <c r="F46" s="1003"/>
      <c r="G46" s="1000"/>
      <c r="H46" s="1001"/>
      <c r="I46" s="1001"/>
      <c r="J46" s="1002"/>
      <c r="K46" s="1003"/>
      <c r="L46" s="1000"/>
      <c r="M46" s="1004"/>
      <c r="N46" s="1005"/>
      <c r="O46" s="1000"/>
      <c r="P46" s="1004"/>
      <c r="Q46" s="1005"/>
      <c r="R46" s="1000"/>
      <c r="S46" s="1001"/>
      <c r="T46" s="1001"/>
      <c r="U46" s="1002"/>
      <c r="V46" s="1003"/>
      <c r="W46" s="1000"/>
      <c r="X46" s="1004"/>
      <c r="Y46" s="1005"/>
      <c r="Z46" s="1000"/>
      <c r="AA46" s="1004"/>
      <c r="AB46" s="1005"/>
      <c r="AC46" s="1006"/>
      <c r="AD46" s="1000"/>
      <c r="AE46" s="1004"/>
      <c r="AF46" s="1005"/>
      <c r="AG46" s="1000"/>
      <c r="AH46" s="1004"/>
      <c r="AI46" s="1005"/>
      <c r="AJ46" s="1007"/>
    </row>
    <row r="47" spans="1:36" s="1018" customFormat="1" ht="15" thickBot="1">
      <c r="A47" s="1019" t="s">
        <v>88</v>
      </c>
      <c r="B47" s="1020"/>
      <c r="C47" s="1021"/>
      <c r="D47" s="1021">
        <f>D38+D41+D44</f>
        <v>19393862</v>
      </c>
      <c r="E47" s="1022">
        <f>E38+E41+E44</f>
        <v>54098</v>
      </c>
      <c r="F47" s="1023">
        <f>IF(E47=0,0,ROUND(D47/E47/12*1000,0))</f>
        <v>29875</v>
      </c>
      <c r="G47" s="1020"/>
      <c r="H47" s="1021"/>
      <c r="I47" s="1021">
        <f>I38+I41+I44</f>
        <v>19077012</v>
      </c>
      <c r="J47" s="1022">
        <f>J38+J41+J44</f>
        <v>53079</v>
      </c>
      <c r="K47" s="1023">
        <f>IF(J47=0,0,ROUND(I47/J47/12*1000,0))</f>
        <v>29951</v>
      </c>
      <c r="L47" s="1020"/>
      <c r="M47" s="1024">
        <f>M38+M41+M44</f>
        <v>13547.09</v>
      </c>
      <c r="N47" s="1025">
        <f>N38+N41+N44</f>
        <v>0</v>
      </c>
      <c r="O47" s="1020"/>
      <c r="P47" s="1024">
        <f>P38+P41+P44</f>
        <v>0</v>
      </c>
      <c r="Q47" s="1025">
        <f>Q38+Q41+Q44</f>
        <v>0</v>
      </c>
      <c r="R47" s="1020"/>
      <c r="S47" s="1021"/>
      <c r="T47" s="1021">
        <f>T38+T41+T44</f>
        <v>18977652.01</v>
      </c>
      <c r="U47" s="1022">
        <f>U38+U41+U44</f>
        <v>50184</v>
      </c>
      <c r="V47" s="1023">
        <f>IF(U47=0,0,ROUND(T47/U47/12*1000,0))</f>
        <v>31513</v>
      </c>
      <c r="W47" s="1020"/>
      <c r="X47" s="1024">
        <f>X38+X41+X44</f>
        <v>8.6</v>
      </c>
      <c r="Y47" s="1025">
        <f>Y38+Y41+Y44</f>
        <v>0</v>
      </c>
      <c r="Z47" s="1020"/>
      <c r="AA47" s="1024">
        <f>AA38+AA41+AA44</f>
        <v>13488.42</v>
      </c>
      <c r="AB47" s="1025">
        <f>AB38+AB41+AB44</f>
        <v>0</v>
      </c>
      <c r="AC47" s="1026"/>
      <c r="AD47" s="1020"/>
      <c r="AE47" s="1024">
        <f>AE38+AE41+AE44</f>
        <v>50.07</v>
      </c>
      <c r="AF47" s="1025">
        <f>AF38+AF41+AF44</f>
        <v>0</v>
      </c>
      <c r="AG47" s="1020"/>
      <c r="AH47" s="1024">
        <f>AH38+AH41+AH44</f>
        <v>0</v>
      </c>
      <c r="AI47" s="1025">
        <f>AI38+AI41+AI44</f>
        <v>0</v>
      </c>
      <c r="AJ47" s="1027"/>
    </row>
    <row r="48" spans="1:36" s="989" customFormat="1" ht="15.75" thickBot="1">
      <c r="A48" s="1078"/>
      <c r="B48" s="1079"/>
      <c r="C48" s="1080"/>
      <c r="D48" s="1080"/>
      <c r="E48" s="1081"/>
      <c r="F48" s="1082"/>
      <c r="G48" s="1079"/>
      <c r="H48" s="1080"/>
      <c r="I48" s="1080"/>
      <c r="J48" s="1081"/>
      <c r="K48" s="1082"/>
      <c r="L48" s="1079"/>
      <c r="M48" s="1083"/>
      <c r="N48" s="1084"/>
      <c r="O48" s="1079"/>
      <c r="P48" s="1083"/>
      <c r="Q48" s="1084"/>
      <c r="R48" s="1079"/>
      <c r="S48" s="1080"/>
      <c r="T48" s="1080"/>
      <c r="U48" s="1081"/>
      <c r="V48" s="1082"/>
      <c r="W48" s="1079"/>
      <c r="X48" s="1083"/>
      <c r="Y48" s="1084"/>
      <c r="Z48" s="1079"/>
      <c r="AA48" s="1083"/>
      <c r="AB48" s="1084"/>
      <c r="AC48" s="1085"/>
      <c r="AD48" s="1079"/>
      <c r="AE48" s="1083"/>
      <c r="AF48" s="1084"/>
      <c r="AG48" s="1079"/>
      <c r="AH48" s="1083"/>
      <c r="AI48" s="1084"/>
      <c r="AJ48" s="1086"/>
    </row>
    <row r="49" spans="1:36" s="989" customFormat="1" ht="15">
      <c r="A49" s="1039" t="s">
        <v>100</v>
      </c>
      <c r="B49" s="1040">
        <f>C49+D49</f>
        <v>580568</v>
      </c>
      <c r="C49" s="1041">
        <f>'[3]314MV'!DF50</f>
        <v>17826</v>
      </c>
      <c r="D49" s="1041">
        <f>'[3]314MV'!DG50</f>
        <v>562742</v>
      </c>
      <c r="E49" s="1042">
        <f>'[3]314MV'!DH50</f>
        <v>2101</v>
      </c>
      <c r="F49" s="1043">
        <f>IF(E49=0,0,ROUND(D49/E49/12*1000,0))</f>
        <v>22320</v>
      </c>
      <c r="G49" s="1044">
        <f>H49+I49</f>
        <v>587929</v>
      </c>
      <c r="H49" s="1041">
        <v>18892</v>
      </c>
      <c r="I49" s="1041">
        <v>569037</v>
      </c>
      <c r="J49" s="1042">
        <v>2108</v>
      </c>
      <c r="K49" s="1045">
        <f>IF(J49=0,0,ROUND(I49/J49/12*1000,0))</f>
        <v>22495</v>
      </c>
      <c r="L49" s="1044">
        <v>1770.98</v>
      </c>
      <c r="M49" s="1046">
        <v>1668.58</v>
      </c>
      <c r="N49" s="1047">
        <v>0</v>
      </c>
      <c r="O49" s="1044">
        <v>0</v>
      </c>
      <c r="P49" s="1046">
        <v>0</v>
      </c>
      <c r="Q49" s="1047">
        <v>0</v>
      </c>
      <c r="R49" s="1044">
        <f>S49+T49</f>
        <v>588268.18</v>
      </c>
      <c r="S49" s="1041">
        <v>17656.87</v>
      </c>
      <c r="T49" s="1041">
        <v>570611.31</v>
      </c>
      <c r="U49" s="1042">
        <v>1836</v>
      </c>
      <c r="V49" s="1045">
        <f>IF(U49=0,0,ROUND(T49/U49/12*1000,0))</f>
        <v>25899</v>
      </c>
      <c r="W49" s="1044">
        <v>1701.8</v>
      </c>
      <c r="X49" s="1046">
        <v>1668.58</v>
      </c>
      <c r="Y49" s="1047">
        <v>0</v>
      </c>
      <c r="Z49" s="1044">
        <v>0</v>
      </c>
      <c r="AA49" s="1046">
        <v>0</v>
      </c>
      <c r="AB49" s="1047">
        <v>0</v>
      </c>
      <c r="AC49" s="1048">
        <v>965</v>
      </c>
      <c r="AD49" s="1044">
        <v>69.18</v>
      </c>
      <c r="AE49" s="1046">
        <v>0</v>
      </c>
      <c r="AF49" s="1047">
        <v>0</v>
      </c>
      <c r="AG49" s="1044">
        <v>0</v>
      </c>
      <c r="AH49" s="1046">
        <v>0</v>
      </c>
      <c r="AI49" s="1047">
        <v>0</v>
      </c>
      <c r="AJ49" s="1049"/>
    </row>
    <row r="50" spans="1:36" s="989" customFormat="1" ht="15">
      <c r="A50" s="999" t="s">
        <v>86</v>
      </c>
      <c r="B50" s="1000"/>
      <c r="C50" s="1001"/>
      <c r="D50" s="1001"/>
      <c r="E50" s="1002"/>
      <c r="F50" s="1003"/>
      <c r="G50" s="1000"/>
      <c r="H50" s="1001"/>
      <c r="I50" s="1001"/>
      <c r="J50" s="1002"/>
      <c r="K50" s="1003"/>
      <c r="L50" s="1000"/>
      <c r="M50" s="1004"/>
      <c r="N50" s="1005"/>
      <c r="O50" s="1000"/>
      <c r="P50" s="1004"/>
      <c r="Q50" s="1005"/>
      <c r="R50" s="1000"/>
      <c r="S50" s="1001"/>
      <c r="T50" s="1001"/>
      <c r="U50" s="1002"/>
      <c r="V50" s="1003"/>
      <c r="W50" s="1000"/>
      <c r="X50" s="1004"/>
      <c r="Y50" s="1005"/>
      <c r="Z50" s="1000"/>
      <c r="AA50" s="1004"/>
      <c r="AB50" s="1005"/>
      <c r="AC50" s="1006"/>
      <c r="AD50" s="1000"/>
      <c r="AE50" s="1004"/>
      <c r="AF50" s="1005"/>
      <c r="AG50" s="1000"/>
      <c r="AH50" s="1004"/>
      <c r="AI50" s="1005"/>
      <c r="AJ50" s="1007"/>
    </row>
    <row r="51" spans="1:36" s="989" customFormat="1" ht="15.75" thickBot="1">
      <c r="A51" s="1019" t="s">
        <v>88</v>
      </c>
      <c r="B51" s="1050"/>
      <c r="C51" s="1051"/>
      <c r="D51" s="1052">
        <v>0</v>
      </c>
      <c r="E51" s="1053">
        <v>0</v>
      </c>
      <c r="F51" s="1054">
        <f>IF(E51=0,0,ROUND(D51/E51/12*1000,0))</f>
        <v>0</v>
      </c>
      <c r="G51" s="1050"/>
      <c r="H51" s="1051"/>
      <c r="I51" s="1052">
        <v>0</v>
      </c>
      <c r="J51" s="1053">
        <v>0</v>
      </c>
      <c r="K51" s="1054">
        <f>IF(J51=0,0,ROUND(I51/J51/12*1000,0))</f>
        <v>0</v>
      </c>
      <c r="L51" s="1050"/>
      <c r="M51" s="1055">
        <v>0</v>
      </c>
      <c r="N51" s="1056">
        <v>0</v>
      </c>
      <c r="O51" s="1050"/>
      <c r="P51" s="1055">
        <v>0</v>
      </c>
      <c r="Q51" s="1056">
        <v>0</v>
      </c>
      <c r="R51" s="1050"/>
      <c r="S51" s="1051"/>
      <c r="T51" s="1052">
        <v>0</v>
      </c>
      <c r="U51" s="1053">
        <v>0</v>
      </c>
      <c r="V51" s="1054">
        <f>IF(U51=0,0,ROUND(T51/U51/12*1000,0))</f>
        <v>0</v>
      </c>
      <c r="W51" s="1050"/>
      <c r="X51" s="1055">
        <v>0</v>
      </c>
      <c r="Y51" s="1056">
        <v>0</v>
      </c>
      <c r="Z51" s="1050"/>
      <c r="AA51" s="1055">
        <v>0</v>
      </c>
      <c r="AB51" s="1056">
        <v>0</v>
      </c>
      <c r="AC51" s="1057"/>
      <c r="AD51" s="1050"/>
      <c r="AE51" s="1055">
        <v>0</v>
      </c>
      <c r="AF51" s="1056">
        <v>0</v>
      </c>
      <c r="AG51" s="1050"/>
      <c r="AH51" s="1055">
        <v>0</v>
      </c>
      <c r="AI51" s="1056">
        <v>0</v>
      </c>
      <c r="AJ51" s="1058"/>
    </row>
    <row r="52" spans="1:36" s="989" customFormat="1" ht="15.75" thickBot="1">
      <c r="A52" s="1087"/>
      <c r="B52" s="1088"/>
      <c r="C52" s="1089"/>
      <c r="D52" s="1089"/>
      <c r="E52" s="1090"/>
      <c r="F52" s="1091"/>
      <c r="G52" s="1088"/>
      <c r="H52" s="1089"/>
      <c r="I52" s="1089"/>
      <c r="J52" s="1090"/>
      <c r="K52" s="1091"/>
      <c r="L52" s="1088"/>
      <c r="M52" s="1092"/>
      <c r="N52" s="1093"/>
      <c r="O52" s="1088"/>
      <c r="P52" s="1092"/>
      <c r="Q52" s="1093"/>
      <c r="R52" s="1088"/>
      <c r="S52" s="1089"/>
      <c r="T52" s="1089"/>
      <c r="U52" s="1090"/>
      <c r="V52" s="1091"/>
      <c r="W52" s="1088"/>
      <c r="X52" s="1092"/>
      <c r="Y52" s="1093"/>
      <c r="Z52" s="1088"/>
      <c r="AA52" s="1092"/>
      <c r="AB52" s="1093"/>
      <c r="AC52" s="1094"/>
      <c r="AD52" s="1088"/>
      <c r="AE52" s="1092"/>
      <c r="AF52" s="1093"/>
      <c r="AG52" s="1088"/>
      <c r="AH52" s="1092"/>
      <c r="AI52" s="1093"/>
      <c r="AJ52" s="1095"/>
    </row>
    <row r="53" spans="1:36" s="989" customFormat="1" ht="15.75" thickBot="1">
      <c r="A53" s="1039" t="s">
        <v>101</v>
      </c>
      <c r="B53" s="1040">
        <f>C53+D53</f>
        <v>268563</v>
      </c>
      <c r="C53" s="1041">
        <v>8484</v>
      </c>
      <c r="D53" s="1041">
        <v>260079</v>
      </c>
      <c r="E53" s="1042">
        <v>1248</v>
      </c>
      <c r="F53" s="1043">
        <f>IF(E53=0,0,ROUND(D53/E53/12*1000,0))</f>
        <v>17366</v>
      </c>
      <c r="G53" s="1044">
        <f>H53+I53</f>
        <v>259219</v>
      </c>
      <c r="H53" s="1041">
        <v>14342</v>
      </c>
      <c r="I53" s="1041">
        <v>244877</v>
      </c>
      <c r="J53" s="1042">
        <v>1219</v>
      </c>
      <c r="K53" s="1045">
        <f>IF(J53=0,0,ROUND(I53/J53/12*1000,0))</f>
        <v>16740</v>
      </c>
      <c r="L53" s="1044"/>
      <c r="M53" s="1046"/>
      <c r="N53" s="1047"/>
      <c r="O53" s="1044"/>
      <c r="P53" s="1046"/>
      <c r="Q53" s="1047"/>
      <c r="R53" s="1044">
        <f>S53+T53</f>
        <v>258957</v>
      </c>
      <c r="S53" s="1041">
        <v>13543.74</v>
      </c>
      <c r="T53" s="1041">
        <v>245413.26</v>
      </c>
      <c r="U53" s="1042">
        <v>1045</v>
      </c>
      <c r="V53" s="1045">
        <f>IF(U53=0,0,ROUND(T53/U53/12*1000,0))</f>
        <v>19570</v>
      </c>
      <c r="W53" s="1044"/>
      <c r="X53" s="1046"/>
      <c r="Y53" s="1047"/>
      <c r="Z53" s="1044"/>
      <c r="AA53" s="1046"/>
      <c r="AB53" s="1047"/>
      <c r="AC53" s="1048"/>
      <c r="AD53" s="1044"/>
      <c r="AE53" s="1046">
        <v>2136.04</v>
      </c>
      <c r="AF53" s="1047">
        <v>48</v>
      </c>
      <c r="AG53" s="1044"/>
      <c r="AH53" s="1046"/>
      <c r="AI53" s="1047"/>
      <c r="AJ53" s="1096">
        <v>473.89</v>
      </c>
    </row>
    <row r="54" spans="1:36" s="989" customFormat="1" ht="15.75" hidden="1" thickBot="1">
      <c r="A54" s="1097" t="s">
        <v>102</v>
      </c>
      <c r="B54" s="1029"/>
      <c r="C54" s="1030"/>
      <c r="D54" s="1030"/>
      <c r="E54" s="1031"/>
      <c r="F54" s="1032"/>
      <c r="G54" s="1029"/>
      <c r="H54" s="1030"/>
      <c r="I54" s="1030"/>
      <c r="J54" s="1031"/>
      <c r="K54" s="1032"/>
      <c r="L54" s="1029"/>
      <c r="M54" s="1033"/>
      <c r="N54" s="1034"/>
      <c r="O54" s="1029"/>
      <c r="P54" s="1033"/>
      <c r="Q54" s="1034"/>
      <c r="R54" s="1029"/>
      <c r="S54" s="1030"/>
      <c r="T54" s="1030"/>
      <c r="U54" s="1031"/>
      <c r="V54" s="1032"/>
      <c r="W54" s="1029"/>
      <c r="X54" s="1033"/>
      <c r="Y54" s="1034"/>
      <c r="Z54" s="1029"/>
      <c r="AA54" s="1033"/>
      <c r="AB54" s="1034"/>
      <c r="AC54" s="1035"/>
      <c r="AD54" s="1029"/>
      <c r="AE54" s="1033"/>
      <c r="AF54" s="1034"/>
      <c r="AG54" s="1029"/>
      <c r="AH54" s="1033"/>
      <c r="AI54" s="1034"/>
      <c r="AJ54" s="1036"/>
    </row>
    <row r="55" spans="1:36" s="989" customFormat="1" ht="15.75" hidden="1" thickBot="1">
      <c r="A55" s="1098" t="s">
        <v>103</v>
      </c>
      <c r="B55" s="1088">
        <f>C55+D55</f>
        <v>0</v>
      </c>
      <c r="C55" s="1089"/>
      <c r="D55" s="1089"/>
      <c r="E55" s="1090"/>
      <c r="F55" s="1099">
        <f>IF(E55=0,0,ROUND(D55/E55/12*1000,0))</f>
        <v>0</v>
      </c>
      <c r="G55" s="1088">
        <f>H55+I55</f>
        <v>0</v>
      </c>
      <c r="H55" s="1089"/>
      <c r="I55" s="1089"/>
      <c r="J55" s="1090"/>
      <c r="K55" s="1099">
        <f>IF(J55=0,0,ROUND(I55/J55/12*1000,0))</f>
        <v>0</v>
      </c>
      <c r="L55" s="1088"/>
      <c r="M55" s="1092"/>
      <c r="N55" s="1093"/>
      <c r="O55" s="1088"/>
      <c r="P55" s="1092"/>
      <c r="Q55" s="1093"/>
      <c r="R55" s="1094"/>
      <c r="S55" s="1092"/>
      <c r="T55" s="1092"/>
      <c r="U55" s="1100"/>
      <c r="V55" s="1091"/>
      <c r="W55" s="1088"/>
      <c r="X55" s="1092"/>
      <c r="Y55" s="1093"/>
      <c r="Z55" s="1088"/>
      <c r="AA55" s="1092"/>
      <c r="AB55" s="1093"/>
      <c r="AC55" s="1094"/>
      <c r="AD55" s="1088"/>
      <c r="AE55" s="1092"/>
      <c r="AF55" s="1093"/>
      <c r="AG55" s="1088"/>
      <c r="AH55" s="1092"/>
      <c r="AI55" s="1093"/>
      <c r="AJ55" s="1095"/>
    </row>
    <row r="56" spans="1:36" s="989" customFormat="1" ht="15" hidden="1">
      <c r="A56" s="1101" t="s">
        <v>104</v>
      </c>
      <c r="B56" s="1040">
        <f>C56+D56</f>
        <v>0</v>
      </c>
      <c r="C56" s="1073"/>
      <c r="D56" s="1073"/>
      <c r="E56" s="1074"/>
      <c r="F56" s="1102">
        <f>IF(E56=0,0,ROUND(D56/E56/12*1000,0))</f>
        <v>0</v>
      </c>
      <c r="G56" s="1040">
        <f>H56+I56</f>
        <v>0</v>
      </c>
      <c r="H56" s="1073"/>
      <c r="I56" s="1073"/>
      <c r="J56" s="1074"/>
      <c r="K56" s="1102">
        <f>IF(J56=0,0,ROUND(I56/J56/12*1000,0))</f>
        <v>0</v>
      </c>
      <c r="L56" s="1040"/>
      <c r="M56" s="1075"/>
      <c r="N56" s="1076"/>
      <c r="O56" s="1040"/>
      <c r="P56" s="1075"/>
      <c r="Q56" s="1076"/>
      <c r="R56" s="1077"/>
      <c r="S56" s="1075"/>
      <c r="T56" s="1075"/>
      <c r="U56" s="1103"/>
      <c r="V56" s="1043"/>
      <c r="W56" s="1040"/>
      <c r="X56" s="1075"/>
      <c r="Y56" s="1076"/>
      <c r="Z56" s="1040"/>
      <c r="AA56" s="1075"/>
      <c r="AB56" s="1076"/>
      <c r="AC56" s="1077"/>
      <c r="AD56" s="1040"/>
      <c r="AE56" s="1075"/>
      <c r="AF56" s="1076"/>
      <c r="AG56" s="1040"/>
      <c r="AH56" s="1075"/>
      <c r="AI56" s="1076"/>
      <c r="AJ56" s="1049"/>
    </row>
    <row r="57" spans="1:36" s="989" customFormat="1" ht="15" hidden="1">
      <c r="A57" s="1104" t="s">
        <v>819</v>
      </c>
      <c r="B57" s="1000"/>
      <c r="C57" s="1001"/>
      <c r="D57" s="1001"/>
      <c r="E57" s="1002"/>
      <c r="F57" s="1011"/>
      <c r="G57" s="1000"/>
      <c r="H57" s="1001"/>
      <c r="I57" s="1001"/>
      <c r="J57" s="1002"/>
      <c r="K57" s="1011"/>
      <c r="L57" s="1000"/>
      <c r="M57" s="1004"/>
      <c r="N57" s="1005"/>
      <c r="O57" s="1000"/>
      <c r="P57" s="1004"/>
      <c r="Q57" s="1005"/>
      <c r="R57" s="1006"/>
      <c r="S57" s="1004"/>
      <c r="T57" s="1004"/>
      <c r="U57" s="1105"/>
      <c r="V57" s="1003"/>
      <c r="W57" s="1000"/>
      <c r="X57" s="1004"/>
      <c r="Y57" s="1005"/>
      <c r="Z57" s="1000"/>
      <c r="AA57" s="1004"/>
      <c r="AB57" s="1005"/>
      <c r="AC57" s="1006"/>
      <c r="AD57" s="1000"/>
      <c r="AE57" s="1004"/>
      <c r="AF57" s="1005"/>
      <c r="AG57" s="1000"/>
      <c r="AH57" s="1004"/>
      <c r="AI57" s="1005"/>
      <c r="AJ57" s="1007"/>
    </row>
    <row r="58" spans="1:36" s="989" customFormat="1" ht="15" hidden="1">
      <c r="A58" s="1104" t="s">
        <v>105</v>
      </c>
      <c r="B58" s="1000"/>
      <c r="C58" s="1001"/>
      <c r="D58" s="1001"/>
      <c r="E58" s="1002"/>
      <c r="F58" s="1011">
        <f>IF(E58=0,0,ROUND(D58/E58/12*1000,0))</f>
        <v>0</v>
      </c>
      <c r="G58" s="1000"/>
      <c r="H58" s="1001"/>
      <c r="I58" s="1001"/>
      <c r="J58" s="1002"/>
      <c r="K58" s="1011">
        <f>IF(J58=0,0,ROUND(I58/J58/12*1000,0))</f>
        <v>0</v>
      </c>
      <c r="L58" s="1000"/>
      <c r="M58" s="1004"/>
      <c r="N58" s="1005"/>
      <c r="O58" s="1000"/>
      <c r="P58" s="1004"/>
      <c r="Q58" s="1005"/>
      <c r="R58" s="1006"/>
      <c r="S58" s="1004"/>
      <c r="T58" s="1004"/>
      <c r="U58" s="1105"/>
      <c r="V58" s="1011"/>
      <c r="W58" s="1000"/>
      <c r="X58" s="1004"/>
      <c r="Y58" s="1005"/>
      <c r="Z58" s="1000"/>
      <c r="AA58" s="1004"/>
      <c r="AB58" s="1005"/>
      <c r="AC58" s="1006"/>
      <c r="AD58" s="1000"/>
      <c r="AE58" s="1004"/>
      <c r="AF58" s="1005"/>
      <c r="AG58" s="1000"/>
      <c r="AH58" s="1004"/>
      <c r="AI58" s="1005"/>
      <c r="AJ58" s="1007"/>
    </row>
    <row r="59" spans="1:36" s="989" customFormat="1" ht="15.75" hidden="1" thickBot="1">
      <c r="A59" s="1106" t="s">
        <v>106</v>
      </c>
      <c r="B59" s="1050"/>
      <c r="C59" s="1051"/>
      <c r="D59" s="1051"/>
      <c r="E59" s="1063"/>
      <c r="F59" s="1023">
        <f>IF(E59=0,0,ROUND(D59/E59/12*1000,0))</f>
        <v>0</v>
      </c>
      <c r="G59" s="1050"/>
      <c r="H59" s="1051"/>
      <c r="I59" s="1051"/>
      <c r="J59" s="1063"/>
      <c r="K59" s="1023">
        <f>IF(J59=0,0,ROUND(I59/J59/12*1000,0))</f>
        <v>0</v>
      </c>
      <c r="L59" s="1050"/>
      <c r="M59" s="1064"/>
      <c r="N59" s="1065"/>
      <c r="O59" s="1050"/>
      <c r="P59" s="1064"/>
      <c r="Q59" s="1065"/>
      <c r="R59" s="1057"/>
      <c r="S59" s="1064"/>
      <c r="T59" s="1064"/>
      <c r="U59" s="1107"/>
      <c r="V59" s="1023"/>
      <c r="W59" s="1050"/>
      <c r="X59" s="1064"/>
      <c r="Y59" s="1065"/>
      <c r="Z59" s="1050"/>
      <c r="AA59" s="1064"/>
      <c r="AB59" s="1065"/>
      <c r="AC59" s="1057"/>
      <c r="AD59" s="1050"/>
      <c r="AE59" s="1064"/>
      <c r="AF59" s="1065"/>
      <c r="AG59" s="1050"/>
      <c r="AH59" s="1064"/>
      <c r="AI59" s="1065"/>
      <c r="AJ59" s="1058"/>
    </row>
    <row r="60" spans="1:36" s="989" customFormat="1" ht="15" hidden="1">
      <c r="A60" s="1108" t="s">
        <v>107</v>
      </c>
      <c r="B60" s="991">
        <f>C60+D60</f>
        <v>0</v>
      </c>
      <c r="C60" s="992"/>
      <c r="D60" s="992"/>
      <c r="E60" s="993"/>
      <c r="F60" s="1109">
        <f>IF(E60=0,0,ROUND(D60/E60/12*1000,0))</f>
        <v>0</v>
      </c>
      <c r="G60" s="991">
        <f>H60+I60</f>
        <v>0</v>
      </c>
      <c r="H60" s="992"/>
      <c r="I60" s="992"/>
      <c r="J60" s="993"/>
      <c r="K60" s="1109">
        <f>IF(J60=0,0,ROUND(I60/J60/12*1000,0))</f>
        <v>0</v>
      </c>
      <c r="L60" s="991"/>
      <c r="M60" s="995"/>
      <c r="N60" s="996"/>
      <c r="O60" s="991"/>
      <c r="P60" s="995"/>
      <c r="Q60" s="996"/>
      <c r="R60" s="997"/>
      <c r="S60" s="1075"/>
      <c r="T60" s="1075"/>
      <c r="U60" s="1103"/>
      <c r="V60" s="994"/>
      <c r="W60" s="991"/>
      <c r="X60" s="995"/>
      <c r="Y60" s="996"/>
      <c r="Z60" s="991"/>
      <c r="AA60" s="995"/>
      <c r="AB60" s="996"/>
      <c r="AC60" s="997"/>
      <c r="AD60" s="991"/>
      <c r="AE60" s="995"/>
      <c r="AF60" s="996"/>
      <c r="AG60" s="991"/>
      <c r="AH60" s="995"/>
      <c r="AI60" s="996"/>
      <c r="AJ60" s="998"/>
    </row>
    <row r="61" spans="1:37" ht="15" hidden="1">
      <c r="A61" s="1104" t="s">
        <v>819</v>
      </c>
      <c r="B61" s="1000"/>
      <c r="C61" s="1001"/>
      <c r="D61" s="1001"/>
      <c r="E61" s="1002"/>
      <c r="F61" s="1011"/>
      <c r="G61" s="1000"/>
      <c r="H61" s="1001"/>
      <c r="I61" s="1001"/>
      <c r="J61" s="1002"/>
      <c r="K61" s="1011"/>
      <c r="L61" s="1000"/>
      <c r="M61" s="1004"/>
      <c r="N61" s="1005"/>
      <c r="O61" s="1000"/>
      <c r="P61" s="1004"/>
      <c r="Q61" s="1005"/>
      <c r="R61" s="1006"/>
      <c r="S61" s="1004"/>
      <c r="T61" s="1004"/>
      <c r="U61" s="1105"/>
      <c r="V61" s="1003"/>
      <c r="W61" s="1000"/>
      <c r="X61" s="1004"/>
      <c r="Y61" s="1005"/>
      <c r="Z61" s="1000"/>
      <c r="AA61" s="1004"/>
      <c r="AB61" s="1005"/>
      <c r="AC61" s="1006"/>
      <c r="AD61" s="1000"/>
      <c r="AE61" s="1004"/>
      <c r="AF61" s="1005"/>
      <c r="AG61" s="1000"/>
      <c r="AH61" s="1004"/>
      <c r="AI61" s="1005"/>
      <c r="AJ61" s="1007"/>
      <c r="AK61" s="118"/>
    </row>
    <row r="62" spans="1:37" ht="15" hidden="1">
      <c r="A62" s="1104" t="s">
        <v>105</v>
      </c>
      <c r="B62" s="1000"/>
      <c r="C62" s="1001"/>
      <c r="D62" s="1001"/>
      <c r="E62" s="1002"/>
      <c r="F62" s="1011">
        <f>IF(E62=0,0,ROUND(D62/E62/12*1000,0))</f>
        <v>0</v>
      </c>
      <c r="G62" s="1000"/>
      <c r="H62" s="1001"/>
      <c r="I62" s="1001"/>
      <c r="J62" s="1002"/>
      <c r="K62" s="1011">
        <f>IF(J62=0,0,ROUND(I62/J62/12*1000,0))</f>
        <v>0</v>
      </c>
      <c r="L62" s="1000"/>
      <c r="M62" s="1004"/>
      <c r="N62" s="1005"/>
      <c r="O62" s="1000"/>
      <c r="P62" s="1004"/>
      <c r="Q62" s="1005"/>
      <c r="R62" s="1006"/>
      <c r="S62" s="1004"/>
      <c r="T62" s="1004"/>
      <c r="U62" s="1105"/>
      <c r="V62" s="1011"/>
      <c r="W62" s="1000"/>
      <c r="X62" s="1004"/>
      <c r="Y62" s="1005"/>
      <c r="Z62" s="1000"/>
      <c r="AA62" s="1004"/>
      <c r="AB62" s="1005"/>
      <c r="AC62" s="1006"/>
      <c r="AD62" s="1000"/>
      <c r="AE62" s="1004"/>
      <c r="AF62" s="1005"/>
      <c r="AG62" s="1000"/>
      <c r="AH62" s="1004"/>
      <c r="AI62" s="1005"/>
      <c r="AJ62" s="1007"/>
      <c r="AK62" s="118"/>
    </row>
    <row r="63" spans="1:37" ht="15.75" hidden="1" thickBot="1">
      <c r="A63" s="1106" t="s">
        <v>106</v>
      </c>
      <c r="B63" s="1050"/>
      <c r="C63" s="1051"/>
      <c r="D63" s="1051"/>
      <c r="E63" s="1063"/>
      <c r="F63" s="1023">
        <f>IF(E63=0,0,ROUND(D63/E63/12*1000,0))</f>
        <v>0</v>
      </c>
      <c r="G63" s="1050"/>
      <c r="H63" s="1051"/>
      <c r="I63" s="1051"/>
      <c r="J63" s="1063"/>
      <c r="K63" s="1023">
        <f>IF(J63=0,0,ROUND(I63/J63/12*1000,0))</f>
        <v>0</v>
      </c>
      <c r="L63" s="1050"/>
      <c r="M63" s="1064"/>
      <c r="N63" s="1065"/>
      <c r="O63" s="1050"/>
      <c r="P63" s="1064"/>
      <c r="Q63" s="1065"/>
      <c r="R63" s="1057"/>
      <c r="S63" s="1064"/>
      <c r="T63" s="1064"/>
      <c r="U63" s="1107"/>
      <c r="V63" s="1023">
        <f>IF(U63=0,0,ROUND(T63/U63/12*1000,0))</f>
        <v>0</v>
      </c>
      <c r="W63" s="1050"/>
      <c r="X63" s="1064"/>
      <c r="Y63" s="1065"/>
      <c r="Z63" s="1050"/>
      <c r="AA63" s="1064"/>
      <c r="AB63" s="1065"/>
      <c r="AC63" s="1057"/>
      <c r="AD63" s="1050"/>
      <c r="AE63" s="1064"/>
      <c r="AF63" s="1065"/>
      <c r="AG63" s="1050"/>
      <c r="AH63" s="1064"/>
      <c r="AI63" s="1065"/>
      <c r="AJ63" s="1058"/>
      <c r="AK63" s="118"/>
    </row>
    <row r="64" spans="1:37" ht="15">
      <c r="A64" s="1110" t="s">
        <v>86</v>
      </c>
      <c r="B64" s="1040"/>
      <c r="C64" s="1073"/>
      <c r="D64" s="1073"/>
      <c r="E64" s="1074"/>
      <c r="F64" s="1043"/>
      <c r="G64" s="1040"/>
      <c r="H64" s="1073"/>
      <c r="I64" s="1073"/>
      <c r="J64" s="1074"/>
      <c r="K64" s="1043"/>
      <c r="L64" s="1040"/>
      <c r="M64" s="1075"/>
      <c r="N64" s="1076"/>
      <c r="O64" s="1040"/>
      <c r="P64" s="1075"/>
      <c r="Q64" s="1076"/>
      <c r="R64" s="1077"/>
      <c r="S64" s="1075"/>
      <c r="T64" s="1075"/>
      <c r="U64" s="1103"/>
      <c r="V64" s="1043"/>
      <c r="W64" s="1040"/>
      <c r="X64" s="1075"/>
      <c r="Y64" s="1076"/>
      <c r="Z64" s="1040"/>
      <c r="AA64" s="1075"/>
      <c r="AB64" s="1076"/>
      <c r="AC64" s="1077"/>
      <c r="AD64" s="1040"/>
      <c r="AE64" s="1075"/>
      <c r="AF64" s="1076"/>
      <c r="AG64" s="1040"/>
      <c r="AH64" s="1075"/>
      <c r="AI64" s="1076"/>
      <c r="AJ64" s="1049"/>
      <c r="AK64" s="118"/>
    </row>
    <row r="65" spans="1:36" s="1018" customFormat="1" ht="14.25">
      <c r="A65" s="999" t="s">
        <v>87</v>
      </c>
      <c r="B65" s="1008">
        <f>C65+D65</f>
        <v>0</v>
      </c>
      <c r="C65" s="1009"/>
      <c r="D65" s="1009"/>
      <c r="E65" s="1010"/>
      <c r="F65" s="1011">
        <f>IF(E65=0,0,ROUND(D65/E65/12*1000,0))</f>
        <v>0</v>
      </c>
      <c r="G65" s="1012">
        <f>H65+I65</f>
        <v>0</v>
      </c>
      <c r="H65" s="1009"/>
      <c r="I65" s="1009"/>
      <c r="J65" s="1010"/>
      <c r="K65" s="1013">
        <f>IF(J65=0,0,ROUND(I65/J65/12*1000,0))</f>
        <v>0</v>
      </c>
      <c r="L65" s="1012"/>
      <c r="M65" s="1014"/>
      <c r="N65" s="1015"/>
      <c r="O65" s="1012"/>
      <c r="P65" s="1014"/>
      <c r="Q65" s="1015"/>
      <c r="R65" s="1012">
        <f>S65+T65</f>
        <v>0</v>
      </c>
      <c r="S65" s="1009"/>
      <c r="T65" s="1009"/>
      <c r="U65" s="1010"/>
      <c r="V65" s="1013">
        <f>IF(U65=0,0,ROUND(T65/U65/12*1000,0))</f>
        <v>0</v>
      </c>
      <c r="W65" s="1012"/>
      <c r="X65" s="1014"/>
      <c r="Y65" s="1015"/>
      <c r="Z65" s="1012"/>
      <c r="AA65" s="1014"/>
      <c r="AB65" s="1015"/>
      <c r="AC65" s="1016"/>
      <c r="AD65" s="1012"/>
      <c r="AE65" s="1014"/>
      <c r="AF65" s="1015"/>
      <c r="AG65" s="1012"/>
      <c r="AH65" s="1014"/>
      <c r="AI65" s="1015"/>
      <c r="AJ65" s="1017"/>
    </row>
    <row r="66" spans="1:37" s="184" customFormat="1" ht="15" customHeight="1" thickBot="1">
      <c r="A66" s="1111"/>
      <c r="B66" s="1112"/>
      <c r="C66" s="1113"/>
      <c r="D66" s="1113"/>
      <c r="E66" s="1114"/>
      <c r="F66" s="1115"/>
      <c r="G66" s="1112"/>
      <c r="H66" s="1113"/>
      <c r="I66" s="1113"/>
      <c r="J66" s="1114"/>
      <c r="K66" s="1115"/>
      <c r="L66" s="1112"/>
      <c r="M66" s="1116"/>
      <c r="N66" s="1117"/>
      <c r="O66" s="1112"/>
      <c r="P66" s="1116"/>
      <c r="Q66" s="1117"/>
      <c r="R66" s="1112"/>
      <c r="S66" s="1113"/>
      <c r="T66" s="1113"/>
      <c r="U66" s="1114"/>
      <c r="V66" s="1115"/>
      <c r="W66" s="1112"/>
      <c r="X66" s="1116"/>
      <c r="Y66" s="1117"/>
      <c r="Z66" s="1112"/>
      <c r="AA66" s="1116"/>
      <c r="AB66" s="1117"/>
      <c r="AC66" s="1118"/>
      <c r="AD66" s="1112"/>
      <c r="AE66" s="1116"/>
      <c r="AF66" s="1117"/>
      <c r="AG66" s="1112"/>
      <c r="AH66" s="1116"/>
      <c r="AI66" s="1117"/>
      <c r="AJ66" s="1119"/>
      <c r="AK66" s="1120"/>
    </row>
    <row r="67" spans="1:37" s="184" customFormat="1" ht="15" customHeight="1" thickTop="1">
      <c r="A67" s="1121" t="s">
        <v>108</v>
      </c>
      <c r="B67" s="1122"/>
      <c r="C67" s="1122"/>
      <c r="D67" s="1122"/>
      <c r="E67" s="1123"/>
      <c r="F67" s="1124"/>
      <c r="G67" s="1122"/>
      <c r="H67" s="1122"/>
      <c r="I67" s="1122"/>
      <c r="J67" s="1123"/>
      <c r="K67" s="1124"/>
      <c r="L67" s="1125"/>
      <c r="M67" s="1126"/>
      <c r="N67" s="1127"/>
      <c r="O67" s="1125"/>
      <c r="P67" s="1126"/>
      <c r="Q67" s="1127"/>
      <c r="R67" s="1122"/>
      <c r="S67" s="1122"/>
      <c r="T67" s="1122"/>
      <c r="U67" s="1123"/>
      <c r="V67" s="1124"/>
      <c r="W67" s="1125"/>
      <c r="X67" s="1126"/>
      <c r="Y67" s="1127"/>
      <c r="Z67" s="1125"/>
      <c r="AA67" s="1126"/>
      <c r="AB67" s="1127"/>
      <c r="AC67" s="1128"/>
      <c r="AD67" s="1125"/>
      <c r="AE67" s="1126"/>
      <c r="AF67" s="1127"/>
      <c r="AG67" s="1125"/>
      <c r="AH67" s="1126"/>
      <c r="AI67" s="1127"/>
      <c r="AJ67" s="1129"/>
      <c r="AK67" s="1120"/>
    </row>
    <row r="68" spans="1:37" s="184" customFormat="1" ht="15" customHeight="1">
      <c r="A68" s="1130" t="s">
        <v>109</v>
      </c>
      <c r="B68" s="1030">
        <f>IF(B13+B53=C68+D68,B13+B53,"chyba")</f>
        <v>24317297</v>
      </c>
      <c r="C68" s="1030">
        <f>C13+C53</f>
        <v>564055</v>
      </c>
      <c r="D68" s="1030">
        <f>D13+D53</f>
        <v>23753242</v>
      </c>
      <c r="E68" s="1031">
        <f>E13+E53</f>
        <v>72161</v>
      </c>
      <c r="F68" s="1032">
        <f>IF(E68=0,0,ROUND(D68/E68/12*1000,0))</f>
        <v>27431</v>
      </c>
      <c r="G68" s="1030">
        <f>IF(G13+G53=H68+I68,G13+G53,"chyba")</f>
        <v>24079700</v>
      </c>
      <c r="H68" s="1030">
        <f>H13+H53</f>
        <v>577258</v>
      </c>
      <c r="I68" s="1030">
        <f>I13+I53</f>
        <v>23502442</v>
      </c>
      <c r="J68" s="1031">
        <f>J13+J53</f>
        <v>71335</v>
      </c>
      <c r="K68" s="1032">
        <f>IF(J68=0,0,ROUND(I68/J68/12*1000,0))</f>
        <v>27455</v>
      </c>
      <c r="L68" s="1029">
        <f aca="true" t="shared" si="14" ref="L68:Q68">L13+L53</f>
        <v>49289.07</v>
      </c>
      <c r="M68" s="1033">
        <f t="shared" si="14"/>
        <v>29912.46</v>
      </c>
      <c r="N68" s="1034">
        <f t="shared" si="14"/>
        <v>0</v>
      </c>
      <c r="O68" s="1029">
        <f t="shared" si="14"/>
        <v>0</v>
      </c>
      <c r="P68" s="1033">
        <f t="shared" si="14"/>
        <v>0</v>
      </c>
      <c r="Q68" s="1034">
        <f t="shared" si="14"/>
        <v>0</v>
      </c>
      <c r="R68" s="1030">
        <f>IF(R13+R53=S68+T68,R13+R53,"chyba")</f>
        <v>23934694.65</v>
      </c>
      <c r="S68" s="1030">
        <f>S13+S53</f>
        <v>558146.5</v>
      </c>
      <c r="T68" s="1030">
        <f>T13+T53</f>
        <v>23376548.15</v>
      </c>
      <c r="U68" s="1031">
        <f>U13+U53</f>
        <v>66509</v>
      </c>
      <c r="V68" s="1032">
        <f>IF(U68=0,0,ROUND(T68/U68/12*1000,0))</f>
        <v>29290</v>
      </c>
      <c r="W68" s="1029">
        <f aca="true" t="shared" si="15" ref="W68:AJ68">W13+W53</f>
        <v>41365.34</v>
      </c>
      <c r="X68" s="1033">
        <f t="shared" si="15"/>
        <v>9830.17</v>
      </c>
      <c r="Y68" s="1034">
        <f t="shared" si="15"/>
        <v>0</v>
      </c>
      <c r="Z68" s="1029">
        <f t="shared" si="15"/>
        <v>218</v>
      </c>
      <c r="AA68" s="1033">
        <f t="shared" si="15"/>
        <v>13488.42</v>
      </c>
      <c r="AB68" s="1034">
        <f t="shared" si="15"/>
        <v>0</v>
      </c>
      <c r="AC68" s="1035">
        <f t="shared" si="15"/>
        <v>7280.56</v>
      </c>
      <c r="AD68" s="1029">
        <f t="shared" si="15"/>
        <v>105.38</v>
      </c>
      <c r="AE68" s="1033">
        <f t="shared" si="15"/>
        <v>2186.11</v>
      </c>
      <c r="AF68" s="1034">
        <f t="shared" si="15"/>
        <v>48</v>
      </c>
      <c r="AG68" s="1029">
        <f t="shared" si="15"/>
        <v>0</v>
      </c>
      <c r="AH68" s="1033">
        <f t="shared" si="15"/>
        <v>0</v>
      </c>
      <c r="AI68" s="1034">
        <f t="shared" si="15"/>
        <v>0</v>
      </c>
      <c r="AJ68" s="1036">
        <f t="shared" si="15"/>
        <v>473.89</v>
      </c>
      <c r="AK68" s="1120"/>
    </row>
    <row r="69" spans="1:37" s="184" customFormat="1" ht="15" customHeight="1" thickBot="1">
      <c r="A69" s="1131"/>
      <c r="B69" s="1132"/>
      <c r="C69" s="1132"/>
      <c r="D69" s="1132"/>
      <c r="E69" s="1133"/>
      <c r="F69" s="1134"/>
      <c r="G69" s="1132"/>
      <c r="H69" s="1132"/>
      <c r="I69" s="1132"/>
      <c r="J69" s="1133"/>
      <c r="K69" s="1134"/>
      <c r="L69" s="1135"/>
      <c r="M69" s="1136"/>
      <c r="N69" s="1137"/>
      <c r="O69" s="1135"/>
      <c r="P69" s="1136"/>
      <c r="Q69" s="1137"/>
      <c r="R69" s="1132"/>
      <c r="S69" s="1132"/>
      <c r="T69" s="1132"/>
      <c r="U69" s="1133"/>
      <c r="V69" s="1134"/>
      <c r="W69" s="1135"/>
      <c r="X69" s="1136"/>
      <c r="Y69" s="1137"/>
      <c r="Z69" s="1135"/>
      <c r="AA69" s="1136"/>
      <c r="AB69" s="1137"/>
      <c r="AC69" s="1138"/>
      <c r="AD69" s="1135"/>
      <c r="AE69" s="1136"/>
      <c r="AF69" s="1137"/>
      <c r="AG69" s="1135"/>
      <c r="AH69" s="1136"/>
      <c r="AI69" s="1137"/>
      <c r="AJ69" s="1139"/>
      <c r="AK69" s="1120"/>
    </row>
    <row r="70" spans="1:37" s="184" customFormat="1" ht="15" customHeight="1" thickTop="1">
      <c r="A70" s="1143"/>
      <c r="B70" s="1155"/>
      <c r="C70" s="1155"/>
      <c r="D70" s="1155"/>
      <c r="E70" s="1156"/>
      <c r="F70" s="1156"/>
      <c r="G70" s="1155"/>
      <c r="H70" s="1155"/>
      <c r="I70" s="1155"/>
      <c r="J70" s="1156"/>
      <c r="K70" s="1156"/>
      <c r="L70" s="1155"/>
      <c r="M70" s="1155"/>
      <c r="N70" s="1156"/>
      <c r="O70" s="1155"/>
      <c r="P70" s="1155"/>
      <c r="Q70" s="1156"/>
      <c r="R70" s="1155"/>
      <c r="S70" s="1155"/>
      <c r="T70" s="1155"/>
      <c r="U70" s="1156"/>
      <c r="V70" s="1156"/>
      <c r="W70" s="1155"/>
      <c r="X70" s="1155"/>
      <c r="Y70" s="1156"/>
      <c r="Z70" s="1155"/>
      <c r="AA70" s="1155"/>
      <c r="AB70" s="1156"/>
      <c r="AC70" s="1155"/>
      <c r="AD70" s="1155"/>
      <c r="AE70" s="1155"/>
      <c r="AF70" s="1156"/>
      <c r="AG70" s="1155"/>
      <c r="AH70" s="1155"/>
      <c r="AI70" s="1156"/>
      <c r="AJ70" s="1155"/>
      <c r="AK70" s="1120"/>
    </row>
    <row r="71" spans="2:36" s="1157" customFormat="1" ht="18">
      <c r="B71" s="1158"/>
      <c r="C71" s="1159"/>
      <c r="D71" s="1159"/>
      <c r="E71" s="1159"/>
      <c r="F71" s="1159"/>
      <c r="G71" s="1159"/>
      <c r="H71" s="1159"/>
      <c r="I71" s="1159"/>
      <c r="J71" s="1159"/>
      <c r="K71" s="1159"/>
      <c r="L71" s="1158"/>
      <c r="M71" s="1159"/>
      <c r="N71" s="1159"/>
      <c r="O71" s="1159"/>
      <c r="P71" s="1159"/>
      <c r="Q71" s="1160"/>
      <c r="R71" s="1161" t="s">
        <v>131</v>
      </c>
      <c r="S71" s="1161"/>
      <c r="T71" s="1161"/>
      <c r="U71" s="1161"/>
      <c r="V71" s="1161"/>
      <c r="W71" s="1161"/>
      <c r="X71" s="1161"/>
      <c r="Y71" s="1161"/>
      <c r="Z71" s="1161" t="s">
        <v>130</v>
      </c>
      <c r="AA71" s="1161"/>
      <c r="AB71" s="1161"/>
      <c r="AC71" s="1161"/>
      <c r="AD71" s="1161"/>
      <c r="AE71" s="1162"/>
      <c r="AF71" s="1161"/>
      <c r="AG71" s="1163"/>
      <c r="AH71" s="1161" t="s">
        <v>421</v>
      </c>
      <c r="AI71" s="1163"/>
      <c r="AJ71" s="1164"/>
    </row>
    <row r="72" spans="2:37" s="184" customFormat="1" ht="15" customHeight="1">
      <c r="B72" s="1142" t="s">
        <v>110</v>
      </c>
      <c r="C72" s="1143"/>
      <c r="D72" s="1143"/>
      <c r="E72" s="1143"/>
      <c r="F72" s="1143"/>
      <c r="G72" s="1143"/>
      <c r="H72" s="1143"/>
      <c r="I72" s="1143"/>
      <c r="J72" s="1143"/>
      <c r="K72" s="1143"/>
      <c r="L72" s="1144"/>
      <c r="M72" s="1143"/>
      <c r="N72" s="1143"/>
      <c r="O72" s="1143"/>
      <c r="P72" s="1143"/>
      <c r="Q72" s="1143"/>
      <c r="AK72" s="1120"/>
    </row>
    <row r="73" spans="2:37" s="184" customFormat="1" ht="15" customHeight="1">
      <c r="B73" s="1140" t="s">
        <v>111</v>
      </c>
      <c r="C73" s="1140"/>
      <c r="D73" s="1140"/>
      <c r="E73" s="1140"/>
      <c r="F73" s="1140"/>
      <c r="G73" s="1140"/>
      <c r="H73" s="1140"/>
      <c r="I73" s="1140"/>
      <c r="J73" s="1140"/>
      <c r="K73" s="1140"/>
      <c r="L73" s="1140"/>
      <c r="M73" s="1140"/>
      <c r="N73" s="1140"/>
      <c r="O73" s="1140"/>
      <c r="P73" s="1140"/>
      <c r="Q73" s="1140"/>
      <c r="R73" s="1140"/>
      <c r="S73" s="1140"/>
      <c r="T73" s="1140"/>
      <c r="U73" s="118"/>
      <c r="V73" s="1120"/>
      <c r="W73" s="1120"/>
      <c r="X73" s="1120"/>
      <c r="Y73" s="1120"/>
      <c r="Z73" s="1120"/>
      <c r="AA73" s="1120"/>
      <c r="AB73" s="1120"/>
      <c r="AC73" s="1120"/>
      <c r="AD73" s="1120"/>
      <c r="AF73" s="1145"/>
      <c r="AG73" s="1120"/>
      <c r="AH73" s="1120"/>
      <c r="AI73" s="1120"/>
      <c r="AJ73" s="1145"/>
      <c r="AK73" s="1120"/>
    </row>
    <row r="74" spans="1:37" s="184" customFormat="1" ht="15" customHeight="1">
      <c r="A74" s="954"/>
      <c r="B74" s="1140" t="s">
        <v>112</v>
      </c>
      <c r="C74" s="1140"/>
      <c r="D74" s="1140"/>
      <c r="E74" s="1140"/>
      <c r="F74" s="1140"/>
      <c r="G74" s="1140"/>
      <c r="H74" s="1140"/>
      <c r="I74" s="1140"/>
      <c r="J74" s="1140"/>
      <c r="K74" s="1140"/>
      <c r="L74" s="1140"/>
      <c r="M74" s="1140"/>
      <c r="N74" s="1140"/>
      <c r="O74" s="1140"/>
      <c r="P74" s="1140"/>
      <c r="Q74" s="1140"/>
      <c r="R74" s="1140"/>
      <c r="S74" s="1140"/>
      <c r="T74" s="1140"/>
      <c r="U74" s="118"/>
      <c r="V74" s="1120"/>
      <c r="W74" s="1120"/>
      <c r="X74" s="1120"/>
      <c r="Y74" s="1120"/>
      <c r="Z74" s="1120"/>
      <c r="AA74" s="1120"/>
      <c r="AB74" s="1120"/>
      <c r="AC74" s="1120"/>
      <c r="AD74" s="1120"/>
      <c r="AF74" s="1145"/>
      <c r="AG74" s="1120"/>
      <c r="AH74" s="1120"/>
      <c r="AI74" s="1120"/>
      <c r="AJ74" s="1145"/>
      <c r="AK74" s="1120"/>
    </row>
    <row r="75" spans="1:37" s="184" customFormat="1" ht="15" customHeight="1">
      <c r="A75" s="954"/>
      <c r="B75" s="1140" t="s">
        <v>113</v>
      </c>
      <c r="C75" s="1140"/>
      <c r="D75" s="1140"/>
      <c r="E75" s="1140"/>
      <c r="F75" s="1140"/>
      <c r="G75" s="1140"/>
      <c r="H75" s="1140"/>
      <c r="I75" s="1140"/>
      <c r="J75" s="1140"/>
      <c r="K75" s="1140"/>
      <c r="L75" s="1140"/>
      <c r="M75" s="1140"/>
      <c r="N75" s="1140"/>
      <c r="O75" s="1140"/>
      <c r="P75" s="1140"/>
      <c r="Q75" s="1140"/>
      <c r="R75" s="1140"/>
      <c r="S75" s="1140"/>
      <c r="T75" s="1140"/>
      <c r="U75" s="118"/>
      <c r="V75" s="1120"/>
      <c r="W75" s="1120"/>
      <c r="X75" s="1120"/>
      <c r="Y75" s="1120"/>
      <c r="Z75" s="1120"/>
      <c r="AA75" s="1120"/>
      <c r="AB75" s="1120"/>
      <c r="AC75" s="1120"/>
      <c r="AD75" s="1120"/>
      <c r="AF75" s="1145"/>
      <c r="AG75" s="1120"/>
      <c r="AH75" s="1120"/>
      <c r="AI75" s="1120"/>
      <c r="AJ75" s="1145"/>
      <c r="AK75" s="1120"/>
    </row>
    <row r="76" spans="2:37" s="184" customFormat="1" ht="15" customHeight="1">
      <c r="B76" s="1140" t="s">
        <v>114</v>
      </c>
      <c r="C76" s="1140"/>
      <c r="D76" s="1140"/>
      <c r="E76" s="1140"/>
      <c r="F76" s="1140"/>
      <c r="G76" s="1140"/>
      <c r="H76" s="1140"/>
      <c r="I76" s="1140"/>
      <c r="J76" s="1140"/>
      <c r="K76" s="1140"/>
      <c r="L76" s="1140"/>
      <c r="M76" s="1140"/>
      <c r="N76" s="1140"/>
      <c r="O76" s="1140"/>
      <c r="P76" s="1140"/>
      <c r="Q76" s="1140"/>
      <c r="R76" s="1140"/>
      <c r="S76" s="1140"/>
      <c r="T76" s="1140"/>
      <c r="U76" s="1120"/>
      <c r="V76" s="1120"/>
      <c r="W76" s="1120"/>
      <c r="X76" s="1120"/>
      <c r="Y76" s="1120"/>
      <c r="Z76" s="1120"/>
      <c r="AA76" s="1120"/>
      <c r="AB76" s="1120"/>
      <c r="AC76" s="1120"/>
      <c r="AD76" s="1120"/>
      <c r="AF76" s="1145"/>
      <c r="AG76" s="1120"/>
      <c r="AH76" s="1120"/>
      <c r="AI76" s="1120"/>
      <c r="AJ76" s="1145"/>
      <c r="AK76" s="1120"/>
    </row>
    <row r="77" spans="2:37" s="184" customFormat="1" ht="15" customHeight="1" hidden="1">
      <c r="B77" s="1140"/>
      <c r="C77" s="1140"/>
      <c r="D77" s="1140"/>
      <c r="E77" s="1140"/>
      <c r="F77" s="1140"/>
      <c r="G77" s="1140"/>
      <c r="H77" s="1140"/>
      <c r="I77" s="1140"/>
      <c r="J77" s="1140"/>
      <c r="K77" s="1140"/>
      <c r="L77" s="1140"/>
      <c r="M77" s="1140"/>
      <c r="N77" s="1140"/>
      <c r="O77" s="1140"/>
      <c r="P77" s="1140"/>
      <c r="Q77" s="1140"/>
      <c r="R77" s="1140"/>
      <c r="S77" s="1140"/>
      <c r="T77" s="1140"/>
      <c r="U77" s="1120"/>
      <c r="V77" s="1120"/>
      <c r="W77" s="1120"/>
      <c r="X77" s="1120"/>
      <c r="Y77" s="1120"/>
      <c r="Z77" s="1120"/>
      <c r="AA77" s="1120"/>
      <c r="AB77" s="1120"/>
      <c r="AC77" s="1120"/>
      <c r="AD77" s="1120"/>
      <c r="AF77" s="1145"/>
      <c r="AG77" s="1120"/>
      <c r="AH77" s="1120"/>
      <c r="AI77" s="1120"/>
      <c r="AJ77" s="1145"/>
      <c r="AK77" s="1120"/>
    </row>
    <row r="78" spans="1:36" s="954" customFormat="1" ht="15" customHeight="1">
      <c r="A78" s="184"/>
      <c r="B78" s="1140" t="s">
        <v>115</v>
      </c>
      <c r="C78" s="1140"/>
      <c r="D78" s="1140"/>
      <c r="E78" s="1140"/>
      <c r="F78" s="1140"/>
      <c r="G78" s="1140"/>
      <c r="H78" s="1140"/>
      <c r="I78" s="1140"/>
      <c r="J78" s="1140"/>
      <c r="K78" s="1140"/>
      <c r="L78" s="1140"/>
      <c r="M78" s="1140"/>
      <c r="N78" s="1140"/>
      <c r="O78" s="1140"/>
      <c r="P78" s="1140"/>
      <c r="Q78" s="1140"/>
      <c r="R78" s="1140"/>
      <c r="S78" s="1140"/>
      <c r="T78" s="1140"/>
      <c r="U78" s="1120"/>
      <c r="V78" s="1146"/>
      <c r="W78" s="1146"/>
      <c r="X78" s="1146"/>
      <c r="Y78" s="1146"/>
      <c r="Z78" s="1146"/>
      <c r="AA78" s="1146"/>
      <c r="AB78" s="1146"/>
      <c r="AC78" s="1146"/>
      <c r="AD78" s="1146"/>
      <c r="AE78" s="1146"/>
      <c r="AF78" s="1146"/>
      <c r="AG78" s="1146"/>
      <c r="AH78" s="1146"/>
      <c r="AI78" s="1146"/>
      <c r="AJ78" s="1146"/>
    </row>
    <row r="79" spans="1:36" s="954" customFormat="1" ht="15" customHeight="1">
      <c r="A79" s="184"/>
      <c r="B79" s="1140" t="s">
        <v>116</v>
      </c>
      <c r="C79" s="1140"/>
      <c r="D79" s="1140"/>
      <c r="E79" s="1140"/>
      <c r="F79" s="1140"/>
      <c r="G79" s="1140"/>
      <c r="H79" s="1140"/>
      <c r="I79" s="1140"/>
      <c r="J79" s="1140"/>
      <c r="K79" s="1140"/>
      <c r="L79" s="1140"/>
      <c r="M79" s="1140"/>
      <c r="N79" s="1140"/>
      <c r="O79" s="1140"/>
      <c r="P79" s="1140"/>
      <c r="Q79" s="1140"/>
      <c r="R79" s="1140"/>
      <c r="S79" s="1140"/>
      <c r="T79" s="1140"/>
      <c r="U79" s="1120"/>
      <c r="V79" s="1146"/>
      <c r="W79" s="1146"/>
      <c r="X79" s="1146"/>
      <c r="Y79" s="1146"/>
      <c r="Z79" s="1146"/>
      <c r="AA79" s="1146"/>
      <c r="AB79" s="1146"/>
      <c r="AC79" s="1146"/>
      <c r="AD79" s="1146"/>
      <c r="AE79" s="1146"/>
      <c r="AF79" s="1146"/>
      <c r="AG79" s="1146"/>
      <c r="AH79" s="1146"/>
      <c r="AI79" s="1146"/>
      <c r="AJ79" s="1146"/>
    </row>
    <row r="80" spans="1:36" s="954" customFormat="1" ht="15" customHeight="1">
      <c r="A80" s="184"/>
      <c r="B80" s="1140" t="s">
        <v>117</v>
      </c>
      <c r="C80" s="1140"/>
      <c r="D80" s="1140"/>
      <c r="E80" s="1140"/>
      <c r="F80" s="1140"/>
      <c r="G80" s="1140"/>
      <c r="H80" s="1140"/>
      <c r="I80" s="1140"/>
      <c r="J80" s="1140"/>
      <c r="K80" s="1140"/>
      <c r="L80" s="1140"/>
      <c r="M80" s="1140"/>
      <c r="N80" s="1140"/>
      <c r="O80" s="1140"/>
      <c r="P80" s="1140"/>
      <c r="Q80" s="1140"/>
      <c r="R80" s="1140"/>
      <c r="S80" s="1140"/>
      <c r="T80" s="1140"/>
      <c r="U80" s="1120"/>
      <c r="V80" s="1146"/>
      <c r="W80" s="1146"/>
      <c r="X80" s="1146"/>
      <c r="Y80" s="1146"/>
      <c r="Z80" s="1146"/>
      <c r="AA80" s="1146"/>
      <c r="AB80" s="1146"/>
      <c r="AC80" s="1146"/>
      <c r="AD80" s="1146"/>
      <c r="AE80" s="1146"/>
      <c r="AF80" s="1146"/>
      <c r="AG80" s="1146"/>
      <c r="AH80" s="1146"/>
      <c r="AI80" s="1146"/>
      <c r="AJ80" s="1146"/>
    </row>
    <row r="81" spans="1:37" s="184" customFormat="1" ht="15" customHeight="1">
      <c r="A81" s="1120"/>
      <c r="B81" s="1140" t="s">
        <v>118</v>
      </c>
      <c r="C81" s="1140"/>
      <c r="D81" s="1140"/>
      <c r="E81" s="1140"/>
      <c r="F81" s="1140"/>
      <c r="G81" s="1140"/>
      <c r="H81" s="1140"/>
      <c r="I81" s="1140"/>
      <c r="J81" s="1140"/>
      <c r="K81" s="1140"/>
      <c r="L81" s="1140"/>
      <c r="M81" s="1140"/>
      <c r="N81" s="1140"/>
      <c r="O81" s="1140"/>
      <c r="P81" s="1140"/>
      <c r="Q81" s="1147"/>
      <c r="R81" s="1147"/>
      <c r="S81" s="1147"/>
      <c r="T81" s="1147"/>
      <c r="U81" s="1120"/>
      <c r="V81" s="1120"/>
      <c r="W81" s="1120"/>
      <c r="X81" s="1120"/>
      <c r="Y81" s="1120"/>
      <c r="Z81" s="1120"/>
      <c r="AA81" s="1120"/>
      <c r="AB81" s="1120"/>
      <c r="AC81" s="1120"/>
      <c r="AD81" s="1120"/>
      <c r="AF81" s="1120"/>
      <c r="AG81" s="1120"/>
      <c r="AH81" s="1120"/>
      <c r="AI81" s="1120"/>
      <c r="AJ81" s="1120"/>
      <c r="AK81" s="1120"/>
    </row>
    <row r="82" spans="1:37" s="184" customFormat="1" ht="15" customHeight="1">
      <c r="A82" s="1120"/>
      <c r="B82" s="1140" t="s">
        <v>119</v>
      </c>
      <c r="C82" s="1147"/>
      <c r="D82" s="1147"/>
      <c r="E82" s="1147"/>
      <c r="F82" s="1147"/>
      <c r="G82" s="1147"/>
      <c r="H82" s="1147"/>
      <c r="I82" s="1147"/>
      <c r="J82" s="1147"/>
      <c r="K82" s="1147"/>
      <c r="L82" s="1147"/>
      <c r="M82" s="1147"/>
      <c r="N82" s="1147"/>
      <c r="O82" s="1147"/>
      <c r="P82" s="1147"/>
      <c r="Q82" s="1147"/>
      <c r="R82" s="1147"/>
      <c r="S82" s="1147"/>
      <c r="T82" s="1147"/>
      <c r="U82" s="1120"/>
      <c r="V82" s="1120"/>
      <c r="W82" s="1120"/>
      <c r="X82" s="1120"/>
      <c r="Y82" s="1120"/>
      <c r="Z82" s="1120"/>
      <c r="AA82" s="1120"/>
      <c r="AB82" s="1120"/>
      <c r="AC82" s="1120"/>
      <c r="AD82" s="1120"/>
      <c r="AF82" s="1120"/>
      <c r="AG82" s="1120"/>
      <c r="AH82" s="1120"/>
      <c r="AI82" s="1120"/>
      <c r="AJ82" s="1120"/>
      <c r="AK82" s="1120"/>
    </row>
    <row r="83" spans="2:21" s="184" customFormat="1" ht="15" customHeight="1">
      <c r="B83" s="1140" t="s">
        <v>120</v>
      </c>
      <c r="C83" s="1147"/>
      <c r="D83" s="1147"/>
      <c r="E83" s="1147"/>
      <c r="F83" s="1147"/>
      <c r="G83" s="1147"/>
      <c r="H83" s="1147"/>
      <c r="I83" s="1147"/>
      <c r="J83" s="1147"/>
      <c r="K83" s="1147"/>
      <c r="L83" s="1147"/>
      <c r="M83" s="1147"/>
      <c r="N83" s="1147"/>
      <c r="O83" s="1147"/>
      <c r="P83" s="1147"/>
      <c r="Q83" s="1147"/>
      <c r="R83" s="1147"/>
      <c r="S83" s="1147"/>
      <c r="T83" s="1147"/>
      <c r="U83" s="1120"/>
    </row>
    <row r="84" spans="2:21" s="184" customFormat="1" ht="15" customHeight="1">
      <c r="B84" s="1140" t="s">
        <v>121</v>
      </c>
      <c r="C84" s="1147"/>
      <c r="D84" s="1147"/>
      <c r="E84" s="1147"/>
      <c r="F84" s="1147"/>
      <c r="G84" s="1147"/>
      <c r="H84" s="1147"/>
      <c r="I84" s="1147"/>
      <c r="J84" s="1147"/>
      <c r="K84" s="1147"/>
      <c r="L84" s="1147"/>
      <c r="M84" s="1147"/>
      <c r="N84" s="1147"/>
      <c r="O84" s="1147"/>
      <c r="P84" s="1147"/>
      <c r="Q84" s="1140"/>
      <c r="R84" s="1140"/>
      <c r="S84" s="1140"/>
      <c r="T84" s="1140"/>
      <c r="U84" s="1120"/>
    </row>
    <row r="85" spans="2:37" s="184" customFormat="1" ht="15" customHeight="1">
      <c r="B85" s="1140" t="s">
        <v>122</v>
      </c>
      <c r="C85" s="1140"/>
      <c r="D85" s="1140"/>
      <c r="E85" s="1140"/>
      <c r="F85" s="1140"/>
      <c r="G85" s="1140"/>
      <c r="H85" s="1140"/>
      <c r="I85" s="1140"/>
      <c r="J85" s="1140"/>
      <c r="K85" s="1140"/>
      <c r="L85" s="1140"/>
      <c r="M85" s="1140"/>
      <c r="N85" s="1140"/>
      <c r="O85" s="1140"/>
      <c r="P85" s="1140"/>
      <c r="Q85" s="1140"/>
      <c r="R85" s="1140"/>
      <c r="S85" s="1140"/>
      <c r="T85" s="1140"/>
      <c r="U85" s="1120"/>
      <c r="V85" s="1120"/>
      <c r="W85" s="1120"/>
      <c r="X85" s="1120"/>
      <c r="Y85" s="1120"/>
      <c r="Z85" s="1120"/>
      <c r="AA85" s="1120"/>
      <c r="AB85" s="1120"/>
      <c r="AC85" s="1120"/>
      <c r="AD85" s="1120"/>
      <c r="AE85" s="1120"/>
      <c r="AF85" s="1120"/>
      <c r="AG85" s="1120"/>
      <c r="AH85" s="1120"/>
      <c r="AI85" s="1120"/>
      <c r="AJ85" s="1120"/>
      <c r="AK85" s="1120"/>
    </row>
    <row r="86" spans="2:37" s="184" customFormat="1" ht="15" customHeight="1" hidden="1">
      <c r="B86" s="1140"/>
      <c r="C86" s="1140"/>
      <c r="D86" s="1140"/>
      <c r="E86" s="1140"/>
      <c r="F86" s="1140"/>
      <c r="G86" s="1140"/>
      <c r="H86" s="1140"/>
      <c r="I86" s="1140"/>
      <c r="J86" s="1140"/>
      <c r="K86" s="1140"/>
      <c r="L86" s="1140"/>
      <c r="M86" s="1140"/>
      <c r="N86" s="1140"/>
      <c r="O86" s="1140"/>
      <c r="P86" s="1140"/>
      <c r="Q86" s="1141"/>
      <c r="R86" s="1141"/>
      <c r="S86" s="1141"/>
      <c r="T86" s="1141"/>
      <c r="U86" s="1120"/>
      <c r="V86" s="1120"/>
      <c r="W86" s="1120"/>
      <c r="X86" s="1120"/>
      <c r="Y86" s="1120"/>
      <c r="Z86" s="1120"/>
      <c r="AA86" s="1120"/>
      <c r="AB86" s="1120"/>
      <c r="AC86" s="1120"/>
      <c r="AD86" s="1120"/>
      <c r="AE86" s="1120"/>
      <c r="AF86" s="1120"/>
      <c r="AG86" s="1120"/>
      <c r="AH86" s="1120"/>
      <c r="AI86" s="1120"/>
      <c r="AJ86" s="1120"/>
      <c r="AK86" s="1120"/>
    </row>
    <row r="87" spans="2:21" s="184" customFormat="1" ht="15" customHeight="1">
      <c r="B87" s="1141" t="s">
        <v>123</v>
      </c>
      <c r="C87" s="1141"/>
      <c r="D87" s="1141"/>
      <c r="E87" s="1141"/>
      <c r="F87" s="1141"/>
      <c r="G87" s="1141"/>
      <c r="H87" s="1141"/>
      <c r="I87" s="1141"/>
      <c r="J87" s="1141"/>
      <c r="K87" s="1141"/>
      <c r="L87" s="1141"/>
      <c r="M87" s="1141"/>
      <c r="N87" s="1141"/>
      <c r="O87" s="1141"/>
      <c r="P87" s="1141"/>
      <c r="Q87" s="1141"/>
      <c r="R87" s="1141"/>
      <c r="S87" s="1141"/>
      <c r="T87" s="1141"/>
      <c r="U87" s="1120"/>
    </row>
    <row r="88" spans="1:21" s="184" customFormat="1" ht="15" customHeight="1">
      <c r="A88" s="954"/>
      <c r="B88" s="1148" t="s">
        <v>124</v>
      </c>
      <c r="C88" s="1149"/>
      <c r="D88" s="1149"/>
      <c r="E88" s="1149"/>
      <c r="F88" s="1149"/>
      <c r="G88" s="1149"/>
      <c r="H88" s="1149"/>
      <c r="I88" s="1149"/>
      <c r="J88" s="1149"/>
      <c r="K88" s="1141"/>
      <c r="L88" s="1141"/>
      <c r="M88" s="1141"/>
      <c r="N88" s="1141"/>
      <c r="O88" s="1141"/>
      <c r="P88" s="1141"/>
      <c r="Q88" s="1140"/>
      <c r="R88" s="1140"/>
      <c r="S88" s="1140"/>
      <c r="T88" s="1140"/>
      <c r="U88" s="1146"/>
    </row>
    <row r="89" spans="1:21" s="184" customFormat="1" ht="15" customHeight="1" hidden="1">
      <c r="A89" s="954"/>
      <c r="B89" s="1140"/>
      <c r="C89" s="1140"/>
      <c r="D89" s="1140"/>
      <c r="E89" s="1140"/>
      <c r="F89" s="1140"/>
      <c r="G89" s="1140"/>
      <c r="H89" s="1140"/>
      <c r="I89" s="1140"/>
      <c r="J89" s="1140"/>
      <c r="K89" s="1140"/>
      <c r="L89" s="1140"/>
      <c r="M89" s="1140"/>
      <c r="N89" s="1140"/>
      <c r="O89" s="1140"/>
      <c r="P89" s="1140"/>
      <c r="Q89" s="1140"/>
      <c r="R89" s="1140"/>
      <c r="S89" s="1140"/>
      <c r="T89" s="1140"/>
      <c r="U89" s="1146"/>
    </row>
    <row r="90" spans="1:21" s="184" customFormat="1" ht="15" customHeight="1">
      <c r="A90" s="34"/>
      <c r="B90" s="1140" t="s">
        <v>125</v>
      </c>
      <c r="C90" s="1140"/>
      <c r="D90" s="1140"/>
      <c r="E90" s="1140"/>
      <c r="F90" s="1140"/>
      <c r="G90" s="1140"/>
      <c r="H90" s="1140"/>
      <c r="I90" s="1140"/>
      <c r="J90" s="1140"/>
      <c r="K90" s="1140"/>
      <c r="L90" s="1140"/>
      <c r="M90" s="1140"/>
      <c r="N90" s="1140"/>
      <c r="O90" s="1140"/>
      <c r="P90" s="1140"/>
      <c r="Q90" s="1140"/>
      <c r="R90" s="1140"/>
      <c r="S90" s="1140"/>
      <c r="T90" s="1140"/>
      <c r="U90" s="1146"/>
    </row>
    <row r="91" spans="1:21" s="184" customFormat="1" ht="15" customHeight="1">
      <c r="A91" s="34"/>
      <c r="B91" s="1140" t="s">
        <v>126</v>
      </c>
      <c r="C91" s="1140"/>
      <c r="D91" s="1140"/>
      <c r="E91" s="1140"/>
      <c r="F91" s="1140"/>
      <c r="G91" s="1140"/>
      <c r="H91" s="1140"/>
      <c r="I91" s="1140"/>
      <c r="J91" s="1140"/>
      <c r="K91" s="1140"/>
      <c r="L91" s="1140"/>
      <c r="M91" s="1140"/>
      <c r="N91" s="1140"/>
      <c r="O91" s="1140"/>
      <c r="P91" s="1140"/>
      <c r="Q91" s="1140"/>
      <c r="R91" s="1140"/>
      <c r="S91" s="1140"/>
      <c r="T91" s="1140"/>
      <c r="U91" s="1120"/>
    </row>
    <row r="92" spans="1:21" s="954" customFormat="1" ht="12.75" hidden="1">
      <c r="A92" s="34"/>
      <c r="B92" s="1140"/>
      <c r="C92" s="1140"/>
      <c r="D92" s="1140"/>
      <c r="E92" s="1140"/>
      <c r="F92" s="1140"/>
      <c r="G92" s="1140"/>
      <c r="H92" s="1140"/>
      <c r="I92" s="1140"/>
      <c r="J92" s="1140"/>
      <c r="K92" s="1140"/>
      <c r="L92" s="1140"/>
      <c r="M92" s="1140"/>
      <c r="N92" s="1140"/>
      <c r="O92" s="1140"/>
      <c r="P92" s="1140"/>
      <c r="Q92" s="1141"/>
      <c r="R92" s="1150"/>
      <c r="S92" s="1150"/>
      <c r="T92" s="1150"/>
      <c r="U92" s="1120"/>
    </row>
    <row r="93" spans="1:21" s="954" customFormat="1" ht="12.75" hidden="1">
      <c r="A93" s="34"/>
      <c r="B93" s="1141" t="s">
        <v>127</v>
      </c>
      <c r="C93" s="1141"/>
      <c r="D93" s="1141"/>
      <c r="E93" s="1141"/>
      <c r="F93" s="1141"/>
      <c r="G93" s="1141"/>
      <c r="H93" s="1141"/>
      <c r="I93" s="1141"/>
      <c r="J93" s="1141"/>
      <c r="K93" s="1141"/>
      <c r="L93" s="1141"/>
      <c r="M93" s="1141"/>
      <c r="N93" s="1141"/>
      <c r="O93" s="1141"/>
      <c r="P93" s="1141"/>
      <c r="Q93" s="1141"/>
      <c r="R93" s="1150"/>
      <c r="S93" s="1150"/>
      <c r="T93" s="1150"/>
      <c r="U93" s="184"/>
    </row>
    <row r="94" spans="2:36" ht="15" hidden="1">
      <c r="B94" s="1141" t="s">
        <v>128</v>
      </c>
      <c r="C94" s="1141"/>
      <c r="D94" s="1141"/>
      <c r="E94" s="1141"/>
      <c r="F94" s="1141"/>
      <c r="G94" s="1141"/>
      <c r="H94" s="1141"/>
      <c r="I94" s="1141"/>
      <c r="J94" s="1141"/>
      <c r="K94" s="1141"/>
      <c r="L94" s="1141"/>
      <c r="M94" s="1141"/>
      <c r="N94" s="1141"/>
      <c r="O94" s="1141"/>
      <c r="P94" s="1141"/>
      <c r="Q94" s="1140"/>
      <c r="R94" s="1140"/>
      <c r="S94" s="1140"/>
      <c r="T94" s="1140"/>
      <c r="U94" s="184"/>
      <c r="V94" s="1151"/>
      <c r="W94" s="1152"/>
      <c r="X94" s="1151"/>
      <c r="Y94" s="1151"/>
      <c r="Z94" s="1152"/>
      <c r="AA94" s="1152"/>
      <c r="AB94" s="1152"/>
      <c r="AC94" s="1151"/>
      <c r="AD94" s="1152"/>
      <c r="AE94" s="1151"/>
      <c r="AF94" s="1151"/>
      <c r="AG94" s="1151"/>
      <c r="AH94" s="1151"/>
      <c r="AI94" s="1151"/>
      <c r="AJ94" s="1151"/>
    </row>
    <row r="95" spans="2:21" ht="12.75">
      <c r="B95" s="1140"/>
      <c r="C95" s="1140"/>
      <c r="D95" s="1140"/>
      <c r="E95" s="1140"/>
      <c r="F95" s="1140"/>
      <c r="G95" s="1140"/>
      <c r="H95" s="1140"/>
      <c r="I95" s="1140"/>
      <c r="J95" s="1140"/>
      <c r="K95" s="1140"/>
      <c r="L95" s="1140"/>
      <c r="M95" s="1140"/>
      <c r="N95" s="1140"/>
      <c r="O95" s="1140"/>
      <c r="P95" s="1140"/>
      <c r="Q95" s="1141"/>
      <c r="R95" s="1141"/>
      <c r="S95" s="1141"/>
      <c r="T95" s="1141"/>
      <c r="U95" s="1120"/>
    </row>
    <row r="96" ht="12.75">
      <c r="Q96" s="1120"/>
    </row>
    <row r="97" spans="2:36" ht="15">
      <c r="B97" s="1120"/>
      <c r="C97" s="1120"/>
      <c r="D97" s="1120"/>
      <c r="E97" s="1120"/>
      <c r="F97" s="1120"/>
      <c r="G97" s="1120"/>
      <c r="H97" s="1120"/>
      <c r="I97" s="1120"/>
      <c r="J97" s="1120"/>
      <c r="K97" s="1120"/>
      <c r="L97" s="1120"/>
      <c r="M97" s="1120"/>
      <c r="N97" s="1120"/>
      <c r="O97" s="1120"/>
      <c r="P97" s="1120"/>
      <c r="Q97" s="1152"/>
      <c r="R97" s="1151"/>
      <c r="S97" s="1151"/>
      <c r="T97" s="1152"/>
      <c r="U97" s="1151"/>
      <c r="V97" s="1151"/>
      <c r="W97" s="1152"/>
      <c r="X97" s="1151"/>
      <c r="Y97" s="1151"/>
      <c r="Z97" s="1152"/>
      <c r="AA97" s="1152"/>
      <c r="AB97" s="1152"/>
      <c r="AC97" s="1151"/>
      <c r="AD97" s="1152"/>
      <c r="AE97" s="1151"/>
      <c r="AF97" s="1151"/>
      <c r="AG97" s="1151"/>
      <c r="AH97" s="1151"/>
      <c r="AI97" s="1151"/>
      <c r="AJ97" s="1153"/>
    </row>
    <row r="98" spans="29:36" ht="15">
      <c r="AC98" s="1151"/>
      <c r="AD98" s="1152"/>
      <c r="AE98" s="1151"/>
      <c r="AF98" s="1151"/>
      <c r="AJ98" s="1153"/>
    </row>
    <row r="99" spans="2:36" ht="15">
      <c r="B99" s="1152"/>
      <c r="C99" s="1151"/>
      <c r="D99" s="1151"/>
      <c r="E99" s="1152"/>
      <c r="F99" s="1151"/>
      <c r="G99" s="1151"/>
      <c r="H99" s="1152"/>
      <c r="I99" s="1151"/>
      <c r="J99" s="1151"/>
      <c r="K99" s="1152"/>
      <c r="L99" s="1152"/>
      <c r="M99" s="1152"/>
      <c r="N99" s="1152"/>
      <c r="O99" s="1152"/>
      <c r="P99" s="1152"/>
      <c r="Q99" s="1152"/>
      <c r="R99" s="1151"/>
      <c r="S99" s="1151"/>
      <c r="T99" s="1152"/>
      <c r="U99" s="1151"/>
      <c r="V99" s="1151"/>
      <c r="W99" s="1152"/>
      <c r="X99" s="1151"/>
      <c r="Y99" s="1151"/>
      <c r="Z99" s="1152"/>
      <c r="AA99" s="1152"/>
      <c r="AB99" s="1152"/>
      <c r="AC99" s="1151"/>
      <c r="AD99" s="1152"/>
      <c r="AE99" s="1151"/>
      <c r="AF99" s="1151"/>
      <c r="AG99" s="1151"/>
      <c r="AH99" s="1151"/>
      <c r="AI99" s="1151"/>
      <c r="AJ99" s="1153"/>
    </row>
    <row r="100" spans="2:36" ht="15">
      <c r="B100" s="1154"/>
      <c r="C100" s="1154"/>
      <c r="D100" s="1154"/>
      <c r="E100" s="1154"/>
      <c r="F100" s="1154"/>
      <c r="G100" s="1154"/>
      <c r="H100" s="1154"/>
      <c r="I100" s="1154"/>
      <c r="J100" s="1154"/>
      <c r="K100" s="1154"/>
      <c r="L100" s="1154"/>
      <c r="M100" s="1154"/>
      <c r="N100" s="1154"/>
      <c r="O100" s="1154"/>
      <c r="P100" s="1154"/>
      <c r="Q100" s="1154"/>
      <c r="R100" s="1154"/>
      <c r="S100" s="1154"/>
      <c r="T100" s="1154"/>
      <c r="U100" s="1154"/>
      <c r="V100" s="1154"/>
      <c r="W100" s="1154"/>
      <c r="X100" s="1154"/>
      <c r="Y100" s="1154"/>
      <c r="Z100" s="1154"/>
      <c r="AA100" s="1154"/>
      <c r="AB100" s="1154"/>
      <c r="AC100" s="1154"/>
      <c r="AD100" s="1154"/>
      <c r="AE100" s="1154"/>
      <c r="AF100" s="1154"/>
      <c r="AG100" s="1154"/>
      <c r="AH100" s="1154"/>
      <c r="AI100" s="1154"/>
      <c r="AJ100" s="1154"/>
    </row>
  </sheetData>
  <mergeCells count="6"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5905511811023623" right="0.3937007874015748" top="1.220472440944882" bottom="0.7874015748031497" header="0.984251968503937" footer="0"/>
  <pageSetup blackAndWhite="1" fitToHeight="0" fitToWidth="0" horizontalDpi="600" verticalDpi="600" orientation="landscape" pageOrder="overThenDown" paperSize="9" scale="53" r:id="rId1"/>
  <headerFooter alignWithMargins="0">
    <oddHeader>&amp;L&amp;14Kapitola: 314 - Ministerstvo vnitra&amp;C&amp;"Arial CE,Tučné"&amp;16Rozbor zaměstnanosti a čerpání mzdových prostředků&amp;R&amp;"Arial CE,Tučné"&amp;14Tabulka č. 3&amp;"Arial CE,Obyčejné"
List č. &amp;P/&amp;N</oddHeader>
    <oddFooter>&amp;C&amp;14&amp;P+70&amp;12
&amp;10
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7.375" style="39" customWidth="1"/>
    <col min="2" max="2" width="6.75390625" style="39" customWidth="1"/>
    <col min="3" max="3" width="25.875" style="39" customWidth="1"/>
    <col min="4" max="4" width="10.75390625" style="39" customWidth="1"/>
    <col min="5" max="5" width="9.625" style="39" customWidth="1"/>
    <col min="6" max="6" width="10.25390625" style="39" customWidth="1"/>
    <col min="7" max="7" width="11.25390625" style="39" customWidth="1"/>
    <col min="8" max="8" width="11.00390625" style="39" customWidth="1"/>
    <col min="9" max="9" width="11.75390625" style="39" bestFit="1" customWidth="1"/>
    <col min="10" max="10" width="10.625" style="39" bestFit="1" customWidth="1"/>
    <col min="11" max="11" width="9.25390625" style="39" bestFit="1" customWidth="1"/>
    <col min="12" max="13" width="10.625" style="39" bestFit="1" customWidth="1"/>
    <col min="14" max="14" width="11.875" style="39" bestFit="1" customWidth="1"/>
    <col min="15" max="15" width="13.00390625" style="39" customWidth="1"/>
    <col min="16" max="16384" width="9.125" style="39" customWidth="1"/>
  </cols>
  <sheetData>
    <row r="1" spans="1:15" ht="15" customHeight="1">
      <c r="A1" s="924" t="s">
        <v>233</v>
      </c>
      <c r="L1" s="1403" t="s">
        <v>749</v>
      </c>
      <c r="M1" s="1403"/>
      <c r="N1" s="1403"/>
      <c r="O1" s="1403"/>
    </row>
    <row r="2" spans="2:13" ht="12.75">
      <c r="B2" s="777"/>
      <c r="M2" s="925"/>
    </row>
    <row r="3" ht="12.75">
      <c r="K3" s="778"/>
    </row>
    <row r="4" spans="1:11" ht="27" customHeight="1">
      <c r="A4" s="779" t="s">
        <v>750</v>
      </c>
      <c r="B4" s="780"/>
      <c r="C4" s="780"/>
      <c r="D4" s="780"/>
      <c r="E4" s="780"/>
      <c r="F4" s="780"/>
      <c r="G4" s="780"/>
      <c r="H4" s="780"/>
      <c r="I4" s="780"/>
      <c r="J4" s="780"/>
      <c r="K4" s="781"/>
    </row>
    <row r="5" spans="1:12" ht="15.75">
      <c r="A5" s="779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1"/>
    </row>
    <row r="6" spans="1:12" ht="15.75">
      <c r="A6" s="780"/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1"/>
    </row>
    <row r="7" spans="1:12" ht="15.75">
      <c r="A7" s="782" t="s">
        <v>751</v>
      </c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</row>
    <row r="8" ht="13.5" thickBot="1">
      <c r="O8" s="784" t="s">
        <v>752</v>
      </c>
    </row>
    <row r="9" spans="1:15" ht="12.75">
      <c r="A9" s="785"/>
      <c r="B9" s="786"/>
      <c r="C9" s="787"/>
      <c r="D9" s="788" t="s">
        <v>228</v>
      </c>
      <c r="E9" s="788"/>
      <c r="F9" s="789"/>
      <c r="G9" s="790" t="s">
        <v>230</v>
      </c>
      <c r="H9" s="790"/>
      <c r="I9" s="791"/>
      <c r="J9" s="1376" t="s">
        <v>753</v>
      </c>
      <c r="K9" s="1377"/>
      <c r="L9" s="1378"/>
      <c r="M9" s="1419" t="s">
        <v>754</v>
      </c>
      <c r="N9" s="1420"/>
      <c r="O9" s="1421"/>
    </row>
    <row r="10" spans="1:15" ht="12.75">
      <c r="A10" s="792" t="s">
        <v>755</v>
      </c>
      <c r="B10" s="793" t="s">
        <v>756</v>
      </c>
      <c r="C10" s="794"/>
      <c r="D10" s="795" t="s">
        <v>757</v>
      </c>
      <c r="E10" s="795"/>
      <c r="F10" s="796"/>
      <c r="G10" s="797" t="s">
        <v>758</v>
      </c>
      <c r="H10" s="797"/>
      <c r="I10" s="798"/>
      <c r="J10" s="1375" t="s">
        <v>759</v>
      </c>
      <c r="K10" s="1370"/>
      <c r="L10" s="1371"/>
      <c r="M10" s="1372" t="s">
        <v>760</v>
      </c>
      <c r="N10" s="1373"/>
      <c r="O10" s="1410"/>
    </row>
    <row r="11" spans="1:15" ht="12.75">
      <c r="A11" s="799"/>
      <c r="B11" s="800"/>
      <c r="C11" s="801"/>
      <c r="D11" s="802" t="s">
        <v>761</v>
      </c>
      <c r="E11" s="803" t="s">
        <v>762</v>
      </c>
      <c r="F11" s="801"/>
      <c r="G11" s="804" t="s">
        <v>761</v>
      </c>
      <c r="H11" s="803" t="s">
        <v>762</v>
      </c>
      <c r="I11" s="801"/>
      <c r="J11" s="804" t="s">
        <v>761</v>
      </c>
      <c r="K11" s="803" t="s">
        <v>762</v>
      </c>
      <c r="L11" s="801"/>
      <c r="M11" s="804" t="s">
        <v>761</v>
      </c>
      <c r="N11" s="805" t="s">
        <v>762</v>
      </c>
      <c r="O11" s="801"/>
    </row>
    <row r="12" spans="1:15" ht="13.5" thickBot="1">
      <c r="A12" s="806"/>
      <c r="B12" s="807"/>
      <c r="C12" s="808"/>
      <c r="D12" s="809" t="s">
        <v>763</v>
      </c>
      <c r="E12" s="810" t="s">
        <v>763</v>
      </c>
      <c r="F12" s="808" t="s">
        <v>387</v>
      </c>
      <c r="G12" s="811" t="s">
        <v>763</v>
      </c>
      <c r="H12" s="810" t="s">
        <v>763</v>
      </c>
      <c r="I12" s="808" t="s">
        <v>387</v>
      </c>
      <c r="J12" s="811" t="s">
        <v>763</v>
      </c>
      <c r="K12" s="810" t="s">
        <v>763</v>
      </c>
      <c r="L12" s="808" t="s">
        <v>387</v>
      </c>
      <c r="M12" s="811" t="s">
        <v>763</v>
      </c>
      <c r="N12" s="810" t="s">
        <v>763</v>
      </c>
      <c r="O12" s="808" t="s">
        <v>387</v>
      </c>
    </row>
    <row r="13" spans="1:15" ht="13.5" thickBot="1">
      <c r="A13" s="806"/>
      <c r="B13" s="812"/>
      <c r="C13" s="813"/>
      <c r="D13" s="807">
        <v>1</v>
      </c>
      <c r="E13" s="805">
        <v>2</v>
      </c>
      <c r="F13" s="801">
        <v>3</v>
      </c>
      <c r="G13" s="811">
        <v>4</v>
      </c>
      <c r="H13" s="814">
        <v>5</v>
      </c>
      <c r="I13" s="808">
        <v>6</v>
      </c>
      <c r="J13" s="811">
        <v>7</v>
      </c>
      <c r="K13" s="814">
        <v>8</v>
      </c>
      <c r="L13" s="808">
        <v>9</v>
      </c>
      <c r="M13" s="811">
        <v>10</v>
      </c>
      <c r="N13" s="810">
        <v>11</v>
      </c>
      <c r="O13" s="808">
        <v>12</v>
      </c>
    </row>
    <row r="14" spans="1:15" ht="15" customHeight="1">
      <c r="A14" s="815" t="s">
        <v>764</v>
      </c>
      <c r="B14" s="816" t="s">
        <v>765</v>
      </c>
      <c r="C14" s="817"/>
      <c r="D14" s="818">
        <f>SUM(D15:D17)</f>
        <v>78027</v>
      </c>
      <c r="E14" s="819">
        <f>SUM(E15:E17)</f>
        <v>53600</v>
      </c>
      <c r="F14" s="820">
        <f aca="true" t="shared" si="0" ref="F14:F27">D14+E14</f>
        <v>131627</v>
      </c>
      <c r="G14" s="821">
        <f>SUM(G15:G17)</f>
        <v>30750.13</v>
      </c>
      <c r="H14" s="819">
        <f>SUM(H15:H17)</f>
        <v>51054.45</v>
      </c>
      <c r="I14" s="820">
        <f aca="true" t="shared" si="1" ref="I14:I27">G14+H14</f>
        <v>81804.58</v>
      </c>
      <c r="J14" s="821">
        <f>SUM(J15:J17)</f>
        <v>150</v>
      </c>
      <c r="K14" s="819">
        <f>SUM(K15:K17)</f>
        <v>0</v>
      </c>
      <c r="L14" s="820">
        <f aca="true" t="shared" si="2" ref="L14:L27">J14+K14</f>
        <v>150</v>
      </c>
      <c r="M14" s="821">
        <f>SUM(M15:M17)</f>
        <v>3572.45</v>
      </c>
      <c r="N14" s="819">
        <f>SUM(N15:N17)</f>
        <v>5934.07</v>
      </c>
      <c r="O14" s="822">
        <f aca="true" t="shared" si="3" ref="O14:O27">M14+N14</f>
        <v>9506.52</v>
      </c>
    </row>
    <row r="15" spans="1:15" ht="15" customHeight="1">
      <c r="A15" s="815" t="s">
        <v>766</v>
      </c>
      <c r="B15" s="823" t="s">
        <v>767</v>
      </c>
      <c r="C15" s="817" t="s">
        <v>768</v>
      </c>
      <c r="D15" s="824">
        <v>74258</v>
      </c>
      <c r="E15" s="825">
        <v>53600</v>
      </c>
      <c r="F15" s="826">
        <f t="shared" si="0"/>
        <v>127858</v>
      </c>
      <c r="G15" s="824">
        <v>26981.132</v>
      </c>
      <c r="H15" s="825">
        <f>50814.70066+239.75</f>
        <v>51054.45</v>
      </c>
      <c r="I15" s="826">
        <f t="shared" si="1"/>
        <v>78035.58</v>
      </c>
      <c r="J15" s="824">
        <v>150</v>
      </c>
      <c r="K15" s="825"/>
      <c r="L15" s="826">
        <f t="shared" si="2"/>
        <v>150</v>
      </c>
      <c r="M15" s="824">
        <f>4066.089-493.64</f>
        <v>3572.45</v>
      </c>
      <c r="N15" s="825">
        <v>5934.072</v>
      </c>
      <c r="O15" s="826">
        <f t="shared" si="3"/>
        <v>9506.52</v>
      </c>
    </row>
    <row r="16" spans="1:15" ht="15" customHeight="1">
      <c r="A16" s="827" t="s">
        <v>769</v>
      </c>
      <c r="B16" s="823"/>
      <c r="C16" s="817" t="s">
        <v>770</v>
      </c>
      <c r="D16" s="828"/>
      <c r="E16" s="829"/>
      <c r="F16" s="822">
        <f t="shared" si="0"/>
        <v>0</v>
      </c>
      <c r="G16" s="828"/>
      <c r="H16" s="829"/>
      <c r="I16" s="822">
        <f t="shared" si="1"/>
        <v>0</v>
      </c>
      <c r="J16" s="828"/>
      <c r="K16" s="829"/>
      <c r="L16" s="822">
        <f t="shared" si="2"/>
        <v>0</v>
      </c>
      <c r="M16" s="828"/>
      <c r="N16" s="829"/>
      <c r="O16" s="822">
        <f t="shared" si="3"/>
        <v>0</v>
      </c>
    </row>
    <row r="17" spans="1:15" ht="15" customHeight="1" thickBot="1">
      <c r="A17" s="830" t="s">
        <v>771</v>
      </c>
      <c r="B17" s="831"/>
      <c r="C17" s="832" t="s">
        <v>772</v>
      </c>
      <c r="D17" s="833">
        <v>3769</v>
      </c>
      <c r="E17" s="834"/>
      <c r="F17" s="835">
        <f t="shared" si="0"/>
        <v>3769</v>
      </c>
      <c r="G17" s="833">
        <v>3769</v>
      </c>
      <c r="H17" s="834"/>
      <c r="I17" s="835">
        <f t="shared" si="1"/>
        <v>3769</v>
      </c>
      <c r="J17" s="833"/>
      <c r="K17" s="834"/>
      <c r="L17" s="835">
        <f t="shared" si="2"/>
        <v>0</v>
      </c>
      <c r="M17" s="833"/>
      <c r="N17" s="834"/>
      <c r="O17" s="835">
        <f t="shared" si="3"/>
        <v>0</v>
      </c>
    </row>
    <row r="18" spans="1:15" ht="15" customHeight="1">
      <c r="A18" s="815" t="s">
        <v>773</v>
      </c>
      <c r="B18" s="816" t="s">
        <v>776</v>
      </c>
      <c r="C18" s="817"/>
      <c r="D18" s="818">
        <f>SUM(D19:D20)</f>
        <v>0</v>
      </c>
      <c r="E18" s="819">
        <f>SUM(E19:E20)</f>
        <v>0</v>
      </c>
      <c r="F18" s="820">
        <f t="shared" si="0"/>
        <v>0</v>
      </c>
      <c r="G18" s="821">
        <f>SUM(G19:G20)</f>
        <v>0</v>
      </c>
      <c r="H18" s="819">
        <f>SUM(H19:H20)</f>
        <v>0</v>
      </c>
      <c r="I18" s="820">
        <f t="shared" si="1"/>
        <v>0</v>
      </c>
      <c r="J18" s="821">
        <f>SUM(J19:J20)</f>
        <v>0</v>
      </c>
      <c r="K18" s="819">
        <f>SUM(K19:K20)</f>
        <v>0</v>
      </c>
      <c r="L18" s="820">
        <f t="shared" si="2"/>
        <v>0</v>
      </c>
      <c r="M18" s="821">
        <f>SUM(M19:M20)</f>
        <v>0</v>
      </c>
      <c r="N18" s="819">
        <f>SUM(N19:N20)</f>
        <v>0</v>
      </c>
      <c r="O18" s="822">
        <f t="shared" si="3"/>
        <v>0</v>
      </c>
    </row>
    <row r="19" spans="1:15" ht="15" customHeight="1">
      <c r="A19" s="815" t="s">
        <v>777</v>
      </c>
      <c r="B19" s="823" t="s">
        <v>767</v>
      </c>
      <c r="C19" s="817" t="s">
        <v>778</v>
      </c>
      <c r="D19" s="824"/>
      <c r="E19" s="825"/>
      <c r="F19" s="826">
        <f t="shared" si="0"/>
        <v>0</v>
      </c>
      <c r="G19" s="824"/>
      <c r="H19" s="825"/>
      <c r="I19" s="826">
        <f t="shared" si="1"/>
        <v>0</v>
      </c>
      <c r="J19" s="824"/>
      <c r="K19" s="825"/>
      <c r="L19" s="826">
        <f t="shared" si="2"/>
        <v>0</v>
      </c>
      <c r="M19" s="824"/>
      <c r="N19" s="825"/>
      <c r="O19" s="826">
        <f t="shared" si="3"/>
        <v>0</v>
      </c>
    </row>
    <row r="20" spans="1:15" ht="15" customHeight="1" thickBot="1">
      <c r="A20" s="836" t="s">
        <v>779</v>
      </c>
      <c r="B20" s="823"/>
      <c r="C20" s="832" t="s">
        <v>770</v>
      </c>
      <c r="D20" s="828"/>
      <c r="E20" s="829"/>
      <c r="F20" s="822">
        <f t="shared" si="0"/>
        <v>0</v>
      </c>
      <c r="G20" s="828"/>
      <c r="H20" s="829"/>
      <c r="I20" s="822">
        <f t="shared" si="1"/>
        <v>0</v>
      </c>
      <c r="J20" s="828"/>
      <c r="K20" s="829"/>
      <c r="L20" s="822">
        <f t="shared" si="2"/>
        <v>0</v>
      </c>
      <c r="M20" s="828"/>
      <c r="N20" s="829"/>
      <c r="O20" s="822">
        <f t="shared" si="3"/>
        <v>0</v>
      </c>
    </row>
    <row r="21" spans="1:15" ht="15" customHeight="1" thickBot="1">
      <c r="A21" s="837" t="s">
        <v>780</v>
      </c>
      <c r="B21" s="838" t="s">
        <v>781</v>
      </c>
      <c r="C21" s="839"/>
      <c r="D21" s="840">
        <v>91556</v>
      </c>
      <c r="E21" s="841"/>
      <c r="F21" s="842">
        <f t="shared" si="0"/>
        <v>91556</v>
      </c>
      <c r="G21" s="841">
        <v>98312.064</v>
      </c>
      <c r="H21" s="843"/>
      <c r="I21" s="842">
        <f t="shared" si="1"/>
        <v>98312.06</v>
      </c>
      <c r="J21" s="841"/>
      <c r="K21" s="843"/>
      <c r="L21" s="842">
        <f t="shared" si="2"/>
        <v>0</v>
      </c>
      <c r="M21" s="841">
        <v>9576.82</v>
      </c>
      <c r="N21" s="843"/>
      <c r="O21" s="842">
        <f t="shared" si="3"/>
        <v>9576.82</v>
      </c>
    </row>
    <row r="22" spans="1:15" ht="15" customHeight="1" thickBot="1">
      <c r="A22" s="785" t="s">
        <v>782</v>
      </c>
      <c r="B22" s="838" t="s">
        <v>783</v>
      </c>
      <c r="C22" s="844"/>
      <c r="D22" s="845">
        <v>112772</v>
      </c>
      <c r="E22" s="846"/>
      <c r="F22" s="847">
        <f t="shared" si="0"/>
        <v>112772</v>
      </c>
      <c r="G22" s="848">
        <v>112448.054</v>
      </c>
      <c r="H22" s="846"/>
      <c r="I22" s="847">
        <f t="shared" si="1"/>
        <v>112448.05</v>
      </c>
      <c r="J22" s="848"/>
      <c r="K22" s="846"/>
      <c r="L22" s="847">
        <f t="shared" si="2"/>
        <v>0</v>
      </c>
      <c r="M22" s="848">
        <v>371.069</v>
      </c>
      <c r="N22" s="846"/>
      <c r="O22" s="847">
        <f t="shared" si="3"/>
        <v>371.07</v>
      </c>
    </row>
    <row r="23" spans="1:15" ht="15" customHeight="1">
      <c r="A23" s="849" t="s">
        <v>784</v>
      </c>
      <c r="B23" s="850" t="s">
        <v>785</v>
      </c>
      <c r="C23" s="817"/>
      <c r="D23" s="851">
        <f>SUM(D24:D25)</f>
        <v>82060</v>
      </c>
      <c r="E23" s="819">
        <f>SUM(E24:E25)</f>
        <v>0</v>
      </c>
      <c r="F23" s="820">
        <f t="shared" si="0"/>
        <v>82060</v>
      </c>
      <c r="G23" s="852">
        <f>SUM(G24:G25)</f>
        <v>79483.54</v>
      </c>
      <c r="H23" s="819">
        <f>SUM(H24:H25)</f>
        <v>0</v>
      </c>
      <c r="I23" s="820">
        <f t="shared" si="1"/>
        <v>79483.54</v>
      </c>
      <c r="J23" s="852">
        <f>SUM(J24:J25)</f>
        <v>0</v>
      </c>
      <c r="K23" s="819">
        <f>SUM(K24:K25)</f>
        <v>0</v>
      </c>
      <c r="L23" s="820">
        <f t="shared" si="2"/>
        <v>0</v>
      </c>
      <c r="M23" s="852">
        <f>SUM(M24:M25)</f>
        <v>873.44</v>
      </c>
      <c r="N23" s="819">
        <f>SUM(N24:N25)</f>
        <v>0</v>
      </c>
      <c r="O23" s="820">
        <f t="shared" si="3"/>
        <v>873.44</v>
      </c>
    </row>
    <row r="24" spans="1:15" ht="15" customHeight="1">
      <c r="A24" s="853" t="s">
        <v>786</v>
      </c>
      <c r="B24" s="1423" t="s">
        <v>787</v>
      </c>
      <c r="C24" s="1424"/>
      <c r="D24" s="824">
        <v>82060</v>
      </c>
      <c r="E24" s="825"/>
      <c r="F24" s="854">
        <f t="shared" si="0"/>
        <v>82060</v>
      </c>
      <c r="G24" s="855">
        <v>79483.543</v>
      </c>
      <c r="H24" s="825"/>
      <c r="I24" s="854">
        <f t="shared" si="1"/>
        <v>79483.54</v>
      </c>
      <c r="J24" s="855"/>
      <c r="K24" s="825"/>
      <c r="L24" s="854">
        <f t="shared" si="2"/>
        <v>0</v>
      </c>
      <c r="M24" s="855">
        <v>873.439</v>
      </c>
      <c r="N24" s="825"/>
      <c r="O24" s="854">
        <f t="shared" si="3"/>
        <v>873.44</v>
      </c>
    </row>
    <row r="25" spans="1:15" ht="15" customHeight="1" thickBot="1">
      <c r="A25" s="856" t="s">
        <v>788</v>
      </c>
      <c r="B25" s="1425" t="s">
        <v>789</v>
      </c>
      <c r="C25" s="1426"/>
      <c r="D25" s="833"/>
      <c r="E25" s="834"/>
      <c r="F25" s="835">
        <f t="shared" si="0"/>
        <v>0</v>
      </c>
      <c r="G25" s="857"/>
      <c r="H25" s="834"/>
      <c r="I25" s="835">
        <f t="shared" si="1"/>
        <v>0</v>
      </c>
      <c r="J25" s="857"/>
      <c r="K25" s="834"/>
      <c r="L25" s="835">
        <f t="shared" si="2"/>
        <v>0</v>
      </c>
      <c r="M25" s="857"/>
      <c r="N25" s="834"/>
      <c r="O25" s="835">
        <f t="shared" si="3"/>
        <v>0</v>
      </c>
    </row>
    <row r="26" spans="1:15" ht="15" customHeight="1" thickBot="1">
      <c r="A26" s="856" t="s">
        <v>790</v>
      </c>
      <c r="B26" s="1427" t="s">
        <v>791</v>
      </c>
      <c r="C26" s="1428"/>
      <c r="D26" s="833"/>
      <c r="E26" s="834"/>
      <c r="F26" s="835">
        <f t="shared" si="0"/>
        <v>0</v>
      </c>
      <c r="G26" s="857"/>
      <c r="H26" s="834"/>
      <c r="I26" s="835">
        <f t="shared" si="1"/>
        <v>0</v>
      </c>
      <c r="J26" s="857"/>
      <c r="K26" s="834"/>
      <c r="L26" s="835">
        <f t="shared" si="2"/>
        <v>0</v>
      </c>
      <c r="M26" s="857"/>
      <c r="N26" s="834"/>
      <c r="O26" s="835">
        <f t="shared" si="3"/>
        <v>0</v>
      </c>
    </row>
    <row r="27" spans="1:15" ht="18.75" customHeight="1" thickBot="1">
      <c r="A27" s="1364" t="s">
        <v>792</v>
      </c>
      <c r="B27" s="1429" t="s">
        <v>793</v>
      </c>
      <c r="C27" s="1430"/>
      <c r="D27" s="1365">
        <f>D14+D18+D21+D22+D23+D26</f>
        <v>364415</v>
      </c>
      <c r="E27" s="1366">
        <f>E14+E18+E21+E22+E23+E26</f>
        <v>53600</v>
      </c>
      <c r="F27" s="1367">
        <f t="shared" si="0"/>
        <v>418015</v>
      </c>
      <c r="G27" s="1368">
        <f>G14+G18+G21+G22+G23+G26</f>
        <v>320993.79</v>
      </c>
      <c r="H27" s="880">
        <f>H14+H18+H21+H22+H23+H26</f>
        <v>51054.45</v>
      </c>
      <c r="I27" s="842">
        <f t="shared" si="1"/>
        <v>372048.24</v>
      </c>
      <c r="J27" s="1368">
        <f>J14+J18+J21+J22+J23+J26</f>
        <v>150</v>
      </c>
      <c r="K27" s="880">
        <f>K14+K18+K21+K22+K23+K26</f>
        <v>0</v>
      </c>
      <c r="L27" s="842">
        <f t="shared" si="2"/>
        <v>150</v>
      </c>
      <c r="M27" s="1368">
        <f>M14+M18+M21+M22+M23+M26</f>
        <v>14393.78</v>
      </c>
      <c r="N27" s="880">
        <f>N14+N18+N21+N22+N23+N26</f>
        <v>5934.07</v>
      </c>
      <c r="O27" s="842">
        <f t="shared" si="3"/>
        <v>20327.85</v>
      </c>
    </row>
    <row r="28" spans="1:15" ht="12.75">
      <c r="A28" s="858"/>
      <c r="D28" s="1358"/>
      <c r="E28" s="859"/>
      <c r="F28" s="860"/>
      <c r="G28" s="861"/>
      <c r="H28" s="860"/>
      <c r="I28" s="860"/>
      <c r="J28" s="860"/>
      <c r="K28" s="860"/>
      <c r="L28" s="860"/>
      <c r="M28" s="861"/>
      <c r="N28" s="860"/>
      <c r="O28" s="860"/>
    </row>
    <row r="29" spans="1:12" ht="12.75">
      <c r="A29" s="862" t="s">
        <v>794</v>
      </c>
      <c r="C29" s="800"/>
      <c r="D29" s="860"/>
      <c r="E29" s="860"/>
      <c r="F29" s="860"/>
      <c r="G29" s="860"/>
      <c r="H29" s="860"/>
      <c r="I29" s="860"/>
      <c r="J29" s="860"/>
      <c r="K29" s="860"/>
      <c r="L29" s="860"/>
    </row>
    <row r="30" spans="1:15" ht="12.75">
      <c r="A30" s="863" t="s">
        <v>795</v>
      </c>
      <c r="B30" s="864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</row>
    <row r="31" spans="1:15" ht="12.75">
      <c r="A31" s="863" t="s">
        <v>796</v>
      </c>
      <c r="B31" s="864"/>
      <c r="C31" s="864"/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</row>
    <row r="32" spans="1:15" ht="12.75">
      <c r="A32" s="863" t="s">
        <v>797</v>
      </c>
      <c r="B32" s="864"/>
      <c r="C32" s="864"/>
      <c r="D32" s="864"/>
      <c r="E32" s="864"/>
      <c r="F32" s="864"/>
      <c r="G32" s="864"/>
      <c r="H32" s="864"/>
      <c r="I32" s="864"/>
      <c r="J32" s="864"/>
      <c r="K32" s="864"/>
      <c r="L32" s="864"/>
      <c r="M32" s="864"/>
      <c r="N32" s="864"/>
      <c r="O32" s="864"/>
    </row>
    <row r="33" spans="1:15" ht="12.75">
      <c r="A33" s="863" t="s">
        <v>798</v>
      </c>
      <c r="B33" s="864"/>
      <c r="C33" s="864"/>
      <c r="D33" s="864"/>
      <c r="E33" s="864"/>
      <c r="F33" s="864"/>
      <c r="G33" s="864"/>
      <c r="H33" s="864"/>
      <c r="I33" s="864"/>
      <c r="J33" s="864"/>
      <c r="K33" s="864"/>
      <c r="L33" s="864" t="s">
        <v>710</v>
      </c>
      <c r="M33" s="864"/>
      <c r="N33" s="864"/>
      <c r="O33" s="864"/>
    </row>
    <row r="34" spans="1:15" ht="12.75">
      <c r="A34" s="1422" t="s">
        <v>799</v>
      </c>
      <c r="B34" s="1422"/>
      <c r="C34" s="1422"/>
      <c r="D34" s="1422"/>
      <c r="E34" s="1422"/>
      <c r="F34" s="1422"/>
      <c r="G34" s="1422"/>
      <c r="H34" s="1422"/>
      <c r="I34" s="1422"/>
      <c r="J34" s="865"/>
      <c r="K34" s="865"/>
      <c r="L34" s="865"/>
      <c r="M34" s="864"/>
      <c r="N34" s="864"/>
      <c r="O34" s="864"/>
    </row>
    <row r="35" spans="1:15" ht="12.75">
      <c r="A35" s="778" t="s">
        <v>800</v>
      </c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4"/>
      <c r="N35" s="864"/>
      <c r="O35" s="864"/>
    </row>
    <row r="36" spans="1:15" ht="12.75">
      <c r="A36" s="778" t="s">
        <v>801</v>
      </c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4"/>
      <c r="N36" s="864"/>
      <c r="O36" s="864"/>
    </row>
    <row r="37" spans="1:15" ht="12.75">
      <c r="A37" s="778" t="s">
        <v>802</v>
      </c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4"/>
      <c r="N37" s="864"/>
      <c r="O37" s="864"/>
    </row>
    <row r="38" spans="1:15" ht="12.75">
      <c r="A38" s="778"/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4"/>
      <c r="N38" s="864"/>
      <c r="O38" s="864"/>
    </row>
    <row r="39" spans="1:15" ht="15">
      <c r="A39" s="778"/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4"/>
      <c r="N39" s="1360"/>
      <c r="O39" s="1361" t="s">
        <v>803</v>
      </c>
    </row>
    <row r="40" spans="1:12" ht="20.25" customHeight="1">
      <c r="A40" s="782" t="s">
        <v>804</v>
      </c>
      <c r="B40" s="783"/>
      <c r="C40" s="783"/>
      <c r="D40" s="783"/>
      <c r="E40" s="783"/>
      <c r="F40" s="783"/>
      <c r="G40" s="783"/>
      <c r="H40" s="783"/>
      <c r="I40" s="783"/>
      <c r="J40" s="783"/>
      <c r="K40" s="783"/>
      <c r="L40" s="783"/>
    </row>
    <row r="41" ht="13.5" thickBot="1">
      <c r="O41" s="784" t="s">
        <v>752</v>
      </c>
    </row>
    <row r="42" spans="1:15" ht="12.75">
      <c r="A42" s="785"/>
      <c r="B42" s="786"/>
      <c r="C42" s="787"/>
      <c r="D42" s="790" t="s">
        <v>228</v>
      </c>
      <c r="E42" s="790"/>
      <c r="F42" s="791"/>
      <c r="G42" s="790" t="s">
        <v>230</v>
      </c>
      <c r="H42" s="790"/>
      <c r="I42" s="791"/>
      <c r="J42" s="1376" t="s">
        <v>753</v>
      </c>
      <c r="K42" s="1377"/>
      <c r="L42" s="1378"/>
      <c r="M42" s="1419" t="s">
        <v>754</v>
      </c>
      <c r="N42" s="1420"/>
      <c r="O42" s="1421"/>
    </row>
    <row r="43" spans="1:15" ht="12.75">
      <c r="A43" s="792" t="s">
        <v>755</v>
      </c>
      <c r="B43" s="793" t="s">
        <v>756</v>
      </c>
      <c r="C43" s="794"/>
      <c r="D43" s="795" t="s">
        <v>757</v>
      </c>
      <c r="E43" s="795"/>
      <c r="F43" s="796"/>
      <c r="G43" s="797" t="s">
        <v>758</v>
      </c>
      <c r="H43" s="797"/>
      <c r="I43" s="798"/>
      <c r="J43" s="1375" t="s">
        <v>759</v>
      </c>
      <c r="K43" s="1370"/>
      <c r="L43" s="1371"/>
      <c r="M43" s="1372" t="s">
        <v>760</v>
      </c>
      <c r="N43" s="1373"/>
      <c r="O43" s="1410"/>
    </row>
    <row r="44" spans="1:15" ht="12.75">
      <c r="A44" s="799"/>
      <c r="B44" s="800"/>
      <c r="C44" s="801"/>
      <c r="D44" s="804" t="s">
        <v>761</v>
      </c>
      <c r="E44" s="803" t="s">
        <v>762</v>
      </c>
      <c r="F44" s="801"/>
      <c r="G44" s="804" t="s">
        <v>761</v>
      </c>
      <c r="H44" s="803" t="s">
        <v>762</v>
      </c>
      <c r="I44" s="801"/>
      <c r="J44" s="804" t="s">
        <v>761</v>
      </c>
      <c r="K44" s="803" t="s">
        <v>762</v>
      </c>
      <c r="L44" s="801"/>
      <c r="M44" s="804" t="s">
        <v>761</v>
      </c>
      <c r="N44" s="805" t="s">
        <v>762</v>
      </c>
      <c r="O44" s="801"/>
    </row>
    <row r="45" spans="1:15" ht="13.5" thickBot="1">
      <c r="A45" s="806"/>
      <c r="B45" s="807"/>
      <c r="C45" s="808"/>
      <c r="D45" s="811" t="s">
        <v>763</v>
      </c>
      <c r="E45" s="810" t="s">
        <v>763</v>
      </c>
      <c r="F45" s="808" t="s">
        <v>387</v>
      </c>
      <c r="G45" s="811" t="s">
        <v>763</v>
      </c>
      <c r="H45" s="810" t="s">
        <v>763</v>
      </c>
      <c r="I45" s="808" t="s">
        <v>387</v>
      </c>
      <c r="J45" s="811" t="s">
        <v>763</v>
      </c>
      <c r="K45" s="810" t="s">
        <v>763</v>
      </c>
      <c r="L45" s="808" t="s">
        <v>387</v>
      </c>
      <c r="M45" s="811" t="s">
        <v>763</v>
      </c>
      <c r="N45" s="810" t="s">
        <v>763</v>
      </c>
      <c r="O45" s="808" t="s">
        <v>387</v>
      </c>
    </row>
    <row r="46" spans="1:15" ht="13.5" thickBot="1">
      <c r="A46" s="806"/>
      <c r="B46" s="812"/>
      <c r="C46" s="813"/>
      <c r="D46" s="811">
        <v>1</v>
      </c>
      <c r="E46" s="814">
        <v>2</v>
      </c>
      <c r="F46" s="808">
        <v>3</v>
      </c>
      <c r="G46" s="811">
        <v>4</v>
      </c>
      <c r="H46" s="814">
        <v>5</v>
      </c>
      <c r="I46" s="808">
        <v>6</v>
      </c>
      <c r="J46" s="811">
        <v>7</v>
      </c>
      <c r="K46" s="810">
        <v>8</v>
      </c>
      <c r="L46" s="808">
        <f aca="true" t="shared" si="4" ref="L46:L55">J46+K46</f>
        <v>15</v>
      </c>
      <c r="M46" s="811">
        <v>10</v>
      </c>
      <c r="N46" s="810">
        <v>11</v>
      </c>
      <c r="O46" s="808">
        <f aca="true" t="shared" si="5" ref="O46:O55">M46+N46</f>
        <v>21</v>
      </c>
    </row>
    <row r="47" spans="1:15" ht="15" customHeight="1">
      <c r="A47" s="827" t="s">
        <v>764</v>
      </c>
      <c r="B47" s="866" t="s">
        <v>805</v>
      </c>
      <c r="C47" s="867"/>
      <c r="D47" s="868">
        <v>4545</v>
      </c>
      <c r="E47" s="829">
        <f>1441+11800</f>
        <v>13241</v>
      </c>
      <c r="F47" s="822">
        <f aca="true" t="shared" si="6" ref="F47:F55">D47+E47</f>
        <v>17786</v>
      </c>
      <c r="G47" s="868">
        <v>4860.584</v>
      </c>
      <c r="H47" s="829">
        <f>1467.734+11794.79</f>
        <v>13262.52</v>
      </c>
      <c r="I47" s="822">
        <f aca="true" t="shared" si="7" ref="I47:I55">G47+H47</f>
        <v>18123.1</v>
      </c>
      <c r="J47" s="868"/>
      <c r="K47" s="829"/>
      <c r="L47" s="822">
        <f t="shared" si="4"/>
        <v>0</v>
      </c>
      <c r="M47" s="868">
        <f>368.13993-96.88</f>
        <v>271.26</v>
      </c>
      <c r="N47" s="829">
        <v>30.81395</v>
      </c>
      <c r="O47" s="822">
        <f t="shared" si="5"/>
        <v>302.07</v>
      </c>
    </row>
    <row r="48" spans="1:15" ht="15" customHeight="1">
      <c r="A48" s="827" t="s">
        <v>773</v>
      </c>
      <c r="B48" s="869" t="s">
        <v>806</v>
      </c>
      <c r="C48" s="870"/>
      <c r="D48" s="871"/>
      <c r="E48" s="872"/>
      <c r="F48" s="826">
        <f t="shared" si="6"/>
        <v>0</v>
      </c>
      <c r="G48" s="871"/>
      <c r="H48" s="872"/>
      <c r="I48" s="826">
        <f t="shared" si="7"/>
        <v>0</v>
      </c>
      <c r="J48" s="871"/>
      <c r="K48" s="872"/>
      <c r="L48" s="826">
        <f t="shared" si="4"/>
        <v>0</v>
      </c>
      <c r="M48" s="871"/>
      <c r="N48" s="872"/>
      <c r="O48" s="826">
        <f t="shared" si="5"/>
        <v>0</v>
      </c>
    </row>
    <row r="49" spans="1:15" ht="15" customHeight="1">
      <c r="A49" s="836" t="s">
        <v>780</v>
      </c>
      <c r="B49" s="873" t="s">
        <v>807</v>
      </c>
      <c r="C49" s="874"/>
      <c r="D49" s="868"/>
      <c r="E49" s="829"/>
      <c r="F49" s="822">
        <f t="shared" si="6"/>
        <v>0</v>
      </c>
      <c r="G49" s="868"/>
      <c r="H49" s="829"/>
      <c r="I49" s="822">
        <f t="shared" si="7"/>
        <v>0</v>
      </c>
      <c r="J49" s="868"/>
      <c r="K49" s="829"/>
      <c r="L49" s="822">
        <f t="shared" si="4"/>
        <v>0</v>
      </c>
      <c r="M49" s="868"/>
      <c r="N49" s="829"/>
      <c r="O49" s="822">
        <f t="shared" si="5"/>
        <v>0</v>
      </c>
    </row>
    <row r="50" spans="1:15" ht="15" customHeight="1">
      <c r="A50" s="836" t="s">
        <v>782</v>
      </c>
      <c r="B50" s="875" t="s">
        <v>808</v>
      </c>
      <c r="C50" s="874"/>
      <c r="D50" s="868">
        <v>6295</v>
      </c>
      <c r="E50" s="829">
        <v>1700</v>
      </c>
      <c r="F50" s="822">
        <f t="shared" si="6"/>
        <v>7995</v>
      </c>
      <c r="G50" s="868">
        <v>5808.53573</v>
      </c>
      <c r="H50" s="829">
        <v>850.632</v>
      </c>
      <c r="I50" s="822">
        <f t="shared" si="7"/>
        <v>6659.17</v>
      </c>
      <c r="J50" s="868"/>
      <c r="K50" s="829"/>
      <c r="L50" s="822">
        <f t="shared" si="4"/>
        <v>0</v>
      </c>
      <c r="M50" s="868">
        <v>101.802</v>
      </c>
      <c r="N50" s="829"/>
      <c r="O50" s="822">
        <f t="shared" si="5"/>
        <v>101.8</v>
      </c>
    </row>
    <row r="51" spans="1:15" ht="15" customHeight="1">
      <c r="A51" s="836" t="s">
        <v>784</v>
      </c>
      <c r="B51" s="875" t="s">
        <v>809</v>
      </c>
      <c r="C51" s="874"/>
      <c r="D51" s="868">
        <v>25740</v>
      </c>
      <c r="E51" s="829"/>
      <c r="F51" s="822">
        <f t="shared" si="6"/>
        <v>25740</v>
      </c>
      <c r="G51" s="868">
        <v>25740</v>
      </c>
      <c r="H51" s="829"/>
      <c r="I51" s="822">
        <f t="shared" si="7"/>
        <v>25740</v>
      </c>
      <c r="J51" s="868"/>
      <c r="K51" s="829"/>
      <c r="L51" s="822">
        <f t="shared" si="4"/>
        <v>0</v>
      </c>
      <c r="M51" s="868"/>
      <c r="N51" s="829"/>
      <c r="O51" s="822">
        <f t="shared" si="5"/>
        <v>0</v>
      </c>
    </row>
    <row r="52" spans="1:15" ht="15" customHeight="1">
      <c r="A52" s="836" t="s">
        <v>790</v>
      </c>
      <c r="B52" s="875" t="s">
        <v>810</v>
      </c>
      <c r="C52" s="874"/>
      <c r="D52" s="868"/>
      <c r="E52" s="829"/>
      <c r="F52" s="822">
        <f t="shared" si="6"/>
        <v>0</v>
      </c>
      <c r="G52" s="868"/>
      <c r="H52" s="829"/>
      <c r="I52" s="822">
        <f t="shared" si="7"/>
        <v>0</v>
      </c>
      <c r="J52" s="868"/>
      <c r="K52" s="829"/>
      <c r="L52" s="822">
        <f t="shared" si="4"/>
        <v>0</v>
      </c>
      <c r="M52" s="868"/>
      <c r="N52" s="829"/>
      <c r="O52" s="822">
        <f t="shared" si="5"/>
        <v>0</v>
      </c>
    </row>
    <row r="53" spans="1:15" ht="15" customHeight="1">
      <c r="A53" s="836" t="s">
        <v>792</v>
      </c>
      <c r="B53" s="875" t="s">
        <v>811</v>
      </c>
      <c r="C53" s="874"/>
      <c r="D53" s="868"/>
      <c r="E53" s="829"/>
      <c r="F53" s="822">
        <f t="shared" si="6"/>
        <v>0</v>
      </c>
      <c r="G53" s="868"/>
      <c r="H53" s="829"/>
      <c r="I53" s="822">
        <f t="shared" si="7"/>
        <v>0</v>
      </c>
      <c r="J53" s="868"/>
      <c r="K53" s="829"/>
      <c r="L53" s="822">
        <f t="shared" si="4"/>
        <v>0</v>
      </c>
      <c r="M53" s="868"/>
      <c r="N53" s="829"/>
      <c r="O53" s="822">
        <f t="shared" si="5"/>
        <v>0</v>
      </c>
    </row>
    <row r="54" spans="1:15" ht="15" customHeight="1" thickBot="1">
      <c r="A54" s="836" t="s">
        <v>812</v>
      </c>
      <c r="B54" s="875" t="s">
        <v>791</v>
      </c>
      <c r="C54" s="874"/>
      <c r="D54" s="868">
        <v>4273</v>
      </c>
      <c r="E54" s="829"/>
      <c r="F54" s="822">
        <f t="shared" si="6"/>
        <v>4273</v>
      </c>
      <c r="G54" s="868">
        <v>2079.604</v>
      </c>
      <c r="H54" s="829"/>
      <c r="I54" s="822">
        <f t="shared" si="7"/>
        <v>2079.6</v>
      </c>
      <c r="J54" s="868"/>
      <c r="K54" s="829"/>
      <c r="L54" s="822">
        <f t="shared" si="4"/>
        <v>0</v>
      </c>
      <c r="M54" s="868">
        <v>488.533</v>
      </c>
      <c r="N54" s="829"/>
      <c r="O54" s="822">
        <f t="shared" si="5"/>
        <v>488.53</v>
      </c>
    </row>
    <row r="55" spans="1:15" ht="17.25" customHeight="1" thickBot="1">
      <c r="A55" s="876" t="s">
        <v>813</v>
      </c>
      <c r="B55" s="877" t="s">
        <v>814</v>
      </c>
      <c r="C55" s="878"/>
      <c r="D55" s="879">
        <f>SUM(D47:D54)</f>
        <v>40853</v>
      </c>
      <c r="E55" s="880">
        <f>SUM(E47:E54)</f>
        <v>14941</v>
      </c>
      <c r="F55" s="842">
        <f t="shared" si="6"/>
        <v>55794</v>
      </c>
      <c r="G55" s="879">
        <f>SUM(G47:G54)</f>
        <v>38488.72</v>
      </c>
      <c r="H55" s="880">
        <f>SUM(H47:H54)</f>
        <v>14113.15</v>
      </c>
      <c r="I55" s="842">
        <f t="shared" si="7"/>
        <v>52601.87</v>
      </c>
      <c r="J55" s="879">
        <f>SUM(J47:J54)</f>
        <v>0</v>
      </c>
      <c r="K55" s="880">
        <f>SUM(K47:K54)</f>
        <v>0</v>
      </c>
      <c r="L55" s="842">
        <f t="shared" si="4"/>
        <v>0</v>
      </c>
      <c r="M55" s="879">
        <f>SUM(M47:M54)</f>
        <v>861.6</v>
      </c>
      <c r="N55" s="880">
        <f>SUM(N47:N54)</f>
        <v>30.81</v>
      </c>
      <c r="O55" s="842">
        <f t="shared" si="5"/>
        <v>892.41</v>
      </c>
    </row>
    <row r="56" ht="12.75" customHeight="1"/>
    <row r="57" ht="12" customHeight="1"/>
    <row r="58" spans="1:15" ht="15" customHeight="1">
      <c r="A58" s="778"/>
      <c r="N58" s="925"/>
      <c r="O58" s="1361"/>
    </row>
    <row r="59" spans="1:15" ht="20.25" customHeight="1">
      <c r="A59" s="1381" t="s">
        <v>816</v>
      </c>
      <c r="B59" s="1381"/>
      <c r="C59" s="1381"/>
      <c r="D59" s="1381"/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</row>
    <row r="60" spans="1:15" ht="16.5" thickBot="1">
      <c r="A60" s="781"/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O60" s="784" t="s">
        <v>752</v>
      </c>
    </row>
    <row r="61" spans="1:15" ht="12.75">
      <c r="A61" s="785"/>
      <c r="B61" s="786"/>
      <c r="C61" s="787"/>
      <c r="D61" s="790" t="s">
        <v>228</v>
      </c>
      <c r="E61" s="790"/>
      <c r="F61" s="791"/>
      <c r="G61" s="790" t="s">
        <v>230</v>
      </c>
      <c r="H61" s="790"/>
      <c r="I61" s="791"/>
      <c r="J61" s="1376" t="s">
        <v>753</v>
      </c>
      <c r="K61" s="1377"/>
      <c r="L61" s="1378"/>
      <c r="M61" s="1419" t="s">
        <v>754</v>
      </c>
      <c r="N61" s="1420"/>
      <c r="O61" s="1421"/>
    </row>
    <row r="62" spans="1:15" ht="12.75">
      <c r="A62" s="792" t="s">
        <v>755</v>
      </c>
      <c r="B62" s="793" t="s">
        <v>756</v>
      </c>
      <c r="C62" s="794"/>
      <c r="D62" s="795" t="s">
        <v>757</v>
      </c>
      <c r="E62" s="795"/>
      <c r="F62" s="796"/>
      <c r="G62" s="797" t="s">
        <v>758</v>
      </c>
      <c r="H62" s="797"/>
      <c r="I62" s="798"/>
      <c r="J62" s="1375" t="s">
        <v>759</v>
      </c>
      <c r="K62" s="1370"/>
      <c r="L62" s="1371"/>
      <c r="M62" s="1372" t="s">
        <v>760</v>
      </c>
      <c r="N62" s="1373"/>
      <c r="O62" s="1410"/>
    </row>
    <row r="63" spans="1:15" ht="12.75">
      <c r="A63" s="799"/>
      <c r="B63" s="800"/>
      <c r="C63" s="801"/>
      <c r="D63" s="804" t="s">
        <v>761</v>
      </c>
      <c r="E63" s="803" t="s">
        <v>762</v>
      </c>
      <c r="F63" s="801"/>
      <c r="G63" s="804" t="s">
        <v>761</v>
      </c>
      <c r="H63" s="803" t="s">
        <v>762</v>
      </c>
      <c r="I63" s="801"/>
      <c r="J63" s="804" t="s">
        <v>761</v>
      </c>
      <c r="K63" s="803" t="s">
        <v>762</v>
      </c>
      <c r="L63" s="801"/>
      <c r="M63" s="804" t="s">
        <v>761</v>
      </c>
      <c r="N63" s="805" t="s">
        <v>762</v>
      </c>
      <c r="O63" s="801"/>
    </row>
    <row r="64" spans="1:15" ht="13.5" thickBot="1">
      <c r="A64" s="806"/>
      <c r="B64" s="807"/>
      <c r="C64" s="808"/>
      <c r="D64" s="811" t="s">
        <v>763</v>
      </c>
      <c r="E64" s="810" t="s">
        <v>763</v>
      </c>
      <c r="F64" s="808" t="s">
        <v>387</v>
      </c>
      <c r="G64" s="811" t="s">
        <v>763</v>
      </c>
      <c r="H64" s="810" t="s">
        <v>763</v>
      </c>
      <c r="I64" s="808" t="s">
        <v>387</v>
      </c>
      <c r="J64" s="811" t="s">
        <v>763</v>
      </c>
      <c r="K64" s="810" t="s">
        <v>763</v>
      </c>
      <c r="L64" s="808" t="s">
        <v>387</v>
      </c>
      <c r="M64" s="811" t="s">
        <v>763</v>
      </c>
      <c r="N64" s="810" t="s">
        <v>763</v>
      </c>
      <c r="O64" s="808" t="s">
        <v>387</v>
      </c>
    </row>
    <row r="65" spans="1:15" ht="13.5" thickBot="1">
      <c r="A65" s="837"/>
      <c r="B65" s="881"/>
      <c r="C65" s="882"/>
      <c r="D65" s="883">
        <v>1</v>
      </c>
      <c r="E65" s="814">
        <v>2</v>
      </c>
      <c r="F65" s="884">
        <v>3</v>
      </c>
      <c r="G65" s="883">
        <v>4</v>
      </c>
      <c r="H65" s="814">
        <v>5</v>
      </c>
      <c r="I65" s="884">
        <v>6</v>
      </c>
      <c r="J65" s="883">
        <v>7</v>
      </c>
      <c r="K65" s="814">
        <v>8</v>
      </c>
      <c r="L65" s="884">
        <v>9</v>
      </c>
      <c r="M65" s="883">
        <v>10</v>
      </c>
      <c r="N65" s="814">
        <v>11</v>
      </c>
      <c r="O65" s="884">
        <v>12</v>
      </c>
    </row>
    <row r="66" spans="1:15" ht="25.5" customHeight="1">
      <c r="A66" s="849" t="s">
        <v>764</v>
      </c>
      <c r="B66" s="1415" t="s">
        <v>817</v>
      </c>
      <c r="C66" s="1416"/>
      <c r="D66" s="852">
        <f>D67+D68</f>
        <v>0</v>
      </c>
      <c r="E66" s="819">
        <f>E67+E68</f>
        <v>0</v>
      </c>
      <c r="F66" s="820">
        <f aca="true" t="shared" si="8" ref="F66:F74">D66+E66</f>
        <v>0</v>
      </c>
      <c r="G66" s="852">
        <f>G67+G68</f>
        <v>0</v>
      </c>
      <c r="H66" s="819">
        <f>H67+H68</f>
        <v>0</v>
      </c>
      <c r="I66" s="820">
        <f aca="true" t="shared" si="9" ref="I66:I74">G66+H66</f>
        <v>0</v>
      </c>
      <c r="J66" s="852">
        <f>J67+J68</f>
        <v>0</v>
      </c>
      <c r="K66" s="819">
        <f>K67+K68</f>
        <v>0</v>
      </c>
      <c r="L66" s="820">
        <f aca="true" t="shared" si="10" ref="L66:L74">J66+K66</f>
        <v>0</v>
      </c>
      <c r="M66" s="852">
        <f>M67+M68</f>
        <v>0</v>
      </c>
      <c r="N66" s="819">
        <f>N67+N68</f>
        <v>0</v>
      </c>
      <c r="O66" s="820">
        <f aca="true" t="shared" si="11" ref="O66:O74">M66+N66</f>
        <v>0</v>
      </c>
    </row>
    <row r="67" spans="1:15" ht="15" customHeight="1">
      <c r="A67" s="827" t="s">
        <v>818</v>
      </c>
      <c r="B67" s="885" t="s">
        <v>819</v>
      </c>
      <c r="C67" s="886" t="s">
        <v>820</v>
      </c>
      <c r="D67" s="887">
        <f>D70+D73</f>
        <v>0</v>
      </c>
      <c r="E67" s="888">
        <f>E70+E73</f>
        <v>0</v>
      </c>
      <c r="F67" s="889">
        <f t="shared" si="8"/>
        <v>0</v>
      </c>
      <c r="G67" s="887">
        <f>G70+G73</f>
        <v>0</v>
      </c>
      <c r="H67" s="888">
        <f>H70+H73</f>
        <v>0</v>
      </c>
      <c r="I67" s="889">
        <f t="shared" si="9"/>
        <v>0</v>
      </c>
      <c r="J67" s="887">
        <f>J70+J73</f>
        <v>0</v>
      </c>
      <c r="K67" s="888">
        <f>K70+K73</f>
        <v>0</v>
      </c>
      <c r="L67" s="889">
        <f t="shared" si="10"/>
        <v>0</v>
      </c>
      <c r="M67" s="887">
        <f>M70+M73</f>
        <v>0</v>
      </c>
      <c r="N67" s="888">
        <f>N70+N73</f>
        <v>0</v>
      </c>
      <c r="O67" s="889">
        <f t="shared" si="11"/>
        <v>0</v>
      </c>
    </row>
    <row r="68" spans="1:15" ht="15" customHeight="1" thickBot="1">
      <c r="A68" s="806" t="s">
        <v>821</v>
      </c>
      <c r="B68" s="1417" t="s">
        <v>822</v>
      </c>
      <c r="C68" s="1418"/>
      <c r="D68" s="890">
        <f>D71+D74</f>
        <v>0</v>
      </c>
      <c r="E68" s="891">
        <f>E71+E74</f>
        <v>0</v>
      </c>
      <c r="F68" s="892">
        <f t="shared" si="8"/>
        <v>0</v>
      </c>
      <c r="G68" s="890">
        <f>G71+G74</f>
        <v>0</v>
      </c>
      <c r="H68" s="891">
        <f>H71+H74</f>
        <v>0</v>
      </c>
      <c r="I68" s="892">
        <f t="shared" si="9"/>
        <v>0</v>
      </c>
      <c r="J68" s="890">
        <f>J71+J74</f>
        <v>0</v>
      </c>
      <c r="K68" s="891">
        <f>K71+K74</f>
        <v>0</v>
      </c>
      <c r="L68" s="892">
        <f t="shared" si="10"/>
        <v>0</v>
      </c>
      <c r="M68" s="890">
        <f>M71+M74</f>
        <v>0</v>
      </c>
      <c r="N68" s="891">
        <f>N71+N74</f>
        <v>0</v>
      </c>
      <c r="O68" s="892">
        <f t="shared" si="11"/>
        <v>0</v>
      </c>
    </row>
    <row r="69" spans="1:15" ht="25.5" customHeight="1">
      <c r="A69" s="849" t="s">
        <v>766</v>
      </c>
      <c r="B69" s="1415" t="s">
        <v>823</v>
      </c>
      <c r="C69" s="1416"/>
      <c r="D69" s="852">
        <f>D70+D71</f>
        <v>0</v>
      </c>
      <c r="E69" s="819">
        <f>E70+E71</f>
        <v>0</v>
      </c>
      <c r="F69" s="820">
        <f t="shared" si="8"/>
        <v>0</v>
      </c>
      <c r="G69" s="852">
        <f>G70+G71</f>
        <v>0</v>
      </c>
      <c r="H69" s="819">
        <f>H70+H71</f>
        <v>0</v>
      </c>
      <c r="I69" s="820">
        <f t="shared" si="9"/>
        <v>0</v>
      </c>
      <c r="J69" s="852">
        <f>J70+J71</f>
        <v>0</v>
      </c>
      <c r="K69" s="819">
        <f>K70+K71</f>
        <v>0</v>
      </c>
      <c r="L69" s="820">
        <f t="shared" si="10"/>
        <v>0</v>
      </c>
      <c r="M69" s="852">
        <f>M70+M71</f>
        <v>0</v>
      </c>
      <c r="N69" s="819">
        <f>N70+N71</f>
        <v>0</v>
      </c>
      <c r="O69" s="820">
        <f t="shared" si="11"/>
        <v>0</v>
      </c>
    </row>
    <row r="70" spans="1:15" ht="15" customHeight="1">
      <c r="A70" s="827" t="s">
        <v>824</v>
      </c>
      <c r="B70" s="893" t="s">
        <v>819</v>
      </c>
      <c r="C70" s="894" t="s">
        <v>820</v>
      </c>
      <c r="D70" s="871"/>
      <c r="E70" s="872"/>
      <c r="F70" s="826">
        <f t="shared" si="8"/>
        <v>0</v>
      </c>
      <c r="G70" s="871"/>
      <c r="H70" s="872"/>
      <c r="I70" s="826">
        <f t="shared" si="9"/>
        <v>0</v>
      </c>
      <c r="J70" s="871"/>
      <c r="K70" s="872"/>
      <c r="L70" s="826">
        <f t="shared" si="10"/>
        <v>0</v>
      </c>
      <c r="M70" s="871"/>
      <c r="N70" s="872"/>
      <c r="O70" s="826">
        <f t="shared" si="11"/>
        <v>0</v>
      </c>
    </row>
    <row r="71" spans="1:15" ht="15" customHeight="1" thickBot="1">
      <c r="A71" s="806" t="s">
        <v>825</v>
      </c>
      <c r="B71" s="1417" t="s">
        <v>822</v>
      </c>
      <c r="C71" s="1418"/>
      <c r="D71" s="895"/>
      <c r="E71" s="896"/>
      <c r="F71" s="892">
        <f t="shared" si="8"/>
        <v>0</v>
      </c>
      <c r="G71" s="895"/>
      <c r="H71" s="896"/>
      <c r="I71" s="892">
        <f t="shared" si="9"/>
        <v>0</v>
      </c>
      <c r="J71" s="895"/>
      <c r="K71" s="896"/>
      <c r="L71" s="892">
        <f t="shared" si="10"/>
        <v>0</v>
      </c>
      <c r="M71" s="895"/>
      <c r="N71" s="896"/>
      <c r="O71" s="892">
        <f t="shared" si="11"/>
        <v>0</v>
      </c>
    </row>
    <row r="72" spans="1:15" ht="25.5" customHeight="1">
      <c r="A72" s="849" t="s">
        <v>826</v>
      </c>
      <c r="B72" s="1415" t="s">
        <v>13</v>
      </c>
      <c r="C72" s="1416"/>
      <c r="D72" s="852">
        <f>D73+D74</f>
        <v>0</v>
      </c>
      <c r="E72" s="819">
        <f>E73+E74</f>
        <v>0</v>
      </c>
      <c r="F72" s="820">
        <f t="shared" si="8"/>
        <v>0</v>
      </c>
      <c r="G72" s="852">
        <f>G73+G74</f>
        <v>0</v>
      </c>
      <c r="H72" s="819">
        <f>H73+H74</f>
        <v>0</v>
      </c>
      <c r="I72" s="820">
        <f t="shared" si="9"/>
        <v>0</v>
      </c>
      <c r="J72" s="852">
        <f>J73+J74</f>
        <v>0</v>
      </c>
      <c r="K72" s="819">
        <f>K73+K74</f>
        <v>0</v>
      </c>
      <c r="L72" s="820">
        <f t="shared" si="10"/>
        <v>0</v>
      </c>
      <c r="M72" s="852">
        <f>M73+M74</f>
        <v>0</v>
      </c>
      <c r="N72" s="819">
        <f>N73+N74</f>
        <v>0</v>
      </c>
      <c r="O72" s="820">
        <f t="shared" si="11"/>
        <v>0</v>
      </c>
    </row>
    <row r="73" spans="1:15" ht="15" customHeight="1">
      <c r="A73" s="827" t="s">
        <v>827</v>
      </c>
      <c r="B73" s="893" t="s">
        <v>819</v>
      </c>
      <c r="C73" s="894" t="s">
        <v>820</v>
      </c>
      <c r="D73" s="871"/>
      <c r="E73" s="872"/>
      <c r="F73" s="826">
        <f t="shared" si="8"/>
        <v>0</v>
      </c>
      <c r="G73" s="871"/>
      <c r="H73" s="872"/>
      <c r="I73" s="826">
        <f t="shared" si="9"/>
        <v>0</v>
      </c>
      <c r="J73" s="871"/>
      <c r="K73" s="872"/>
      <c r="L73" s="826">
        <f t="shared" si="10"/>
        <v>0</v>
      </c>
      <c r="M73" s="871"/>
      <c r="N73" s="872"/>
      <c r="O73" s="826">
        <f t="shared" si="11"/>
        <v>0</v>
      </c>
    </row>
    <row r="74" spans="1:15" ht="15" customHeight="1" thickBot="1">
      <c r="A74" s="806" t="s">
        <v>828</v>
      </c>
      <c r="B74" s="1417" t="s">
        <v>822</v>
      </c>
      <c r="C74" s="1418"/>
      <c r="D74" s="895"/>
      <c r="E74" s="896"/>
      <c r="F74" s="892">
        <f t="shared" si="8"/>
        <v>0</v>
      </c>
      <c r="G74" s="895"/>
      <c r="H74" s="896"/>
      <c r="I74" s="892">
        <f t="shared" si="9"/>
        <v>0</v>
      </c>
      <c r="J74" s="895"/>
      <c r="K74" s="896"/>
      <c r="L74" s="892">
        <f t="shared" si="10"/>
        <v>0</v>
      </c>
      <c r="M74" s="895"/>
      <c r="N74" s="896"/>
      <c r="O74" s="892">
        <f t="shared" si="11"/>
        <v>0</v>
      </c>
    </row>
    <row r="75" spans="1:15" ht="20.25" customHeight="1">
      <c r="A75" s="800"/>
      <c r="B75" s="897"/>
      <c r="C75" s="898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</row>
    <row r="76" spans="1:15" ht="15.75" customHeight="1">
      <c r="A76" s="800"/>
      <c r="B76" s="897"/>
      <c r="C76" s="898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1362"/>
      <c r="O76" s="1361" t="s">
        <v>815</v>
      </c>
    </row>
    <row r="77" spans="1:15" ht="3.75" customHeight="1">
      <c r="A77" s="897"/>
      <c r="B77" s="897"/>
      <c r="C77" s="898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</row>
    <row r="78" spans="1:15" ht="5.25" customHeight="1">
      <c r="A78" s="897"/>
      <c r="B78" s="897"/>
      <c r="C78" s="898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</row>
    <row r="79" spans="1:15" ht="15.75">
      <c r="A79" s="779" t="s">
        <v>829</v>
      </c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</row>
    <row r="80" spans="1:15" ht="14.25" customHeight="1" thickBot="1">
      <c r="A80" s="782"/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O80" s="784" t="s">
        <v>752</v>
      </c>
    </row>
    <row r="81" spans="1:15" ht="12.75">
      <c r="A81" s="785"/>
      <c r="B81" s="786"/>
      <c r="C81" s="787"/>
      <c r="D81" s="790" t="s">
        <v>228</v>
      </c>
      <c r="E81" s="790"/>
      <c r="F81" s="791"/>
      <c r="G81" s="790" t="s">
        <v>230</v>
      </c>
      <c r="H81" s="790"/>
      <c r="I81" s="791"/>
      <c r="J81" s="1376" t="s">
        <v>753</v>
      </c>
      <c r="K81" s="1377"/>
      <c r="L81" s="1378"/>
      <c r="M81" s="1419" t="s">
        <v>754</v>
      </c>
      <c r="N81" s="1420"/>
      <c r="O81" s="1421"/>
    </row>
    <row r="82" spans="1:15" ht="12.75">
      <c r="A82" s="792" t="s">
        <v>755</v>
      </c>
      <c r="B82" s="793" t="s">
        <v>756</v>
      </c>
      <c r="C82" s="794"/>
      <c r="D82" s="795" t="s">
        <v>757</v>
      </c>
      <c r="E82" s="795"/>
      <c r="F82" s="796"/>
      <c r="G82" s="797" t="s">
        <v>758</v>
      </c>
      <c r="H82" s="797"/>
      <c r="I82" s="798"/>
      <c r="J82" s="1375" t="s">
        <v>759</v>
      </c>
      <c r="K82" s="1370"/>
      <c r="L82" s="1371"/>
      <c r="M82" s="1372" t="s">
        <v>760</v>
      </c>
      <c r="N82" s="1373"/>
      <c r="O82" s="1410"/>
    </row>
    <row r="83" spans="1:15" ht="12.75">
      <c r="A83" s="799"/>
      <c r="B83" s="800"/>
      <c r="C83" s="801"/>
      <c r="D83" s="804" t="s">
        <v>761</v>
      </c>
      <c r="E83" s="803" t="s">
        <v>762</v>
      </c>
      <c r="F83" s="801"/>
      <c r="G83" s="804" t="s">
        <v>761</v>
      </c>
      <c r="H83" s="803" t="s">
        <v>762</v>
      </c>
      <c r="I83" s="801"/>
      <c r="J83" s="804" t="s">
        <v>761</v>
      </c>
      <c r="K83" s="803" t="s">
        <v>762</v>
      </c>
      <c r="L83" s="801"/>
      <c r="M83" s="804" t="s">
        <v>761</v>
      </c>
      <c r="N83" s="805" t="s">
        <v>762</v>
      </c>
      <c r="O83" s="801"/>
    </row>
    <row r="84" spans="1:15" ht="13.5" thickBot="1">
      <c r="A84" s="806"/>
      <c r="B84" s="807"/>
      <c r="C84" s="808"/>
      <c r="D84" s="811" t="s">
        <v>763</v>
      </c>
      <c r="E84" s="810" t="s">
        <v>763</v>
      </c>
      <c r="F84" s="808" t="s">
        <v>387</v>
      </c>
      <c r="G84" s="811" t="s">
        <v>763</v>
      </c>
      <c r="H84" s="810" t="s">
        <v>763</v>
      </c>
      <c r="I84" s="808" t="s">
        <v>387</v>
      </c>
      <c r="J84" s="811" t="s">
        <v>763</v>
      </c>
      <c r="K84" s="810" t="s">
        <v>763</v>
      </c>
      <c r="L84" s="808" t="s">
        <v>387</v>
      </c>
      <c r="M84" s="811" t="s">
        <v>763</v>
      </c>
      <c r="N84" s="810" t="s">
        <v>763</v>
      </c>
      <c r="O84" s="808" t="s">
        <v>387</v>
      </c>
    </row>
    <row r="85" spans="1:15" ht="13.5" thickBot="1">
      <c r="A85" s="837"/>
      <c r="B85" s="881"/>
      <c r="C85" s="882"/>
      <c r="D85" s="883">
        <v>1</v>
      </c>
      <c r="E85" s="814">
        <v>2</v>
      </c>
      <c r="F85" s="884">
        <v>3</v>
      </c>
      <c r="G85" s="883">
        <v>4</v>
      </c>
      <c r="H85" s="814">
        <v>5</v>
      </c>
      <c r="I85" s="884">
        <v>6</v>
      </c>
      <c r="J85" s="883">
        <v>7</v>
      </c>
      <c r="K85" s="814">
        <v>8</v>
      </c>
      <c r="L85" s="884">
        <v>9</v>
      </c>
      <c r="M85" s="883">
        <v>10</v>
      </c>
      <c r="N85" s="814">
        <v>11</v>
      </c>
      <c r="O85" s="884">
        <v>12</v>
      </c>
    </row>
    <row r="86" spans="1:15" ht="27" customHeight="1" thickBot="1">
      <c r="A86" s="837" t="s">
        <v>764</v>
      </c>
      <c r="B86" s="1411" t="s">
        <v>830</v>
      </c>
      <c r="C86" s="1412"/>
      <c r="D86" s="879">
        <f>D87+D88</f>
        <v>405268</v>
      </c>
      <c r="E86" s="880">
        <f>E87+E88</f>
        <v>68541</v>
      </c>
      <c r="F86" s="842">
        <f>D86+E86</f>
        <v>473809</v>
      </c>
      <c r="G86" s="879">
        <f>G87+G88</f>
        <v>359482.51</v>
      </c>
      <c r="H86" s="880">
        <f>H87+H88</f>
        <v>65167.6</v>
      </c>
      <c r="I86" s="842">
        <f>G86+H86</f>
        <v>424650.11</v>
      </c>
      <c r="J86" s="879">
        <f>J87+J88</f>
        <v>150</v>
      </c>
      <c r="K86" s="880">
        <f>K87+K88</f>
        <v>0</v>
      </c>
      <c r="L86" s="842">
        <f>J86+K86</f>
        <v>150</v>
      </c>
      <c r="M86" s="879">
        <f>M87+M88</f>
        <v>15255.38</v>
      </c>
      <c r="N86" s="880">
        <f>N87+N88</f>
        <v>5964.88</v>
      </c>
      <c r="O86" s="842">
        <f>M86+N86</f>
        <v>21220.26</v>
      </c>
    </row>
    <row r="87" spans="1:15" ht="15" customHeight="1" thickBot="1">
      <c r="A87" s="837" t="s">
        <v>766</v>
      </c>
      <c r="B87" s="899" t="s">
        <v>819</v>
      </c>
      <c r="C87" s="1369" t="s">
        <v>831</v>
      </c>
      <c r="D87" s="879">
        <f>D27+D55</f>
        <v>405268</v>
      </c>
      <c r="E87" s="880">
        <f>E27+E55</f>
        <v>68541</v>
      </c>
      <c r="F87" s="842">
        <f>D87+E87</f>
        <v>473809</v>
      </c>
      <c r="G87" s="879">
        <f>G27+G55</f>
        <v>359482.51</v>
      </c>
      <c r="H87" s="880">
        <f>H27+H55</f>
        <v>65167.6</v>
      </c>
      <c r="I87" s="842">
        <f>G87+H87</f>
        <v>424650.11</v>
      </c>
      <c r="J87" s="879">
        <f>J27+J55</f>
        <v>150</v>
      </c>
      <c r="K87" s="880">
        <f>K27+K55</f>
        <v>0</v>
      </c>
      <c r="L87" s="842">
        <f>J87+K87</f>
        <v>150</v>
      </c>
      <c r="M87" s="879">
        <f>M27+M55</f>
        <v>15255.38</v>
      </c>
      <c r="N87" s="880">
        <f>N27+N55</f>
        <v>5964.88</v>
      </c>
      <c r="O87" s="842">
        <f>M87+N87</f>
        <v>21220.26</v>
      </c>
    </row>
    <row r="88" spans="1:15" ht="27.75" customHeight="1" thickBot="1">
      <c r="A88" s="837" t="s">
        <v>826</v>
      </c>
      <c r="B88" s="1413" t="s">
        <v>832</v>
      </c>
      <c r="C88" s="1414"/>
      <c r="D88" s="879">
        <f>D68</f>
        <v>0</v>
      </c>
      <c r="E88" s="880">
        <f>E68</f>
        <v>0</v>
      </c>
      <c r="F88" s="842">
        <f>D88+E88</f>
        <v>0</v>
      </c>
      <c r="G88" s="879">
        <f>G68</f>
        <v>0</v>
      </c>
      <c r="H88" s="880">
        <f>H68</f>
        <v>0</v>
      </c>
      <c r="I88" s="842">
        <f>G88+H88</f>
        <v>0</v>
      </c>
      <c r="J88" s="879">
        <f>J68</f>
        <v>0</v>
      </c>
      <c r="K88" s="880">
        <f>K68</f>
        <v>0</v>
      </c>
      <c r="L88" s="842">
        <f>J88+K88</f>
        <v>0</v>
      </c>
      <c r="M88" s="879">
        <f>M68</f>
        <v>0</v>
      </c>
      <c r="N88" s="880">
        <f>N68</f>
        <v>0</v>
      </c>
      <c r="O88" s="842">
        <f>M88+N88</f>
        <v>0</v>
      </c>
    </row>
    <row r="89" spans="1:15" ht="15" customHeight="1">
      <c r="A89" s="897"/>
      <c r="B89" s="897"/>
      <c r="C89" s="898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</row>
    <row r="90" spans="1:15" ht="15.75">
      <c r="A90" s="1381" t="s">
        <v>833</v>
      </c>
      <c r="B90" s="1381"/>
      <c r="C90" s="1381"/>
      <c r="D90" s="1381"/>
      <c r="E90" s="1381"/>
      <c r="F90" s="1381"/>
      <c r="G90" s="1381"/>
      <c r="H90" s="1381"/>
      <c r="I90" s="1381"/>
      <c r="J90" s="1381"/>
      <c r="K90" s="1381"/>
      <c r="L90" s="1381"/>
      <c r="O90" s="39" t="s">
        <v>752</v>
      </c>
    </row>
    <row r="91" spans="10:11" ht="5.25" customHeight="1" thickBot="1">
      <c r="J91" s="900"/>
      <c r="K91" s="900"/>
    </row>
    <row r="92" spans="1:15" ht="12.75">
      <c r="A92" s="785"/>
      <c r="B92" s="786"/>
      <c r="C92" s="787"/>
      <c r="D92" s="790" t="s">
        <v>834</v>
      </c>
      <c r="E92" s="790"/>
      <c r="F92" s="791"/>
      <c r="G92" s="901" t="s">
        <v>834</v>
      </c>
      <c r="H92" s="790"/>
      <c r="I92" s="791"/>
      <c r="J92" s="790" t="s">
        <v>835</v>
      </c>
      <c r="K92" s="790"/>
      <c r="L92" s="791"/>
      <c r="M92" s="1376" t="s">
        <v>836</v>
      </c>
      <c r="N92" s="1377"/>
      <c r="O92" s="1378"/>
    </row>
    <row r="93" spans="1:15" ht="9.75" customHeight="1">
      <c r="A93" s="792" t="s">
        <v>755</v>
      </c>
      <c r="B93" s="793"/>
      <c r="C93" s="794"/>
      <c r="D93" s="902"/>
      <c r="E93" s="903" t="s">
        <v>837</v>
      </c>
      <c r="F93" s="904"/>
      <c r="G93" s="1379" t="s">
        <v>412</v>
      </c>
      <c r="H93" s="1380"/>
      <c r="I93" s="1374"/>
      <c r="J93" s="1380" t="s">
        <v>837</v>
      </c>
      <c r="K93" s="1380"/>
      <c r="L93" s="1380"/>
      <c r="M93" s="1379" t="s">
        <v>774</v>
      </c>
      <c r="N93" s="1380"/>
      <c r="O93" s="1374"/>
    </row>
    <row r="94" spans="1:15" ht="12.75">
      <c r="A94" s="799"/>
      <c r="B94" s="800"/>
      <c r="C94" s="801"/>
      <c r="D94" s="804" t="s">
        <v>761</v>
      </c>
      <c r="E94" s="805" t="s">
        <v>762</v>
      </c>
      <c r="F94" s="801"/>
      <c r="G94" s="905" t="s">
        <v>761</v>
      </c>
      <c r="H94" s="803" t="s">
        <v>762</v>
      </c>
      <c r="I94" s="801"/>
      <c r="J94" s="804" t="s">
        <v>761</v>
      </c>
      <c r="K94" s="803" t="s">
        <v>762</v>
      </c>
      <c r="L94" s="801"/>
      <c r="M94" s="804" t="s">
        <v>761</v>
      </c>
      <c r="N94" s="803" t="s">
        <v>762</v>
      </c>
      <c r="O94" s="801"/>
    </row>
    <row r="95" spans="1:15" ht="13.5" thickBot="1">
      <c r="A95" s="806"/>
      <c r="B95" s="807"/>
      <c r="C95" s="808"/>
      <c r="D95" s="811" t="s">
        <v>763</v>
      </c>
      <c r="E95" s="810" t="s">
        <v>763</v>
      </c>
      <c r="F95" s="808" t="s">
        <v>387</v>
      </c>
      <c r="G95" s="809" t="s">
        <v>763</v>
      </c>
      <c r="H95" s="810" t="s">
        <v>763</v>
      </c>
      <c r="I95" s="808" t="s">
        <v>387</v>
      </c>
      <c r="J95" s="811" t="s">
        <v>763</v>
      </c>
      <c r="K95" s="810" t="s">
        <v>763</v>
      </c>
      <c r="L95" s="808" t="s">
        <v>387</v>
      </c>
      <c r="M95" s="811" t="s">
        <v>763</v>
      </c>
      <c r="N95" s="810" t="s">
        <v>763</v>
      </c>
      <c r="O95" s="808" t="s">
        <v>387</v>
      </c>
    </row>
    <row r="96" spans="1:15" ht="13.5" thickBot="1">
      <c r="A96" s="806"/>
      <c r="B96" s="812"/>
      <c r="C96" s="813"/>
      <c r="D96" s="811">
        <v>1</v>
      </c>
      <c r="E96" s="814">
        <v>2</v>
      </c>
      <c r="F96" s="808">
        <v>3</v>
      </c>
      <c r="G96" s="906">
        <v>4</v>
      </c>
      <c r="H96" s="814">
        <v>5</v>
      </c>
      <c r="I96" s="884">
        <v>6</v>
      </c>
      <c r="J96" s="883">
        <v>7</v>
      </c>
      <c r="K96" s="814">
        <v>8</v>
      </c>
      <c r="L96" s="884">
        <v>9</v>
      </c>
      <c r="M96" s="883">
        <v>10</v>
      </c>
      <c r="N96" s="814">
        <v>11</v>
      </c>
      <c r="O96" s="884">
        <v>12</v>
      </c>
    </row>
    <row r="97" spans="1:15" ht="15" customHeight="1">
      <c r="A97" s="827" t="s">
        <v>764</v>
      </c>
      <c r="B97" s="1404" t="s">
        <v>838</v>
      </c>
      <c r="C97" s="1405"/>
      <c r="D97" s="868"/>
      <c r="E97" s="829"/>
      <c r="F97" s="822">
        <f>D97+E97</f>
        <v>0</v>
      </c>
      <c r="G97" s="907"/>
      <c r="H97" s="829"/>
      <c r="I97" s="908">
        <f>G97+H97</f>
        <v>0</v>
      </c>
      <c r="J97" s="868">
        <v>15931.129</v>
      </c>
      <c r="K97" s="829">
        <v>6126.129</v>
      </c>
      <c r="L97" s="908">
        <f>J97+K97</f>
        <v>22057.26</v>
      </c>
      <c r="M97" s="868">
        <v>59090.54707</v>
      </c>
      <c r="N97" s="829">
        <v>8571.67941</v>
      </c>
      <c r="O97" s="908">
        <f>M97+N97</f>
        <v>67662.23</v>
      </c>
    </row>
    <row r="98" spans="1:15" ht="15" customHeight="1">
      <c r="A98" s="836" t="s">
        <v>773</v>
      </c>
      <c r="B98" s="1406" t="s">
        <v>839</v>
      </c>
      <c r="C98" s="1407"/>
      <c r="D98" s="868"/>
      <c r="E98" s="829"/>
      <c r="F98" s="822">
        <f>D98+E98</f>
        <v>0</v>
      </c>
      <c r="G98" s="907"/>
      <c r="H98" s="829"/>
      <c r="I98" s="911">
        <f>G98+H98</f>
        <v>0</v>
      </c>
      <c r="J98" s="868">
        <v>976.553</v>
      </c>
      <c r="K98" s="829">
        <v>37.171</v>
      </c>
      <c r="L98" s="911">
        <f>J98+K98</f>
        <v>1013.72</v>
      </c>
      <c r="M98" s="868">
        <v>3324.00096</v>
      </c>
      <c r="N98" s="829">
        <v>859.43796</v>
      </c>
      <c r="O98" s="911">
        <f>M98+N98</f>
        <v>4183.44</v>
      </c>
    </row>
    <row r="99" spans="1:15" ht="15" customHeight="1">
      <c r="A99" s="836" t="s">
        <v>777</v>
      </c>
      <c r="B99" s="909" t="s">
        <v>840</v>
      </c>
      <c r="C99" s="910"/>
      <c r="D99" s="868"/>
      <c r="E99" s="829"/>
      <c r="F99" s="822">
        <f>D99+E99</f>
        <v>0</v>
      </c>
      <c r="G99" s="907"/>
      <c r="H99" s="829"/>
      <c r="I99" s="912">
        <f>G99+H99</f>
        <v>0</v>
      </c>
      <c r="J99" s="868"/>
      <c r="K99" s="829"/>
      <c r="L99" s="912">
        <f>J99+K99</f>
        <v>0</v>
      </c>
      <c r="M99" s="868"/>
      <c r="N99" s="829"/>
      <c r="O99" s="912">
        <f>M99+N99</f>
        <v>0</v>
      </c>
    </row>
    <row r="100" spans="1:15" ht="15" customHeight="1">
      <c r="A100" s="836" t="s">
        <v>780</v>
      </c>
      <c r="B100" s="1408" t="s">
        <v>841</v>
      </c>
      <c r="C100" s="1409"/>
      <c r="D100" s="868"/>
      <c r="E100" s="829"/>
      <c r="F100" s="822">
        <f>D100+E100</f>
        <v>0</v>
      </c>
      <c r="G100" s="907"/>
      <c r="H100" s="829"/>
      <c r="I100" s="912">
        <f>G100+H100</f>
        <v>0</v>
      </c>
      <c r="J100" s="868"/>
      <c r="K100" s="829"/>
      <c r="L100" s="912">
        <f>J100+K100</f>
        <v>0</v>
      </c>
      <c r="M100" s="868"/>
      <c r="N100" s="829"/>
      <c r="O100" s="912">
        <f>M100+N100</f>
        <v>0</v>
      </c>
    </row>
    <row r="101" spans="1:15" ht="17.25" customHeight="1" thickBot="1">
      <c r="A101" s="830" t="s">
        <v>842</v>
      </c>
      <c r="B101" s="913" t="s">
        <v>843</v>
      </c>
      <c r="C101" s="914"/>
      <c r="D101" s="915">
        <f>D97+D98+D100</f>
        <v>0</v>
      </c>
      <c r="E101" s="916">
        <f>E97+E98+E100</f>
        <v>0</v>
      </c>
      <c r="F101" s="835">
        <f>D101+E101</f>
        <v>0</v>
      </c>
      <c r="G101" s="917">
        <f>G97+G98+G100</f>
        <v>0</v>
      </c>
      <c r="H101" s="916">
        <f>H97+H98+H100</f>
        <v>0</v>
      </c>
      <c r="I101" s="918">
        <f>G101+H101</f>
        <v>0</v>
      </c>
      <c r="J101" s="915">
        <f>J97+J98+J100</f>
        <v>16907.68</v>
      </c>
      <c r="K101" s="916">
        <f>K97+K98+K100</f>
        <v>6163.3</v>
      </c>
      <c r="L101" s="918">
        <f>J101+K101</f>
        <v>23070.98</v>
      </c>
      <c r="M101" s="915">
        <f>M97+M98+M100</f>
        <v>62414.55</v>
      </c>
      <c r="N101" s="916">
        <f>N97+N98+N100</f>
        <v>9431.12</v>
      </c>
      <c r="O101" s="918">
        <f>M101+N101</f>
        <v>71845.67</v>
      </c>
    </row>
    <row r="102" spans="1:12" ht="8.25" customHeight="1">
      <c r="A102" s="800"/>
      <c r="B102" s="860"/>
      <c r="C102" s="800"/>
      <c r="D102" s="860"/>
      <c r="E102" s="860"/>
      <c r="F102" s="860"/>
      <c r="G102" s="860"/>
      <c r="H102" s="860"/>
      <c r="I102" s="860"/>
      <c r="J102" s="919"/>
      <c r="K102" s="919"/>
      <c r="L102" s="860"/>
    </row>
    <row r="103" ht="11.25" customHeight="1">
      <c r="A103" s="920" t="s">
        <v>844</v>
      </c>
    </row>
    <row r="104" ht="12.75">
      <c r="A104" s="864" t="s">
        <v>0</v>
      </c>
    </row>
    <row r="105" ht="12.75">
      <c r="A105" s="864" t="s">
        <v>1</v>
      </c>
    </row>
    <row r="106" ht="12.75">
      <c r="A106" s="864" t="s">
        <v>2</v>
      </c>
    </row>
    <row r="107" ht="12.75">
      <c r="A107" s="778" t="s">
        <v>3</v>
      </c>
    </row>
    <row r="108" ht="12.75">
      <c r="A108" s="778" t="s">
        <v>4</v>
      </c>
    </row>
    <row r="109" spans="1:12" ht="7.5" customHeight="1">
      <c r="A109" s="800"/>
      <c r="B109" s="860"/>
      <c r="C109" s="800"/>
      <c r="D109" s="860"/>
      <c r="E109" s="860"/>
      <c r="F109" s="860"/>
      <c r="G109" s="860"/>
      <c r="H109" s="860"/>
      <c r="I109" s="860"/>
      <c r="J109" s="919"/>
      <c r="K109" s="919"/>
      <c r="L109" s="860"/>
    </row>
    <row r="110" spans="1:15" ht="12.75" customHeight="1">
      <c r="A110" s="920" t="s">
        <v>5</v>
      </c>
      <c r="B110" s="897"/>
      <c r="C110" s="898"/>
      <c r="D110" s="800"/>
      <c r="E110" s="800"/>
      <c r="F110" s="800"/>
      <c r="G110" s="800"/>
      <c r="H110" s="800"/>
      <c r="I110" s="800"/>
      <c r="J110" s="800"/>
      <c r="K110" s="800"/>
      <c r="L110" s="800"/>
      <c r="M110" s="800"/>
      <c r="N110" s="800"/>
      <c r="O110" s="800"/>
    </row>
    <row r="111" spans="1:15" ht="12.75" customHeight="1">
      <c r="A111" s="921" t="s">
        <v>6</v>
      </c>
      <c r="B111" s="897"/>
      <c r="C111" s="898"/>
      <c r="D111" s="800"/>
      <c r="E111" s="800"/>
      <c r="F111" s="800"/>
      <c r="G111" s="800"/>
      <c r="H111" s="800"/>
      <c r="I111" s="800"/>
      <c r="J111" s="800"/>
      <c r="K111" s="800"/>
      <c r="L111" s="800"/>
      <c r="M111" s="800"/>
      <c r="N111" s="800"/>
      <c r="O111" s="800"/>
    </row>
    <row r="112" spans="1:15" ht="12.75" customHeight="1">
      <c r="A112" s="921" t="s">
        <v>7</v>
      </c>
      <c r="B112" s="897"/>
      <c r="C112" s="898"/>
      <c r="D112" s="800"/>
      <c r="E112" s="800"/>
      <c r="F112" s="800"/>
      <c r="G112" s="800"/>
      <c r="H112" s="800"/>
      <c r="I112" s="800"/>
      <c r="J112" s="800"/>
      <c r="K112" s="800"/>
      <c r="L112" s="800"/>
      <c r="M112" s="800"/>
      <c r="N112" s="800"/>
      <c r="O112" s="800"/>
    </row>
    <row r="113" spans="1:12" ht="12.75" customHeight="1">
      <c r="A113" s="921" t="s">
        <v>8</v>
      </c>
      <c r="B113" s="860"/>
      <c r="C113" s="800"/>
      <c r="D113" s="860"/>
      <c r="E113" s="860"/>
      <c r="F113" s="860"/>
      <c r="G113" s="860"/>
      <c r="H113" s="860"/>
      <c r="I113" s="860"/>
      <c r="J113" s="919"/>
      <c r="K113" s="919"/>
      <c r="L113" s="860"/>
    </row>
    <row r="114" spans="1:12" ht="8.25" customHeight="1">
      <c r="A114" s="921"/>
      <c r="B114" s="860"/>
      <c r="C114" s="800"/>
      <c r="D114" s="860"/>
      <c r="E114" s="860"/>
      <c r="F114" s="860"/>
      <c r="G114" s="860"/>
      <c r="H114" s="860"/>
      <c r="I114" s="860"/>
      <c r="J114" s="919"/>
      <c r="K114" s="919"/>
      <c r="L114" s="860"/>
    </row>
    <row r="115" spans="1:12" ht="12" customHeight="1">
      <c r="A115" s="920" t="s">
        <v>9</v>
      </c>
      <c r="B115" s="860"/>
      <c r="C115" s="800"/>
      <c r="D115" s="860"/>
      <c r="E115" s="860"/>
      <c r="F115" s="860"/>
      <c r="G115" s="860"/>
      <c r="H115" s="860"/>
      <c r="I115" s="860"/>
      <c r="J115" s="919"/>
      <c r="K115" s="919"/>
      <c r="L115" s="860"/>
    </row>
    <row r="116" spans="1:12" ht="12.75">
      <c r="A116" s="864" t="s">
        <v>10</v>
      </c>
      <c r="B116" s="860"/>
      <c r="C116" s="800"/>
      <c r="D116" s="860"/>
      <c r="E116" s="860"/>
      <c r="F116" s="860"/>
      <c r="G116" s="860"/>
      <c r="H116" s="860"/>
      <c r="I116" s="860"/>
      <c r="J116" s="919"/>
      <c r="K116" s="919"/>
      <c r="L116" s="860"/>
    </row>
    <row r="117" spans="1:12" ht="12.75">
      <c r="A117" s="864" t="s">
        <v>11</v>
      </c>
      <c r="B117" s="860"/>
      <c r="C117" s="800"/>
      <c r="D117" s="860"/>
      <c r="E117" s="860"/>
      <c r="F117" s="860"/>
      <c r="G117" s="860"/>
      <c r="H117" s="860"/>
      <c r="I117" s="860"/>
      <c r="J117" s="919"/>
      <c r="K117" s="919"/>
      <c r="L117" s="860"/>
    </row>
    <row r="118" ht="5.25" customHeight="1"/>
    <row r="119" spans="1:12" ht="12.75">
      <c r="A119" s="921" t="s">
        <v>12</v>
      </c>
      <c r="B119" s="864"/>
      <c r="C119" s="922"/>
      <c r="D119" s="923"/>
      <c r="E119" s="923"/>
      <c r="F119" s="923"/>
      <c r="G119" s="923"/>
      <c r="H119" s="923"/>
      <c r="I119" s="864"/>
      <c r="J119" s="923"/>
      <c r="K119" s="923"/>
      <c r="L119" s="923"/>
    </row>
    <row r="120" ht="6.75" customHeight="1">
      <c r="A120" s="864"/>
    </row>
    <row r="121" spans="1:14" ht="12.75">
      <c r="A121" s="39" t="s">
        <v>14</v>
      </c>
      <c r="G121" s="39" t="s">
        <v>775</v>
      </c>
      <c r="N121" s="1363" t="s">
        <v>421</v>
      </c>
    </row>
    <row r="122" spans="1:8" ht="12.75">
      <c r="A122" s="1359"/>
      <c r="B122" s="1359"/>
      <c r="C122" s="1359"/>
      <c r="D122" s="1359"/>
      <c r="E122" s="1359"/>
      <c r="H122" s="1359"/>
    </row>
  </sheetData>
  <mergeCells count="39">
    <mergeCell ref="J9:L9"/>
    <mergeCell ref="M9:O9"/>
    <mergeCell ref="J10:L10"/>
    <mergeCell ref="M10:O10"/>
    <mergeCell ref="B24:C24"/>
    <mergeCell ref="B25:C25"/>
    <mergeCell ref="B26:C26"/>
    <mergeCell ref="B27:C27"/>
    <mergeCell ref="A34:I34"/>
    <mergeCell ref="J42:L42"/>
    <mergeCell ref="M42:O42"/>
    <mergeCell ref="J43:L43"/>
    <mergeCell ref="M43:O43"/>
    <mergeCell ref="A59:O59"/>
    <mergeCell ref="J61:L61"/>
    <mergeCell ref="M61:O61"/>
    <mergeCell ref="J62:L62"/>
    <mergeCell ref="M62:O62"/>
    <mergeCell ref="B66:C66"/>
    <mergeCell ref="B68:C68"/>
    <mergeCell ref="B69:C69"/>
    <mergeCell ref="B71:C71"/>
    <mergeCell ref="M82:O82"/>
    <mergeCell ref="B86:C86"/>
    <mergeCell ref="B88:C88"/>
    <mergeCell ref="B72:C72"/>
    <mergeCell ref="B74:C74"/>
    <mergeCell ref="J81:L81"/>
    <mergeCell ref="M81:O81"/>
    <mergeCell ref="L1:O1"/>
    <mergeCell ref="B97:C97"/>
    <mergeCell ref="B98:C98"/>
    <mergeCell ref="B100:C100"/>
    <mergeCell ref="A90:L90"/>
    <mergeCell ref="M92:O92"/>
    <mergeCell ref="G93:I93"/>
    <mergeCell ref="J93:L93"/>
    <mergeCell ref="M93:O93"/>
    <mergeCell ref="J82:L82"/>
  </mergeCells>
  <printOptions/>
  <pageMargins left="0.7874015748031497" right="0.7874015748031497" top="0.984251968503937" bottom="0.984251968503937" header="0.5118110236220472" footer="0.31496062992125984"/>
  <pageSetup blackAndWhite="1" fitToHeight="3" horizontalDpi="600" verticalDpi="600" orientation="landscape" paperSize="9" scale="77" r:id="rId1"/>
  <headerFooter alignWithMargins="0">
    <oddFooter>&amp;C&amp;12&amp;P+72&amp;10
</oddFooter>
  </headerFooter>
  <rowBreaks count="2" manualBreakCount="2">
    <brk id="38" max="255" man="1"/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85" zoomScaleNormal="85" workbookViewId="0" topLeftCell="A37">
      <selection activeCell="C19" sqref="C19"/>
    </sheetView>
  </sheetViews>
  <sheetFormatPr defaultColWidth="9.00390625" defaultRowHeight="12.75"/>
  <cols>
    <col min="1" max="1" width="7.125" style="0" customWidth="1"/>
    <col min="2" max="2" width="42.75390625" style="0" customWidth="1"/>
    <col min="3" max="3" width="21.375" style="0" customWidth="1"/>
    <col min="4" max="4" width="10.625" style="0" customWidth="1"/>
    <col min="5" max="7" width="14.125" style="0" customWidth="1"/>
    <col min="8" max="8" width="1.75390625" style="0" customWidth="1"/>
  </cols>
  <sheetData>
    <row r="1" spans="1:7" ht="45.75" customHeight="1">
      <c r="A1" s="55" t="s">
        <v>233</v>
      </c>
      <c r="G1" s="99" t="s">
        <v>142</v>
      </c>
    </row>
    <row r="2" ht="36" customHeight="1">
      <c r="G2" s="56"/>
    </row>
    <row r="3" spans="1:8" s="59" customFormat="1" ht="15.75">
      <c r="A3" s="57" t="s">
        <v>262</v>
      </c>
      <c r="B3" s="58"/>
      <c r="C3" s="58"/>
      <c r="D3" s="58"/>
      <c r="E3" s="58"/>
      <c r="F3" s="58"/>
      <c r="G3" s="58"/>
      <c r="H3" s="58"/>
    </row>
    <row r="4" spans="1:8" s="59" customFormat="1" ht="15.75">
      <c r="A4" s="57" t="s">
        <v>234</v>
      </c>
      <c r="B4" s="60"/>
      <c r="C4" s="58"/>
      <c r="D4" s="58"/>
      <c r="E4" s="58"/>
      <c r="F4" s="58"/>
      <c r="G4" s="58"/>
      <c r="H4" s="58"/>
    </row>
    <row r="5" spans="1:8" s="61" customFormat="1" ht="15.75">
      <c r="A5" s="57" t="s">
        <v>235</v>
      </c>
      <c r="B5" s="60"/>
      <c r="C5" s="60"/>
      <c r="D5" s="60"/>
      <c r="E5" s="60"/>
      <c r="F5" s="60"/>
      <c r="G5" s="60"/>
      <c r="H5" s="60"/>
    </row>
    <row r="6" spans="1:8" ht="12.75">
      <c r="A6" s="62" t="s">
        <v>236</v>
      </c>
      <c r="B6" s="63"/>
      <c r="C6" s="63"/>
      <c r="D6" s="63"/>
      <c r="E6" s="63"/>
      <c r="F6" s="63"/>
      <c r="G6" s="63"/>
      <c r="H6" s="64"/>
    </row>
    <row r="7" spans="1:8" ht="12.75">
      <c r="A7" s="62"/>
      <c r="B7" s="63"/>
      <c r="C7" s="63"/>
      <c r="D7" s="63"/>
      <c r="E7" s="63"/>
      <c r="F7" s="63"/>
      <c r="G7" s="63"/>
      <c r="H7" s="64"/>
    </row>
    <row r="8" spans="1:8" ht="13.5" thickBot="1">
      <c r="A8" s="62"/>
      <c r="B8" s="63"/>
      <c r="C8" s="63"/>
      <c r="D8" s="63"/>
      <c r="E8" s="63"/>
      <c r="F8" s="63"/>
      <c r="G8" s="63"/>
      <c r="H8" s="64"/>
    </row>
    <row r="9" spans="1:8" s="108" customFormat="1" ht="17.25" customHeight="1">
      <c r="A9" s="65"/>
      <c r="B9" s="102"/>
      <c r="C9" s="102"/>
      <c r="D9" s="103"/>
      <c r="E9" s="104" t="s">
        <v>237</v>
      </c>
      <c r="F9" s="105"/>
      <c r="G9" s="106" t="s">
        <v>230</v>
      </c>
      <c r="H9" s="107"/>
    </row>
    <row r="10" spans="1:8" s="108" customFormat="1" ht="21" customHeight="1" thickBot="1">
      <c r="A10" s="109"/>
      <c r="B10" s="110"/>
      <c r="C10" s="110"/>
      <c r="D10" s="111"/>
      <c r="E10" s="112" t="s">
        <v>229</v>
      </c>
      <c r="F10" s="113" t="s">
        <v>238</v>
      </c>
      <c r="G10" s="114" t="s">
        <v>239</v>
      </c>
      <c r="H10" s="115"/>
    </row>
    <row r="11" spans="1:9" s="32" customFormat="1" ht="18" customHeight="1">
      <c r="A11" s="69" t="s">
        <v>240</v>
      </c>
      <c r="B11" s="70"/>
      <c r="C11" s="71"/>
      <c r="D11" s="72"/>
      <c r="E11" s="1252">
        <v>49120538</v>
      </c>
      <c r="F11" s="1242">
        <v>50254830</v>
      </c>
      <c r="G11" s="1243">
        <v>49966158</v>
      </c>
      <c r="H11" s="72"/>
      <c r="I11" s="116"/>
    </row>
    <row r="12" spans="1:8" ht="18" customHeight="1">
      <c r="A12" s="73" t="s">
        <v>241</v>
      </c>
      <c r="B12" s="74" t="s">
        <v>242</v>
      </c>
      <c r="C12" s="75"/>
      <c r="D12" s="76"/>
      <c r="E12" s="1244">
        <v>0</v>
      </c>
      <c r="F12" s="1245">
        <v>0</v>
      </c>
      <c r="G12" s="1246">
        <v>0</v>
      </c>
      <c r="H12" s="76"/>
    </row>
    <row r="13" spans="1:8" ht="12.75">
      <c r="A13" s="73"/>
      <c r="B13" s="74"/>
      <c r="C13" s="77"/>
      <c r="D13" s="76"/>
      <c r="E13" s="1244"/>
      <c r="F13" s="1245"/>
      <c r="G13" s="1246"/>
      <c r="H13" s="76"/>
    </row>
    <row r="14" spans="1:8" s="32" customFormat="1" ht="18" customHeight="1">
      <c r="A14" s="69" t="s">
        <v>243</v>
      </c>
      <c r="B14" s="70"/>
      <c r="C14" s="71"/>
      <c r="D14" s="72"/>
      <c r="E14" s="1241">
        <v>1745665</v>
      </c>
      <c r="F14" s="1242">
        <v>2242545</v>
      </c>
      <c r="G14" s="1243">
        <v>2255042</v>
      </c>
      <c r="H14" s="72"/>
    </row>
    <row r="15" spans="1:8" s="32" customFormat="1" ht="18" customHeight="1">
      <c r="A15" s="69" t="s">
        <v>241</v>
      </c>
      <c r="B15" s="70" t="s">
        <v>242</v>
      </c>
      <c r="C15" s="71"/>
      <c r="D15" s="72"/>
      <c r="E15" s="1241">
        <v>0</v>
      </c>
      <c r="F15" s="1242">
        <v>0</v>
      </c>
      <c r="G15" s="1243">
        <v>0</v>
      </c>
      <c r="H15" s="72"/>
    </row>
    <row r="16" spans="1:8" ht="12.75">
      <c r="A16" s="73"/>
      <c r="B16" s="74"/>
      <c r="C16" s="77"/>
      <c r="D16" s="76"/>
      <c r="E16" s="1244"/>
      <c r="F16" s="1245"/>
      <c r="G16" s="1246"/>
      <c r="H16" s="76"/>
    </row>
    <row r="17" spans="1:8" ht="18" customHeight="1">
      <c r="A17" s="73" t="s">
        <v>244</v>
      </c>
      <c r="B17" s="74"/>
      <c r="C17" s="77"/>
      <c r="D17" s="76"/>
      <c r="E17" s="1244">
        <v>741255</v>
      </c>
      <c r="F17" s="1245">
        <v>972860</v>
      </c>
      <c r="G17" s="1246">
        <v>980520</v>
      </c>
      <c r="H17" s="76"/>
    </row>
    <row r="18" spans="1:8" ht="18" customHeight="1">
      <c r="A18" s="73" t="s">
        <v>241</v>
      </c>
      <c r="B18" s="74" t="s">
        <v>242</v>
      </c>
      <c r="C18" s="77"/>
      <c r="D18" s="76"/>
      <c r="E18" s="1244">
        <v>0</v>
      </c>
      <c r="F18" s="1245">
        <v>0</v>
      </c>
      <c r="G18" s="1246">
        <v>0</v>
      </c>
      <c r="H18" s="76"/>
    </row>
    <row r="19" spans="1:8" ht="12.75">
      <c r="A19" s="73"/>
      <c r="B19" s="74"/>
      <c r="C19" s="74"/>
      <c r="D19" s="78"/>
      <c r="E19" s="1244"/>
      <c r="F19" s="1245"/>
      <c r="G19" s="1246"/>
      <c r="H19" s="76"/>
    </row>
    <row r="20" spans="1:8" s="32" customFormat="1" ht="18" customHeight="1">
      <c r="A20" s="69" t="s">
        <v>245</v>
      </c>
      <c r="B20" s="70"/>
      <c r="C20" s="70"/>
      <c r="D20" s="79"/>
      <c r="E20" s="1241">
        <v>0</v>
      </c>
      <c r="F20" s="1242">
        <v>5853</v>
      </c>
      <c r="G20" s="1243">
        <v>7388</v>
      </c>
      <c r="H20" s="72"/>
    </row>
    <row r="21" spans="1:8" ht="18" customHeight="1">
      <c r="A21" s="73" t="s">
        <v>241</v>
      </c>
      <c r="B21" s="74" t="s">
        <v>242</v>
      </c>
      <c r="C21" s="74"/>
      <c r="D21" s="78"/>
      <c r="E21" s="1244">
        <v>0</v>
      </c>
      <c r="F21" s="1245">
        <v>0</v>
      </c>
      <c r="G21" s="1246">
        <v>0</v>
      </c>
      <c r="H21" s="76"/>
    </row>
    <row r="22" spans="1:8" ht="12.75">
      <c r="A22" s="73"/>
      <c r="B22" s="74"/>
      <c r="C22" s="74"/>
      <c r="D22" s="78"/>
      <c r="E22" s="1244"/>
      <c r="F22" s="1245"/>
      <c r="G22" s="1246"/>
      <c r="H22" s="76"/>
    </row>
    <row r="23" spans="1:8" s="32" customFormat="1" ht="18" customHeight="1">
      <c r="A23" s="117" t="s">
        <v>263</v>
      </c>
      <c r="B23" s="70"/>
      <c r="C23" s="70"/>
      <c r="D23" s="79"/>
      <c r="E23" s="1241">
        <v>561994</v>
      </c>
      <c r="F23" s="1242">
        <v>581221</v>
      </c>
      <c r="G23" s="1243">
        <v>275095</v>
      </c>
      <c r="H23" s="72"/>
    </row>
    <row r="24" spans="1:8" s="32" customFormat="1" ht="18" customHeight="1">
      <c r="A24" s="69" t="s">
        <v>241</v>
      </c>
      <c r="B24" s="70" t="s">
        <v>242</v>
      </c>
      <c r="C24" s="4"/>
      <c r="D24" s="79"/>
      <c r="E24" s="1241">
        <v>0</v>
      </c>
      <c r="F24" s="1242">
        <v>0</v>
      </c>
      <c r="G24" s="1243">
        <v>0</v>
      </c>
      <c r="H24" s="72"/>
    </row>
    <row r="25" spans="1:8" s="32" customFormat="1" ht="18" customHeight="1">
      <c r="A25" s="69"/>
      <c r="B25" s="70" t="s">
        <v>246</v>
      </c>
      <c r="C25" s="4"/>
      <c r="D25" s="79"/>
      <c r="E25" s="1241">
        <v>561994</v>
      </c>
      <c r="F25" s="1242">
        <v>581221</v>
      </c>
      <c r="G25" s="1243">
        <v>275095</v>
      </c>
      <c r="H25" s="72"/>
    </row>
    <row r="26" spans="1:8" s="32" customFormat="1" ht="18" customHeight="1">
      <c r="A26" s="69"/>
      <c r="B26" s="118" t="s">
        <v>264</v>
      </c>
      <c r="C26" s="4"/>
      <c r="D26" s="79"/>
      <c r="E26" s="1241">
        <v>0</v>
      </c>
      <c r="F26" s="1242">
        <v>0</v>
      </c>
      <c r="G26" s="1243">
        <v>0</v>
      </c>
      <c r="H26" s="72"/>
    </row>
    <row r="27" spans="1:8" s="32" customFormat="1" ht="12.75">
      <c r="A27" s="69"/>
      <c r="B27" s="70"/>
      <c r="C27" s="70"/>
      <c r="D27" s="79"/>
      <c r="E27" s="1241"/>
      <c r="F27" s="1242"/>
      <c r="G27" s="1243"/>
      <c r="H27" s="72"/>
    </row>
    <row r="28" spans="1:8" s="32" customFormat="1" ht="18" customHeight="1">
      <c r="A28" s="117" t="s">
        <v>265</v>
      </c>
      <c r="B28" s="70"/>
      <c r="C28" s="70"/>
      <c r="D28" s="79"/>
      <c r="E28" s="1241">
        <v>668373</v>
      </c>
      <c r="F28" s="1242">
        <v>346227</v>
      </c>
      <c r="G28" s="1243">
        <v>120352</v>
      </c>
      <c r="H28" s="72"/>
    </row>
    <row r="29" spans="1:8" ht="18" customHeight="1">
      <c r="A29" s="73" t="s">
        <v>241</v>
      </c>
      <c r="B29" s="74" t="s">
        <v>242</v>
      </c>
      <c r="C29" s="3"/>
      <c r="D29" s="78"/>
      <c r="E29" s="1244">
        <v>0</v>
      </c>
      <c r="F29" s="1245">
        <v>0</v>
      </c>
      <c r="G29" s="1246">
        <v>0</v>
      </c>
      <c r="H29" s="76"/>
    </row>
    <row r="30" spans="1:8" s="32" customFormat="1" ht="18" customHeight="1">
      <c r="A30" s="69"/>
      <c r="B30" s="70" t="s">
        <v>246</v>
      </c>
      <c r="C30" s="4"/>
      <c r="D30" s="79"/>
      <c r="E30" s="1241">
        <v>668373</v>
      </c>
      <c r="F30" s="1242">
        <v>346227</v>
      </c>
      <c r="G30" s="1243">
        <v>120352</v>
      </c>
      <c r="H30" s="72"/>
    </row>
    <row r="31" spans="1:8" ht="18" customHeight="1">
      <c r="A31" s="73"/>
      <c r="B31" s="119" t="s">
        <v>264</v>
      </c>
      <c r="C31" s="3"/>
      <c r="D31" s="78"/>
      <c r="E31" s="1244">
        <v>0</v>
      </c>
      <c r="F31" s="1245">
        <v>0</v>
      </c>
      <c r="G31" s="1246">
        <v>0</v>
      </c>
      <c r="H31" s="76"/>
    </row>
    <row r="32" spans="1:8" ht="12.75">
      <c r="A32" s="73"/>
      <c r="B32" s="74"/>
      <c r="C32" s="74"/>
      <c r="D32" s="78"/>
      <c r="E32" s="1244"/>
      <c r="F32" s="1245"/>
      <c r="G32" s="1246"/>
      <c r="H32" s="76"/>
    </row>
    <row r="33" spans="1:8" ht="18" customHeight="1">
      <c r="A33" s="120" t="s">
        <v>266</v>
      </c>
      <c r="B33" s="74"/>
      <c r="C33" s="74"/>
      <c r="D33" s="78"/>
      <c r="E33" s="1244">
        <v>39714</v>
      </c>
      <c r="F33" s="1245">
        <v>179213</v>
      </c>
      <c r="G33" s="1246">
        <v>172415</v>
      </c>
      <c r="H33" s="76"/>
    </row>
    <row r="34" spans="1:8" ht="18" customHeight="1">
      <c r="A34" s="73" t="s">
        <v>247</v>
      </c>
      <c r="B34" s="74"/>
      <c r="C34" s="74"/>
      <c r="D34" s="78"/>
      <c r="E34" s="1244"/>
      <c r="F34" s="1245"/>
      <c r="G34" s="1246"/>
      <c r="H34" s="76"/>
    </row>
    <row r="35" spans="1:8" ht="18" customHeight="1">
      <c r="A35" s="73" t="s">
        <v>241</v>
      </c>
      <c r="B35" s="74" t="s">
        <v>242</v>
      </c>
      <c r="C35" s="3"/>
      <c r="D35" s="78"/>
      <c r="E35" s="1244">
        <v>0</v>
      </c>
      <c r="F35" s="1245">
        <v>0</v>
      </c>
      <c r="G35" s="1246">
        <v>0</v>
      </c>
      <c r="H35" s="76"/>
    </row>
    <row r="36" spans="1:8" ht="18" customHeight="1">
      <c r="A36" s="73"/>
      <c r="B36" s="74" t="s">
        <v>246</v>
      </c>
      <c r="C36" s="3"/>
      <c r="D36" s="78"/>
      <c r="E36" s="1244">
        <v>39714</v>
      </c>
      <c r="F36" s="1245">
        <v>179213</v>
      </c>
      <c r="G36" s="1243">
        <v>172415</v>
      </c>
      <c r="H36" s="76"/>
    </row>
    <row r="37" spans="1:8" ht="18" customHeight="1">
      <c r="A37" s="73"/>
      <c r="B37" s="119" t="s">
        <v>264</v>
      </c>
      <c r="C37" s="74"/>
      <c r="D37" s="78"/>
      <c r="E37" s="1244">
        <v>0</v>
      </c>
      <c r="F37" s="1245">
        <v>0</v>
      </c>
      <c r="G37" s="1246">
        <v>0</v>
      </c>
      <c r="H37" s="76"/>
    </row>
    <row r="38" spans="1:8" ht="12.75">
      <c r="A38" s="73"/>
      <c r="B38" s="74"/>
      <c r="C38" s="74"/>
      <c r="D38" s="78"/>
      <c r="E38" s="1244"/>
      <c r="F38" s="1245"/>
      <c r="G38" s="1246"/>
      <c r="H38" s="76"/>
    </row>
    <row r="39" spans="1:8" s="32" customFormat="1" ht="18" customHeight="1">
      <c r="A39" s="117" t="s">
        <v>267</v>
      </c>
      <c r="B39" s="70"/>
      <c r="C39" s="70"/>
      <c r="D39" s="79"/>
      <c r="E39" s="1241">
        <v>0</v>
      </c>
      <c r="F39" s="1242">
        <v>8834</v>
      </c>
      <c r="G39" s="1243">
        <v>6128</v>
      </c>
      <c r="H39" s="72"/>
    </row>
    <row r="40" spans="1:8" s="32" customFormat="1" ht="18" customHeight="1">
      <c r="A40" s="69" t="s">
        <v>248</v>
      </c>
      <c r="B40" s="70"/>
      <c r="C40" s="70"/>
      <c r="D40" s="79"/>
      <c r="E40" s="1241"/>
      <c r="F40" s="1242"/>
      <c r="G40" s="1243"/>
      <c r="H40" s="72"/>
    </row>
    <row r="41" spans="1:8" s="32" customFormat="1" ht="18" customHeight="1">
      <c r="A41" s="69" t="s">
        <v>241</v>
      </c>
      <c r="B41" s="70" t="s">
        <v>242</v>
      </c>
      <c r="C41" s="4"/>
      <c r="D41" s="79"/>
      <c r="E41" s="1241">
        <v>0</v>
      </c>
      <c r="F41" s="1242">
        <v>0</v>
      </c>
      <c r="G41" s="1243">
        <v>0</v>
      </c>
      <c r="H41" s="72"/>
    </row>
    <row r="42" spans="1:8" s="32" customFormat="1" ht="18" customHeight="1">
      <c r="A42" s="69"/>
      <c r="B42" s="70" t="s">
        <v>246</v>
      </c>
      <c r="C42" s="4"/>
      <c r="D42" s="79"/>
      <c r="E42" s="1241">
        <v>0</v>
      </c>
      <c r="F42" s="1242">
        <v>8834</v>
      </c>
      <c r="G42" s="1243">
        <v>6128</v>
      </c>
      <c r="H42" s="72"/>
    </row>
    <row r="43" spans="1:8" s="32" customFormat="1" ht="18" customHeight="1">
      <c r="A43" s="69"/>
      <c r="B43" s="118" t="s">
        <v>264</v>
      </c>
      <c r="C43" s="70"/>
      <c r="D43" s="79"/>
      <c r="E43" s="1241">
        <v>0</v>
      </c>
      <c r="F43" s="1242">
        <v>0</v>
      </c>
      <c r="G43" s="1243">
        <v>0</v>
      </c>
      <c r="H43" s="72"/>
    </row>
    <row r="44" spans="1:8" ht="12.75">
      <c r="A44" s="73"/>
      <c r="B44" s="74"/>
      <c r="C44" s="74"/>
      <c r="D44" s="78"/>
      <c r="E44" s="1244"/>
      <c r="F44" s="1245"/>
      <c r="G44" s="1246"/>
      <c r="H44" s="76"/>
    </row>
    <row r="45" spans="1:8" ht="28.5" customHeight="1">
      <c r="A45" s="1431" t="s">
        <v>249</v>
      </c>
      <c r="B45" s="1432"/>
      <c r="C45" s="1432"/>
      <c r="D45" s="1433"/>
      <c r="E45" s="1244">
        <v>0</v>
      </c>
      <c r="F45" s="1245">
        <v>0</v>
      </c>
      <c r="G45" s="1246">
        <v>0</v>
      </c>
      <c r="H45" s="76"/>
    </row>
    <row r="46" spans="1:8" ht="18" customHeight="1">
      <c r="A46" s="120" t="s">
        <v>241</v>
      </c>
      <c r="B46" s="119" t="s">
        <v>250</v>
      </c>
      <c r="C46" s="119"/>
      <c r="D46" s="121"/>
      <c r="E46" s="1244">
        <v>0</v>
      </c>
      <c r="F46" s="1245">
        <v>0</v>
      </c>
      <c r="G46" s="1243">
        <v>0</v>
      </c>
      <c r="H46" s="76"/>
    </row>
    <row r="47" spans="1:8" ht="18" customHeight="1">
      <c r="A47" s="120"/>
      <c r="B47" s="119" t="s">
        <v>251</v>
      </c>
      <c r="C47" s="119"/>
      <c r="D47" s="121"/>
      <c r="E47" s="1244">
        <v>0</v>
      </c>
      <c r="F47" s="1245">
        <v>0</v>
      </c>
      <c r="G47" s="1243">
        <v>0</v>
      </c>
      <c r="H47" s="76"/>
    </row>
    <row r="48" spans="1:8" ht="12.75">
      <c r="A48" s="73"/>
      <c r="B48" s="77"/>
      <c r="C48" s="77"/>
      <c r="D48" s="76"/>
      <c r="E48" s="1244"/>
      <c r="F48" s="1245"/>
      <c r="G48" s="1246"/>
      <c r="H48" s="76"/>
    </row>
    <row r="49" spans="1:8" s="32" customFormat="1" ht="18" customHeight="1">
      <c r="A49" s="69" t="s">
        <v>252</v>
      </c>
      <c r="B49" s="70"/>
      <c r="C49" s="71"/>
      <c r="D49" s="72"/>
      <c r="E49" s="1244">
        <v>50463501</v>
      </c>
      <c r="F49" s="1245">
        <v>51988124</v>
      </c>
      <c r="G49" s="1243">
        <v>51394188</v>
      </c>
      <c r="H49" s="76"/>
    </row>
    <row r="50" spans="1:8" s="32" customFormat="1" ht="18" customHeight="1">
      <c r="A50" s="69" t="s">
        <v>241</v>
      </c>
      <c r="B50" s="70" t="s">
        <v>242</v>
      </c>
      <c r="C50" s="71"/>
      <c r="D50" s="72"/>
      <c r="E50" s="1244">
        <v>0</v>
      </c>
      <c r="F50" s="1245">
        <v>0</v>
      </c>
      <c r="G50" s="1243">
        <v>0</v>
      </c>
      <c r="H50" s="76"/>
    </row>
    <row r="51" spans="1:8" s="32" customFormat="1" ht="12.75">
      <c r="A51" s="69"/>
      <c r="B51" s="70"/>
      <c r="C51" s="71"/>
      <c r="D51" s="72"/>
      <c r="E51" s="1244"/>
      <c r="F51" s="1245"/>
      <c r="G51" s="1243"/>
      <c r="H51" s="76"/>
    </row>
    <row r="52" spans="1:8" s="32" customFormat="1" ht="12.75">
      <c r="A52" s="69"/>
      <c r="B52" s="70"/>
      <c r="C52" s="71"/>
      <c r="D52" s="72"/>
      <c r="E52" s="1244"/>
      <c r="F52" s="1245"/>
      <c r="G52" s="1243"/>
      <c r="H52" s="76"/>
    </row>
    <row r="53" spans="1:8" s="32" customFormat="1" ht="18" customHeight="1">
      <c r="A53" s="69" t="s">
        <v>253</v>
      </c>
      <c r="B53" s="70"/>
      <c r="C53" s="71"/>
      <c r="D53" s="72"/>
      <c r="E53" s="1244">
        <v>2414038</v>
      </c>
      <c r="F53" s="1245">
        <v>2603459</v>
      </c>
      <c r="G53" s="1243">
        <v>2388910</v>
      </c>
      <c r="H53" s="76"/>
    </row>
    <row r="54" spans="1:8" s="32" customFormat="1" ht="18" customHeight="1">
      <c r="A54" s="69" t="s">
        <v>241</v>
      </c>
      <c r="B54" s="70" t="s">
        <v>242</v>
      </c>
      <c r="C54" s="71"/>
      <c r="D54" s="72"/>
      <c r="E54" s="1244">
        <v>0</v>
      </c>
      <c r="F54" s="1245">
        <v>0</v>
      </c>
      <c r="G54" s="1243">
        <f>SUM(G15,G21,G29)</f>
        <v>0</v>
      </c>
      <c r="H54" s="76"/>
    </row>
    <row r="55" spans="1:8" ht="12.75">
      <c r="A55" s="73"/>
      <c r="B55" s="74"/>
      <c r="C55" s="77"/>
      <c r="D55" s="76"/>
      <c r="E55" s="1247"/>
      <c r="F55" s="1248"/>
      <c r="G55" s="119"/>
      <c r="H55" s="76"/>
    </row>
    <row r="56" spans="1:8" ht="13.5" thickBot="1">
      <c r="A56" s="66"/>
      <c r="B56" s="67"/>
      <c r="C56" s="67"/>
      <c r="D56" s="68"/>
      <c r="E56" s="1249"/>
      <c r="F56" s="1250"/>
      <c r="G56" s="1251"/>
      <c r="H56" s="68"/>
    </row>
    <row r="57" spans="1:8" ht="12.75">
      <c r="A57" s="77"/>
      <c r="B57" s="77"/>
      <c r="C57" s="77"/>
      <c r="D57" s="77"/>
      <c r="E57" s="77"/>
      <c r="F57" s="77"/>
      <c r="G57" s="77"/>
      <c r="H57" s="77"/>
    </row>
    <row r="58" spans="1:8" ht="12.75">
      <c r="A58" s="77"/>
      <c r="B58" s="77"/>
      <c r="C58" s="77"/>
      <c r="D58" s="77"/>
      <c r="E58" s="1252"/>
      <c r="F58" s="1252"/>
      <c r="G58" s="1252"/>
      <c r="H58" s="77"/>
    </row>
    <row r="59" spans="1:8" ht="12.75">
      <c r="A59" s="77"/>
      <c r="B59" s="77"/>
      <c r="C59" s="77"/>
      <c r="D59" s="77"/>
      <c r="E59" s="77"/>
      <c r="F59" s="77"/>
      <c r="G59" s="77"/>
      <c r="H59" s="77"/>
    </row>
    <row r="60" spans="1:8" ht="18" customHeight="1">
      <c r="A60" s="77"/>
      <c r="B60" s="77"/>
      <c r="C60" s="77"/>
      <c r="D60" s="77"/>
      <c r="E60" s="77"/>
      <c r="F60" s="77"/>
      <c r="G60" s="77"/>
      <c r="H60" s="77"/>
    </row>
    <row r="61" spans="1:7" s="4" customFormat="1" ht="12.75">
      <c r="A61" s="74" t="s">
        <v>172</v>
      </c>
      <c r="B61" s="3"/>
      <c r="C61" s="3" t="s">
        <v>130</v>
      </c>
      <c r="D61" s="3"/>
      <c r="E61" s="3"/>
      <c r="F61" s="1434" t="s">
        <v>421</v>
      </c>
      <c r="G61" s="1434"/>
    </row>
    <row r="62" spans="1:7" s="4" customFormat="1" ht="12.75">
      <c r="A62" s="3"/>
      <c r="B62" s="3"/>
      <c r="C62" s="3"/>
      <c r="D62" s="3"/>
      <c r="E62" s="3"/>
      <c r="F62" s="3"/>
      <c r="G62" s="80"/>
    </row>
    <row r="63" s="4" customFormat="1" ht="12.75">
      <c r="A63" s="70"/>
    </row>
    <row r="64" s="4" customFormat="1" ht="12.75">
      <c r="A64" s="70"/>
    </row>
    <row r="65" ht="12.75">
      <c r="A65" s="77"/>
    </row>
    <row r="66" ht="12.75">
      <c r="A66" s="77"/>
    </row>
    <row r="67" ht="12.75">
      <c r="A67" s="77"/>
    </row>
    <row r="68" ht="12.75">
      <c r="A68" s="77"/>
    </row>
    <row r="69" ht="12.75">
      <c r="A69" s="77"/>
    </row>
  </sheetData>
  <sheetProtection/>
  <mergeCells count="2">
    <mergeCell ref="A45:D45"/>
    <mergeCell ref="F61:G61"/>
  </mergeCells>
  <printOptions/>
  <pageMargins left="0.8661417322834646" right="0" top="0.35433070866141736" bottom="0.15748031496062992" header="0.15748031496062992" footer="0.3937007874015748"/>
  <pageSetup horizontalDpi="600" verticalDpi="600" orientation="portrait" paperSize="9" scale="70" r:id="rId1"/>
  <headerFooter alignWithMargins="0">
    <oddFooter>&amp;C&amp;12&amp;P+75&amp;10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B1:L57"/>
  <sheetViews>
    <sheetView showGridLines="0" tabSelected="1" workbookViewId="0" topLeftCell="A31">
      <selection activeCell="C19" sqref="C19"/>
    </sheetView>
  </sheetViews>
  <sheetFormatPr defaultColWidth="9.00390625" defaultRowHeight="12.75"/>
  <cols>
    <col min="1" max="1" width="9.125" style="81" customWidth="1"/>
    <col min="2" max="2" width="7.125" style="81" customWidth="1"/>
    <col min="3" max="3" width="16.75390625" style="81" customWidth="1"/>
    <col min="4" max="4" width="35.75390625" style="81" customWidth="1"/>
    <col min="5" max="5" width="2.625" style="81" customWidth="1"/>
    <col min="6" max="6" width="11.00390625" style="81" customWidth="1"/>
    <col min="7" max="7" width="1.37890625" style="81" customWidth="1"/>
    <col min="8" max="8" width="11.375" style="81" customWidth="1"/>
    <col min="9" max="9" width="1.25" style="81" customWidth="1"/>
    <col min="10" max="10" width="12.625" style="81" customWidth="1"/>
    <col min="11" max="11" width="1.12109375" style="81" customWidth="1"/>
    <col min="12" max="12" width="10.00390625" style="81" customWidth="1"/>
    <col min="13" max="16384" width="9.125" style="81" customWidth="1"/>
  </cols>
  <sheetData>
    <row r="1" spans="2:10" ht="45" customHeight="1">
      <c r="B1" s="81" t="s">
        <v>233</v>
      </c>
      <c r="J1" s="100" t="s">
        <v>254</v>
      </c>
    </row>
    <row r="3" ht="12.75">
      <c r="J3" s="83"/>
    </row>
    <row r="4" ht="12.75">
      <c r="J4" s="83"/>
    </row>
    <row r="5" ht="21.75" customHeight="1">
      <c r="J5" s="83"/>
    </row>
    <row r="6" spans="2:11" s="82" customFormat="1" ht="15">
      <c r="B6" s="84" t="s">
        <v>255</v>
      </c>
      <c r="C6" s="85"/>
      <c r="D6" s="85"/>
      <c r="E6" s="85"/>
      <c r="F6" s="85"/>
      <c r="G6" s="85"/>
      <c r="H6" s="85"/>
      <c r="I6" s="85"/>
      <c r="J6" s="85"/>
      <c r="K6" s="85"/>
    </row>
    <row r="7" spans="2:11" s="88" customFormat="1" ht="15">
      <c r="B7" s="86"/>
      <c r="C7" s="1435" t="s">
        <v>256</v>
      </c>
      <c r="D7" s="1435"/>
      <c r="E7" s="1435"/>
      <c r="F7" s="1435"/>
      <c r="G7" s="1435"/>
      <c r="H7" s="1435"/>
      <c r="I7" s="1435"/>
      <c r="J7" s="1435"/>
      <c r="K7" s="87"/>
    </row>
    <row r="8" spans="2:11" s="88" customFormat="1" ht="12.75">
      <c r="B8" s="1436" t="s">
        <v>236</v>
      </c>
      <c r="C8" s="1436"/>
      <c r="D8" s="1436"/>
      <c r="E8" s="1436"/>
      <c r="F8" s="1436"/>
      <c r="G8" s="1436"/>
      <c r="H8" s="1436"/>
      <c r="I8" s="1436"/>
      <c r="J8" s="1436"/>
      <c r="K8" s="87"/>
    </row>
    <row r="9" spans="2:11" s="88" customFormat="1" ht="12.75">
      <c r="B9" s="1256"/>
      <c r="C9" s="1256"/>
      <c r="D9" s="1256"/>
      <c r="E9" s="1256"/>
      <c r="F9" s="1256"/>
      <c r="G9" s="1256"/>
      <c r="H9" s="1256"/>
      <c r="I9" s="1256"/>
      <c r="J9" s="1256"/>
      <c r="K9" s="87"/>
    </row>
    <row r="10" spans="3:11" ht="12.75">
      <c r="C10" s="87"/>
      <c r="E10" s="87"/>
      <c r="F10" s="87"/>
      <c r="G10" s="87"/>
      <c r="H10" s="87"/>
      <c r="I10" s="87"/>
      <c r="J10" s="87"/>
      <c r="K10" s="89"/>
    </row>
    <row r="11" spans="2:11" ht="20.25" customHeight="1" thickBot="1">
      <c r="B11" s="87"/>
      <c r="C11" s="87"/>
      <c r="D11" s="87"/>
      <c r="E11" s="87"/>
      <c r="F11" s="87"/>
      <c r="G11" s="87"/>
      <c r="H11" s="87"/>
      <c r="I11" s="87"/>
      <c r="J11" s="87"/>
      <c r="K11" s="89"/>
    </row>
    <row r="12" spans="2:11" s="108" customFormat="1" ht="17.25" customHeight="1">
      <c r="B12" s="65"/>
      <c r="C12" s="102"/>
      <c r="D12" s="102"/>
      <c r="E12" s="103"/>
      <c r="F12" s="1257" t="s">
        <v>237</v>
      </c>
      <c r="G12" s="1257"/>
      <c r="H12" s="1257"/>
      <c r="I12" s="1258"/>
      <c r="J12" s="106" t="s">
        <v>230</v>
      </c>
      <c r="K12" s="107"/>
    </row>
    <row r="13" spans="2:11" s="108" customFormat="1" ht="17.25" customHeight="1" thickBot="1">
      <c r="B13" s="109"/>
      <c r="C13" s="110"/>
      <c r="D13" s="110"/>
      <c r="E13" s="111"/>
      <c r="F13" s="114" t="s">
        <v>229</v>
      </c>
      <c r="G13" s="1259"/>
      <c r="H13" s="114" t="s">
        <v>238</v>
      </c>
      <c r="I13" s="1259"/>
      <c r="J13" s="114" t="s">
        <v>257</v>
      </c>
      <c r="K13" s="115"/>
    </row>
    <row r="14" spans="2:11" ht="15.75" customHeight="1">
      <c r="B14" s="93"/>
      <c r="C14" s="94"/>
      <c r="D14" s="94"/>
      <c r="E14" s="95"/>
      <c r="F14" s="94"/>
      <c r="G14" s="96"/>
      <c r="H14" s="94"/>
      <c r="I14" s="96"/>
      <c r="J14" s="94"/>
      <c r="K14" s="95"/>
    </row>
    <row r="15" spans="2:12" ht="15.75" customHeight="1">
      <c r="B15" s="120" t="s">
        <v>46</v>
      </c>
      <c r="C15" s="119"/>
      <c r="D15" s="119"/>
      <c r="E15" s="121"/>
      <c r="F15" s="1246">
        <v>118723</v>
      </c>
      <c r="G15" s="1253">
        <v>144796</v>
      </c>
      <c r="H15" s="1246">
        <v>144796</v>
      </c>
      <c r="I15" s="1253"/>
      <c r="J15" s="1246">
        <v>110542</v>
      </c>
      <c r="K15" s="121"/>
      <c r="L15" s="101"/>
    </row>
    <row r="16" spans="2:11" ht="15.75" customHeight="1">
      <c r="B16" s="120" t="s">
        <v>241</v>
      </c>
      <c r="C16" s="119" t="s">
        <v>242</v>
      </c>
      <c r="D16" s="119"/>
      <c r="E16" s="121"/>
      <c r="F16" s="1246">
        <v>0</v>
      </c>
      <c r="G16" s="1253"/>
      <c r="H16" s="1246">
        <v>0</v>
      </c>
      <c r="I16" s="1253"/>
      <c r="J16" s="1246">
        <v>0</v>
      </c>
      <c r="K16" s="121"/>
    </row>
    <row r="17" spans="2:11" ht="15.75" customHeight="1">
      <c r="B17" s="120"/>
      <c r="C17" s="119"/>
      <c r="D17" s="119"/>
      <c r="E17" s="121"/>
      <c r="F17" s="1246"/>
      <c r="G17" s="1253"/>
      <c r="H17" s="1246"/>
      <c r="I17" s="1253"/>
      <c r="J17" s="1246"/>
      <c r="K17" s="121"/>
    </row>
    <row r="18" spans="2:11" ht="15.75" customHeight="1">
      <c r="B18" s="120" t="s">
        <v>47</v>
      </c>
      <c r="C18" s="119"/>
      <c r="D18" s="119"/>
      <c r="E18" s="121"/>
      <c r="F18" s="1246">
        <v>523958</v>
      </c>
      <c r="G18" s="1253"/>
      <c r="H18" s="1246">
        <v>151323</v>
      </c>
      <c r="I18" s="1253"/>
      <c r="J18" s="1246">
        <v>2329</v>
      </c>
      <c r="K18" s="121"/>
    </row>
    <row r="19" spans="2:11" ht="15.75" customHeight="1">
      <c r="B19" s="120" t="s">
        <v>241</v>
      </c>
      <c r="C19" s="119" t="s">
        <v>242</v>
      </c>
      <c r="D19" s="119"/>
      <c r="E19" s="121"/>
      <c r="F19" s="1243">
        <v>0</v>
      </c>
      <c r="G19" s="1253"/>
      <c r="H19" s="1243">
        <v>0</v>
      </c>
      <c r="I19" s="1253"/>
      <c r="J19" s="1243">
        <v>0</v>
      </c>
      <c r="K19" s="121"/>
    </row>
    <row r="20" spans="2:11" ht="15.75" customHeight="1">
      <c r="B20" s="120"/>
      <c r="C20" s="119"/>
      <c r="D20" s="119"/>
      <c r="E20" s="121"/>
      <c r="F20" s="1246"/>
      <c r="G20" s="1253"/>
      <c r="H20" s="1246"/>
      <c r="I20" s="1253"/>
      <c r="J20" s="1246"/>
      <c r="K20" s="121"/>
    </row>
    <row r="21" spans="2:11" ht="15.75" customHeight="1">
      <c r="B21" s="120" t="s">
        <v>48</v>
      </c>
      <c r="C21" s="119"/>
      <c r="D21" s="119"/>
      <c r="E21" s="121"/>
      <c r="F21" s="1246">
        <v>0</v>
      </c>
      <c r="G21" s="1253"/>
      <c r="H21" s="1246">
        <v>0</v>
      </c>
      <c r="I21" s="1253"/>
      <c r="J21" s="1246">
        <v>0</v>
      </c>
      <c r="K21" s="121"/>
    </row>
    <row r="22" spans="2:11" ht="15.75" customHeight="1">
      <c r="B22" s="120" t="s">
        <v>258</v>
      </c>
      <c r="C22" s="119"/>
      <c r="D22" s="119"/>
      <c r="E22" s="121"/>
      <c r="F22" s="1246"/>
      <c r="G22" s="1253"/>
      <c r="H22" s="1246"/>
      <c r="I22" s="1253"/>
      <c r="J22" s="1246"/>
      <c r="K22" s="121"/>
    </row>
    <row r="23" spans="2:11" ht="15.75" customHeight="1">
      <c r="B23" s="120" t="s">
        <v>241</v>
      </c>
      <c r="C23" s="119" t="s">
        <v>242</v>
      </c>
      <c r="D23" s="119"/>
      <c r="E23" s="121"/>
      <c r="F23" s="1243">
        <v>0</v>
      </c>
      <c r="G23" s="1253"/>
      <c r="H23" s="1243">
        <v>0</v>
      </c>
      <c r="I23" s="1253"/>
      <c r="J23" s="1243">
        <v>0</v>
      </c>
      <c r="K23" s="121"/>
    </row>
    <row r="24" spans="2:11" ht="15.75" customHeight="1">
      <c r="B24" s="120"/>
      <c r="C24" s="119"/>
      <c r="D24" s="119"/>
      <c r="E24" s="121"/>
      <c r="F24" s="1246"/>
      <c r="G24" s="1253"/>
      <c r="H24" s="1246"/>
      <c r="I24" s="1253"/>
      <c r="J24" s="1246"/>
      <c r="K24" s="121"/>
    </row>
    <row r="25" spans="2:11" ht="15.75" customHeight="1">
      <c r="B25" s="120" t="s">
        <v>49</v>
      </c>
      <c r="C25" s="119"/>
      <c r="D25" s="119"/>
      <c r="E25" s="121"/>
      <c r="F25" s="1246">
        <v>0</v>
      </c>
      <c r="G25" s="1253"/>
      <c r="H25" s="1246">
        <v>0</v>
      </c>
      <c r="I25" s="1253"/>
      <c r="J25" s="1246">
        <v>0</v>
      </c>
      <c r="K25" s="121"/>
    </row>
    <row r="26" spans="2:11" ht="15.75" customHeight="1">
      <c r="B26" s="120" t="s">
        <v>258</v>
      </c>
      <c r="C26" s="119"/>
      <c r="D26" s="119"/>
      <c r="E26" s="121"/>
      <c r="F26" s="1246"/>
      <c r="G26" s="1253"/>
      <c r="H26" s="1246"/>
      <c r="I26" s="1253"/>
      <c r="J26" s="1246"/>
      <c r="K26" s="121"/>
    </row>
    <row r="27" spans="2:11" ht="15.75" customHeight="1">
      <c r="B27" s="120" t="s">
        <v>241</v>
      </c>
      <c r="C27" s="119" t="s">
        <v>242</v>
      </c>
      <c r="D27" s="119"/>
      <c r="E27" s="121"/>
      <c r="F27" s="1246">
        <v>0</v>
      </c>
      <c r="G27" s="1253"/>
      <c r="H27" s="1246">
        <v>0</v>
      </c>
      <c r="I27" s="1253"/>
      <c r="J27" s="1246">
        <v>0</v>
      </c>
      <c r="K27" s="121"/>
    </row>
    <row r="28" spans="2:11" s="97" customFormat="1" ht="15.75" customHeight="1">
      <c r="B28" s="117"/>
      <c r="C28" s="118"/>
      <c r="D28" s="118"/>
      <c r="E28" s="1254"/>
      <c r="F28" s="1243"/>
      <c r="G28" s="1255"/>
      <c r="H28" s="1243"/>
      <c r="I28" s="1255"/>
      <c r="J28" s="1243"/>
      <c r="K28" s="1254"/>
    </row>
    <row r="29" spans="2:11" s="97" customFormat="1" ht="15.75" customHeight="1">
      <c r="B29" s="117" t="s">
        <v>50</v>
      </c>
      <c r="C29" s="118"/>
      <c r="D29" s="118"/>
      <c r="E29" s="1254"/>
      <c r="F29" s="1243">
        <v>443271</v>
      </c>
      <c r="G29" s="1255"/>
      <c r="H29" s="1243">
        <v>436425</v>
      </c>
      <c r="I29" s="1255"/>
      <c r="J29" s="1243">
        <v>164553</v>
      </c>
      <c r="K29" s="1254"/>
    </row>
    <row r="30" spans="2:11" s="97" customFormat="1" ht="15.75" customHeight="1">
      <c r="B30" s="117" t="s">
        <v>241</v>
      </c>
      <c r="C30" s="118" t="s">
        <v>242</v>
      </c>
      <c r="D30" s="118"/>
      <c r="E30" s="1254"/>
      <c r="F30" s="1243">
        <v>0</v>
      </c>
      <c r="G30" s="1255"/>
      <c r="H30" s="1243">
        <v>0</v>
      </c>
      <c r="I30" s="1255"/>
      <c r="J30" s="1243">
        <v>0</v>
      </c>
      <c r="K30" s="1254"/>
    </row>
    <row r="31" spans="2:11" s="97" customFormat="1" ht="15.75" customHeight="1">
      <c r="B31" s="117"/>
      <c r="C31" s="118"/>
      <c r="D31" s="118"/>
      <c r="E31" s="1254"/>
      <c r="F31" s="1243"/>
      <c r="G31" s="1255"/>
      <c r="H31" s="1243"/>
      <c r="I31" s="1255"/>
      <c r="J31" s="1243"/>
      <c r="K31" s="1254"/>
    </row>
    <row r="32" spans="2:11" s="97" customFormat="1" ht="15.75" customHeight="1">
      <c r="B32" s="117" t="s">
        <v>51</v>
      </c>
      <c r="C32" s="118"/>
      <c r="D32" s="118"/>
      <c r="E32" s="1254"/>
      <c r="F32" s="1243">
        <v>144415</v>
      </c>
      <c r="G32" s="1255"/>
      <c r="H32" s="1243">
        <v>194904</v>
      </c>
      <c r="I32" s="1255"/>
      <c r="J32" s="1243">
        <v>118023</v>
      </c>
      <c r="K32" s="1254"/>
    </row>
    <row r="33" spans="2:11" ht="15.75" customHeight="1">
      <c r="B33" s="120" t="s">
        <v>241</v>
      </c>
      <c r="C33" s="119" t="s">
        <v>242</v>
      </c>
      <c r="D33" s="119"/>
      <c r="E33" s="121"/>
      <c r="F33" s="1246">
        <v>0</v>
      </c>
      <c r="G33" s="1253"/>
      <c r="H33" s="1246">
        <v>0</v>
      </c>
      <c r="I33" s="1253"/>
      <c r="J33" s="1246">
        <v>0</v>
      </c>
      <c r="K33" s="121"/>
    </row>
    <row r="34" spans="2:11" ht="15.75" customHeight="1">
      <c r="B34" s="120"/>
      <c r="C34" s="119"/>
      <c r="D34" s="119"/>
      <c r="E34" s="121"/>
      <c r="F34" s="1246"/>
      <c r="G34" s="1253"/>
      <c r="H34" s="1246"/>
      <c r="I34" s="1253"/>
      <c r="J34" s="1246"/>
      <c r="K34" s="121"/>
    </row>
    <row r="35" spans="2:11" ht="15.75" customHeight="1">
      <c r="B35" s="120" t="s">
        <v>48</v>
      </c>
      <c r="C35" s="119"/>
      <c r="D35" s="119"/>
      <c r="E35" s="121"/>
      <c r="F35" s="1246">
        <v>0</v>
      </c>
      <c r="G35" s="1253"/>
      <c r="H35" s="1246">
        <v>0</v>
      </c>
      <c r="I35" s="1253"/>
      <c r="J35" s="1246">
        <v>0</v>
      </c>
      <c r="K35" s="121"/>
    </row>
    <row r="36" spans="2:11" ht="15.75" customHeight="1">
      <c r="B36" s="120" t="s">
        <v>259</v>
      </c>
      <c r="C36" s="119"/>
      <c r="D36" s="119"/>
      <c r="E36" s="121"/>
      <c r="F36" s="1246"/>
      <c r="G36" s="1253"/>
      <c r="H36" s="1246"/>
      <c r="I36" s="1253"/>
      <c r="J36" s="1246"/>
      <c r="K36" s="121"/>
    </row>
    <row r="37" spans="2:11" ht="15.75" customHeight="1">
      <c r="B37" s="120" t="s">
        <v>241</v>
      </c>
      <c r="C37" s="119" t="s">
        <v>242</v>
      </c>
      <c r="D37" s="119"/>
      <c r="E37" s="121"/>
      <c r="F37" s="1246">
        <v>0</v>
      </c>
      <c r="G37" s="1253"/>
      <c r="H37" s="1246">
        <v>0</v>
      </c>
      <c r="I37" s="1253"/>
      <c r="J37" s="1246">
        <v>0</v>
      </c>
      <c r="K37" s="121"/>
    </row>
    <row r="38" spans="2:11" ht="15.75" customHeight="1">
      <c r="B38" s="120"/>
      <c r="C38" s="119"/>
      <c r="D38" s="119"/>
      <c r="E38" s="121"/>
      <c r="F38" s="1246"/>
      <c r="G38" s="1253"/>
      <c r="H38" s="1246"/>
      <c r="I38" s="1253"/>
      <c r="J38" s="1246"/>
      <c r="K38" s="121"/>
    </row>
    <row r="39" spans="2:11" ht="15.75" customHeight="1">
      <c r="B39" s="120" t="s">
        <v>49</v>
      </c>
      <c r="C39" s="119"/>
      <c r="D39" s="119"/>
      <c r="E39" s="121"/>
      <c r="F39" s="1246">
        <v>0</v>
      </c>
      <c r="G39" s="1253"/>
      <c r="H39" s="1246">
        <v>0</v>
      </c>
      <c r="I39" s="1253"/>
      <c r="J39" s="1246">
        <v>0</v>
      </c>
      <c r="K39" s="121"/>
    </row>
    <row r="40" spans="2:11" ht="15.75" customHeight="1">
      <c r="B40" s="120" t="s">
        <v>259</v>
      </c>
      <c r="C40" s="119"/>
      <c r="D40" s="119"/>
      <c r="E40" s="121"/>
      <c r="F40" s="1246"/>
      <c r="G40" s="1253"/>
      <c r="H40" s="1246"/>
      <c r="I40" s="1253"/>
      <c r="J40" s="1246"/>
      <c r="K40" s="121"/>
    </row>
    <row r="41" spans="2:11" ht="15.75" customHeight="1">
      <c r="B41" s="120" t="s">
        <v>241</v>
      </c>
      <c r="C41" s="119" t="s">
        <v>242</v>
      </c>
      <c r="D41" s="119"/>
      <c r="E41" s="121"/>
      <c r="F41" s="1246">
        <v>0</v>
      </c>
      <c r="G41" s="1253"/>
      <c r="H41" s="1246">
        <v>0</v>
      </c>
      <c r="I41" s="1253"/>
      <c r="J41" s="1246">
        <v>0</v>
      </c>
      <c r="K41" s="121"/>
    </row>
    <row r="42" spans="2:11" ht="15.75" customHeight="1">
      <c r="B42" s="120"/>
      <c r="C42" s="119"/>
      <c r="D42" s="119"/>
      <c r="E42" s="121"/>
      <c r="F42" s="1246"/>
      <c r="G42" s="1253"/>
      <c r="H42" s="1246"/>
      <c r="I42" s="1253"/>
      <c r="J42" s="1246"/>
      <c r="K42" s="121"/>
    </row>
    <row r="43" spans="2:11" ht="15.75" customHeight="1">
      <c r="B43" s="120" t="s">
        <v>260</v>
      </c>
      <c r="C43" s="119"/>
      <c r="D43" s="119"/>
      <c r="E43" s="121"/>
      <c r="F43" s="1246">
        <v>0</v>
      </c>
      <c r="G43" s="1253"/>
      <c r="H43" s="1246">
        <v>0</v>
      </c>
      <c r="I43" s="1253"/>
      <c r="J43" s="1246">
        <v>0</v>
      </c>
      <c r="K43" s="121"/>
    </row>
    <row r="44" spans="2:11" ht="15.75" customHeight="1">
      <c r="B44" s="120" t="s">
        <v>261</v>
      </c>
      <c r="C44" s="119"/>
      <c r="D44" s="119"/>
      <c r="E44" s="121"/>
      <c r="F44" s="1246"/>
      <c r="G44" s="1253"/>
      <c r="H44" s="1246"/>
      <c r="I44" s="1253"/>
      <c r="J44" s="1246"/>
      <c r="K44" s="121"/>
    </row>
    <row r="45" spans="2:11" ht="15.75" customHeight="1">
      <c r="B45" s="120" t="s">
        <v>241</v>
      </c>
      <c r="C45" s="119" t="s">
        <v>242</v>
      </c>
      <c r="D45" s="119"/>
      <c r="E45" s="121"/>
      <c r="F45" s="1246">
        <v>0</v>
      </c>
      <c r="G45" s="1253"/>
      <c r="H45" s="1246">
        <v>0</v>
      </c>
      <c r="I45" s="1253"/>
      <c r="J45" s="1246">
        <v>0</v>
      </c>
      <c r="K45" s="121"/>
    </row>
    <row r="46" spans="2:11" ht="15.75" customHeight="1" thickBot="1">
      <c r="B46" s="90"/>
      <c r="C46" s="91"/>
      <c r="D46" s="91"/>
      <c r="E46" s="92"/>
      <c r="F46" s="91"/>
      <c r="G46" s="98"/>
      <c r="H46" s="91"/>
      <c r="I46" s="98"/>
      <c r="J46" s="91"/>
      <c r="K46" s="92"/>
    </row>
    <row r="47" spans="2:11" ht="12.75"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2:11" ht="12.75"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2:11" s="1260" customFormat="1" ht="12.75">
      <c r="B49" s="1437" t="s">
        <v>173</v>
      </c>
      <c r="C49" s="1437"/>
      <c r="D49" s="1437"/>
      <c r="E49" s="1437"/>
      <c r="F49" s="1437"/>
      <c r="G49" s="1437"/>
      <c r="H49" s="1437"/>
      <c r="I49" s="1437"/>
      <c r="J49" s="1437"/>
      <c r="K49" s="1437"/>
    </row>
    <row r="50" spans="2:10" ht="12.75">
      <c r="B50" s="3"/>
      <c r="C50" s="3"/>
      <c r="D50" s="3"/>
      <c r="E50" s="3"/>
      <c r="F50" s="3"/>
      <c r="H50" s="3"/>
      <c r="I50" s="3"/>
      <c r="J50" s="80"/>
    </row>
    <row r="51" ht="12.75">
      <c r="B51" s="94"/>
    </row>
    <row r="52" ht="12.75">
      <c r="B52" s="94"/>
    </row>
    <row r="53" ht="12.75">
      <c r="B53" s="94"/>
    </row>
    <row r="54" ht="12.75">
      <c r="B54" s="94"/>
    </row>
    <row r="55" ht="12.75">
      <c r="B55" s="94"/>
    </row>
    <row r="56" ht="12.75">
      <c r="B56" s="94"/>
    </row>
    <row r="57" ht="12.75">
      <c r="B57" s="94"/>
    </row>
  </sheetData>
  <sheetProtection/>
  <mergeCells count="3">
    <mergeCell ref="C7:J7"/>
    <mergeCell ref="B8:J8"/>
    <mergeCell ref="B49:K49"/>
  </mergeCells>
  <printOptions/>
  <pageMargins left="0.5118110236220472" right="0.31496062992125984" top="0.4330708661417323" bottom="0.7874015748031497" header="0.35433070866141736" footer="0.3937007874015748"/>
  <pageSetup horizontalDpi="600" verticalDpi="600" orientation="portrait" paperSize="9" scale="80" r:id="rId1"/>
  <headerFooter alignWithMargins="0">
    <oddFooter>&amp;C&amp;11&amp;P+76&amp;10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Q127"/>
  <sheetViews>
    <sheetView tabSelected="1" view="pageBreakPreview" zoomScaleSheetLayoutView="100" workbookViewId="0" topLeftCell="A103">
      <selection activeCell="C19" sqref="C19"/>
    </sheetView>
  </sheetViews>
  <sheetFormatPr defaultColWidth="9.00390625" defaultRowHeight="12.75"/>
  <cols>
    <col min="1" max="2" width="9.25390625" style="35" bestFit="1" customWidth="1"/>
    <col min="3" max="4" width="9.125" style="35" customWidth="1"/>
    <col min="5" max="5" width="40.375" style="35" customWidth="1"/>
    <col min="6" max="6" width="11.375" style="35" bestFit="1" customWidth="1"/>
    <col min="7" max="7" width="10.375" style="35" customWidth="1"/>
    <col min="8" max="8" width="11.75390625" style="35" customWidth="1"/>
    <col min="9" max="9" width="10.25390625" style="35" customWidth="1"/>
    <col min="10" max="10" width="9.75390625" style="35" bestFit="1" customWidth="1"/>
    <col min="11" max="11" width="9.25390625" style="35" bestFit="1" customWidth="1"/>
    <col min="12" max="12" width="11.875" style="35" bestFit="1" customWidth="1"/>
    <col min="13" max="13" width="9.25390625" style="35" bestFit="1" customWidth="1"/>
    <col min="14" max="14" width="11.375" style="35" bestFit="1" customWidth="1"/>
    <col min="15" max="15" width="9.625" style="35" customWidth="1"/>
    <col min="16" max="16" width="12.25390625" style="35" customWidth="1"/>
    <col min="17" max="17" width="10.00390625" style="35" bestFit="1" customWidth="1"/>
    <col min="18" max="16384" width="9.125" style="35" customWidth="1"/>
  </cols>
  <sheetData>
    <row r="2" spans="1:17" ht="12.75">
      <c r="A2" s="44"/>
      <c r="B2" s="44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46"/>
    </row>
    <row r="3" spans="1:17" ht="15.75">
      <c r="A3" s="1438"/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Q3" s="46"/>
    </row>
    <row r="5" spans="1:17" ht="15">
      <c r="A5" s="47" t="s">
        <v>213</v>
      </c>
      <c r="B5" s="48">
        <v>2011</v>
      </c>
      <c r="C5" s="35" t="s">
        <v>214</v>
      </c>
      <c r="P5" s="1442" t="s">
        <v>215</v>
      </c>
      <c r="Q5" s="1442"/>
    </row>
    <row r="6" spans="1:17" ht="15">
      <c r="A6" s="47"/>
      <c r="B6" s="48"/>
      <c r="P6" s="49"/>
      <c r="Q6" s="49"/>
    </row>
    <row r="7" spans="1:17" ht="35.25" customHeight="1">
      <c r="A7" s="1455" t="s">
        <v>216</v>
      </c>
      <c r="B7" s="1458" t="s">
        <v>217</v>
      </c>
      <c r="C7" s="1459"/>
      <c r="D7" s="1459"/>
      <c r="E7" s="1460"/>
      <c r="F7" s="1441" t="s">
        <v>186</v>
      </c>
      <c r="G7" s="1441"/>
      <c r="H7" s="1441"/>
      <c r="I7" s="1441"/>
      <c r="J7" s="1440" t="s">
        <v>187</v>
      </c>
      <c r="K7" s="1439"/>
      <c r="L7" s="1439"/>
      <c r="M7" s="1439"/>
      <c r="N7" s="1440" t="s">
        <v>188</v>
      </c>
      <c r="O7" s="1439"/>
      <c r="P7" s="1439"/>
      <c r="Q7" s="1439"/>
    </row>
    <row r="8" spans="1:17" ht="12.75" customHeight="1">
      <c r="A8" s="1456"/>
      <c r="B8" s="1461"/>
      <c r="C8" s="1462"/>
      <c r="D8" s="1462"/>
      <c r="E8" s="1463"/>
      <c r="F8" s="1439" t="s">
        <v>189</v>
      </c>
      <c r="G8" s="1439"/>
      <c r="H8" s="1440" t="s">
        <v>190</v>
      </c>
      <c r="I8" s="1440" t="s">
        <v>218</v>
      </c>
      <c r="J8" s="1439" t="s">
        <v>189</v>
      </c>
      <c r="K8" s="1439"/>
      <c r="L8" s="1440" t="s">
        <v>190</v>
      </c>
      <c r="M8" s="1440" t="s">
        <v>218</v>
      </c>
      <c r="N8" s="1439" t="s">
        <v>189</v>
      </c>
      <c r="O8" s="1439"/>
      <c r="P8" s="1440" t="s">
        <v>190</v>
      </c>
      <c r="Q8" s="1440" t="s">
        <v>218</v>
      </c>
    </row>
    <row r="9" spans="1:17" ht="30" customHeight="1">
      <c r="A9" s="1457"/>
      <c r="B9" s="1464"/>
      <c r="C9" s="1465"/>
      <c r="D9" s="1465"/>
      <c r="E9" s="1466"/>
      <c r="F9" s="1197" t="s">
        <v>467</v>
      </c>
      <c r="G9" s="1197" t="s">
        <v>191</v>
      </c>
      <c r="H9" s="1440"/>
      <c r="I9" s="1440"/>
      <c r="J9" s="1197" t="s">
        <v>467</v>
      </c>
      <c r="K9" s="1197" t="s">
        <v>191</v>
      </c>
      <c r="L9" s="1440"/>
      <c r="M9" s="1440"/>
      <c r="N9" s="1197" t="s">
        <v>467</v>
      </c>
      <c r="O9" s="1197" t="s">
        <v>191</v>
      </c>
      <c r="P9" s="1440"/>
      <c r="Q9" s="1440"/>
    </row>
    <row r="10" spans="1:17" ht="10.5" customHeight="1" thickBot="1">
      <c r="A10" s="1452"/>
      <c r="B10" s="1453"/>
      <c r="C10" s="1453"/>
      <c r="D10" s="1453"/>
      <c r="E10" s="1453"/>
      <c r="F10" s="1453"/>
      <c r="G10" s="1453"/>
      <c r="H10" s="1453"/>
      <c r="I10" s="1453"/>
      <c r="J10" s="1453"/>
      <c r="K10" s="1453"/>
      <c r="L10" s="1453"/>
      <c r="M10" s="1453"/>
      <c r="N10" s="1453"/>
      <c r="O10" s="1453"/>
      <c r="P10" s="1453"/>
      <c r="Q10" s="1454"/>
    </row>
    <row r="11" spans="1:17" ht="13.5" thickBot="1">
      <c r="A11" s="1198">
        <v>114020</v>
      </c>
      <c r="B11" s="1443" t="s">
        <v>219</v>
      </c>
      <c r="C11" s="1444"/>
      <c r="D11" s="1444"/>
      <c r="E11" s="1445"/>
      <c r="F11" s="1199">
        <v>5100</v>
      </c>
      <c r="G11" s="1199">
        <v>41325</v>
      </c>
      <c r="H11" s="1199">
        <v>36182</v>
      </c>
      <c r="I11" s="1200">
        <f aca="true" t="shared" si="0" ref="I11:I19">H11/G11</f>
        <v>0.8755</v>
      </c>
      <c r="J11" s="1199">
        <v>0</v>
      </c>
      <c r="K11" s="1199">
        <v>73</v>
      </c>
      <c r="L11" s="1199">
        <v>73</v>
      </c>
      <c r="M11" s="1200">
        <f>L11/K11</f>
        <v>1</v>
      </c>
      <c r="N11" s="1199">
        <f aca="true" t="shared" si="1" ref="N11:N42">SUM(F11,J11)</f>
        <v>5100</v>
      </c>
      <c r="O11" s="1199">
        <f aca="true" t="shared" si="2" ref="O11:O42">SUM(G11,K11)</f>
        <v>41398</v>
      </c>
      <c r="P11" s="1199">
        <f aca="true" t="shared" si="3" ref="P11:P42">SUM(H11,L11)</f>
        <v>36255</v>
      </c>
      <c r="Q11" s="1201">
        <f aca="true" t="shared" si="4" ref="Q11:Q19">P11/O11</f>
        <v>0.8758</v>
      </c>
    </row>
    <row r="12" spans="1:17" ht="13.5" thickBot="1">
      <c r="A12" s="1198">
        <v>114030</v>
      </c>
      <c r="B12" s="1443" t="s">
        <v>220</v>
      </c>
      <c r="C12" s="1444"/>
      <c r="D12" s="1444"/>
      <c r="E12" s="1445"/>
      <c r="F12" s="1199">
        <v>0</v>
      </c>
      <c r="G12" s="1199">
        <v>11576</v>
      </c>
      <c r="H12" s="1199">
        <v>8713</v>
      </c>
      <c r="I12" s="1200">
        <f t="shared" si="0"/>
        <v>0.7527</v>
      </c>
      <c r="J12" s="1199">
        <v>0</v>
      </c>
      <c r="K12" s="1199">
        <v>18</v>
      </c>
      <c r="L12" s="1199">
        <v>18</v>
      </c>
      <c r="M12" s="1200">
        <f>L12/K12</f>
        <v>1</v>
      </c>
      <c r="N12" s="1199">
        <f t="shared" si="1"/>
        <v>0</v>
      </c>
      <c r="O12" s="1199">
        <f t="shared" si="2"/>
        <v>11594</v>
      </c>
      <c r="P12" s="1199">
        <f t="shared" si="3"/>
        <v>8731</v>
      </c>
      <c r="Q12" s="1201">
        <f t="shared" si="4"/>
        <v>0.7531</v>
      </c>
    </row>
    <row r="13" spans="1:17" ht="13.5" thickBot="1">
      <c r="A13" s="1198">
        <v>114040</v>
      </c>
      <c r="B13" s="1443" t="s">
        <v>192</v>
      </c>
      <c r="C13" s="1444"/>
      <c r="D13" s="1444"/>
      <c r="E13" s="1445"/>
      <c r="F13" s="1199">
        <v>600</v>
      </c>
      <c r="G13" s="1199">
        <v>3884</v>
      </c>
      <c r="H13" s="1199">
        <v>3875</v>
      </c>
      <c r="I13" s="1200">
        <f t="shared" si="0"/>
        <v>0.9977</v>
      </c>
      <c r="J13" s="1199">
        <v>0</v>
      </c>
      <c r="K13" s="1199">
        <v>0</v>
      </c>
      <c r="L13" s="1199">
        <v>0</v>
      </c>
      <c r="M13" s="1202" t="s">
        <v>221</v>
      </c>
      <c r="N13" s="1199">
        <f t="shared" si="1"/>
        <v>600</v>
      </c>
      <c r="O13" s="1199">
        <f t="shared" si="2"/>
        <v>3884</v>
      </c>
      <c r="P13" s="1199">
        <f t="shared" si="3"/>
        <v>3875</v>
      </c>
      <c r="Q13" s="1201">
        <f t="shared" si="4"/>
        <v>0.9977</v>
      </c>
    </row>
    <row r="14" spans="1:17" ht="13.5" thickBot="1">
      <c r="A14" s="1198">
        <v>114050</v>
      </c>
      <c r="B14" s="1443" t="s">
        <v>222</v>
      </c>
      <c r="C14" s="1444"/>
      <c r="D14" s="1444"/>
      <c r="E14" s="1445"/>
      <c r="F14" s="1199">
        <v>35000</v>
      </c>
      <c r="G14" s="1199">
        <v>21220</v>
      </c>
      <c r="H14" s="1199">
        <v>18314</v>
      </c>
      <c r="I14" s="1200">
        <f t="shared" si="0"/>
        <v>0.8631</v>
      </c>
      <c r="J14" s="1199">
        <v>0</v>
      </c>
      <c r="K14" s="1199">
        <v>0</v>
      </c>
      <c r="L14" s="1199">
        <v>0</v>
      </c>
      <c r="M14" s="1202" t="s">
        <v>221</v>
      </c>
      <c r="N14" s="1199">
        <f t="shared" si="1"/>
        <v>35000</v>
      </c>
      <c r="O14" s="1199">
        <f t="shared" si="2"/>
        <v>21220</v>
      </c>
      <c r="P14" s="1199">
        <f t="shared" si="3"/>
        <v>18314</v>
      </c>
      <c r="Q14" s="1201">
        <f t="shared" si="4"/>
        <v>0.8631</v>
      </c>
    </row>
    <row r="15" spans="1:17" ht="13.5" thickBot="1">
      <c r="A15" s="1198">
        <v>114070</v>
      </c>
      <c r="B15" s="1443" t="s">
        <v>193</v>
      </c>
      <c r="C15" s="1444"/>
      <c r="D15" s="1444"/>
      <c r="E15" s="1445"/>
      <c r="F15" s="1199">
        <f>623123+627806</f>
        <v>1250929</v>
      </c>
      <c r="G15" s="1199">
        <v>1107868</v>
      </c>
      <c r="H15" s="1199">
        <v>886823</v>
      </c>
      <c r="I15" s="1200">
        <f t="shared" si="0"/>
        <v>0.8005</v>
      </c>
      <c r="J15" s="1199">
        <v>52068</v>
      </c>
      <c r="K15" s="1199">
        <v>75659</v>
      </c>
      <c r="L15" s="1199">
        <v>22407</v>
      </c>
      <c r="M15" s="1200">
        <f>L15/K15</f>
        <v>0.2962</v>
      </c>
      <c r="N15" s="1199">
        <f t="shared" si="1"/>
        <v>1302997</v>
      </c>
      <c r="O15" s="1199">
        <f t="shared" si="2"/>
        <v>1183527</v>
      </c>
      <c r="P15" s="1199">
        <f t="shared" si="3"/>
        <v>909230</v>
      </c>
      <c r="Q15" s="1201">
        <f t="shared" si="4"/>
        <v>0.7682</v>
      </c>
    </row>
    <row r="16" spans="1:17" ht="12.75">
      <c r="A16" s="50"/>
      <c r="B16" s="1203" t="s">
        <v>432</v>
      </c>
      <c r="C16" s="1204" t="s">
        <v>194</v>
      </c>
      <c r="D16" s="1204"/>
      <c r="E16" s="1205"/>
      <c r="F16" s="1206">
        <v>5148</v>
      </c>
      <c r="G16" s="1206">
        <v>4596</v>
      </c>
      <c r="H16" s="1207">
        <v>88</v>
      </c>
      <c r="I16" s="1208">
        <f t="shared" si="0"/>
        <v>0.0191</v>
      </c>
      <c r="J16" s="1206">
        <v>6180</v>
      </c>
      <c r="K16" s="1206">
        <v>882</v>
      </c>
      <c r="L16" s="1207">
        <v>0</v>
      </c>
      <c r="M16" s="1208">
        <f>L16/K16</f>
        <v>0</v>
      </c>
      <c r="N16" s="1207">
        <f t="shared" si="1"/>
        <v>11328</v>
      </c>
      <c r="O16" s="1207">
        <f t="shared" si="2"/>
        <v>5478</v>
      </c>
      <c r="P16" s="1207">
        <f t="shared" si="3"/>
        <v>88</v>
      </c>
      <c r="Q16" s="1209">
        <f t="shared" si="4"/>
        <v>0.0161</v>
      </c>
    </row>
    <row r="17" spans="1:17" ht="12.75">
      <c r="A17" s="50"/>
      <c r="B17" s="1203"/>
      <c r="C17" s="1204" t="s">
        <v>432</v>
      </c>
      <c r="D17" s="1204" t="s">
        <v>195</v>
      </c>
      <c r="E17" s="1205"/>
      <c r="F17" s="1206">
        <v>3850</v>
      </c>
      <c r="G17" s="1206">
        <v>3850</v>
      </c>
      <c r="H17" s="1207">
        <v>75</v>
      </c>
      <c r="I17" s="1208">
        <f t="shared" si="0"/>
        <v>0.0195</v>
      </c>
      <c r="J17" s="1206">
        <v>0</v>
      </c>
      <c r="K17" s="1206">
        <v>0</v>
      </c>
      <c r="L17" s="1207">
        <v>0</v>
      </c>
      <c r="M17" s="1210" t="s">
        <v>221</v>
      </c>
      <c r="N17" s="1207">
        <f t="shared" si="1"/>
        <v>3850</v>
      </c>
      <c r="O17" s="1207">
        <f t="shared" si="2"/>
        <v>3850</v>
      </c>
      <c r="P17" s="1207">
        <f t="shared" si="3"/>
        <v>75</v>
      </c>
      <c r="Q17" s="1209">
        <f t="shared" si="4"/>
        <v>0.0195</v>
      </c>
    </row>
    <row r="18" spans="1:17" ht="12.75">
      <c r="A18" s="50"/>
      <c r="B18" s="1203"/>
      <c r="C18" s="1204"/>
      <c r="D18" s="1204" t="s">
        <v>196</v>
      </c>
      <c r="E18" s="1205"/>
      <c r="F18" s="1206">
        <v>1298</v>
      </c>
      <c r="G18" s="1206">
        <v>746</v>
      </c>
      <c r="H18" s="1207">
        <v>13</v>
      </c>
      <c r="I18" s="1208">
        <f t="shared" si="0"/>
        <v>0.0174</v>
      </c>
      <c r="J18" s="1206">
        <v>6180</v>
      </c>
      <c r="K18" s="1206">
        <v>882</v>
      </c>
      <c r="L18" s="1207">
        <v>0</v>
      </c>
      <c r="M18" s="1208">
        <f>L18/K18</f>
        <v>0</v>
      </c>
      <c r="N18" s="1207">
        <f t="shared" si="1"/>
        <v>7478</v>
      </c>
      <c r="O18" s="1207">
        <f t="shared" si="2"/>
        <v>1628</v>
      </c>
      <c r="P18" s="1207">
        <f t="shared" si="3"/>
        <v>13</v>
      </c>
      <c r="Q18" s="1209">
        <f t="shared" si="4"/>
        <v>0.008</v>
      </c>
    </row>
    <row r="19" spans="1:17" ht="12.75">
      <c r="A19" s="50"/>
      <c r="B19" s="1203"/>
      <c r="C19" s="1204"/>
      <c r="D19" s="1204" t="s">
        <v>432</v>
      </c>
      <c r="E19" s="1205" t="s">
        <v>197</v>
      </c>
      <c r="F19" s="1206">
        <v>1298</v>
      </c>
      <c r="G19" s="1206">
        <v>746</v>
      </c>
      <c r="H19" s="1207">
        <v>13</v>
      </c>
      <c r="I19" s="1208">
        <f t="shared" si="0"/>
        <v>0.0174</v>
      </c>
      <c r="J19" s="1206">
        <v>6180</v>
      </c>
      <c r="K19" s="1206">
        <v>882</v>
      </c>
      <c r="L19" s="1207">
        <v>0</v>
      </c>
      <c r="M19" s="1208">
        <f>L19/K19</f>
        <v>0</v>
      </c>
      <c r="N19" s="1207">
        <f t="shared" si="1"/>
        <v>7478</v>
      </c>
      <c r="O19" s="1207">
        <f t="shared" si="2"/>
        <v>1628</v>
      </c>
      <c r="P19" s="1207">
        <f t="shared" si="3"/>
        <v>13</v>
      </c>
      <c r="Q19" s="1209">
        <f t="shared" si="4"/>
        <v>0.008</v>
      </c>
    </row>
    <row r="20" spans="1:17" ht="13.5" thickBot="1">
      <c r="A20" s="1211"/>
      <c r="B20" s="1212"/>
      <c r="C20" s="1213"/>
      <c r="D20" s="1213"/>
      <c r="E20" s="1214" t="s">
        <v>198</v>
      </c>
      <c r="F20" s="1215">
        <v>0</v>
      </c>
      <c r="G20" s="1215">
        <v>0</v>
      </c>
      <c r="H20" s="1215">
        <v>0</v>
      </c>
      <c r="I20" s="1216" t="s">
        <v>221</v>
      </c>
      <c r="J20" s="1215">
        <v>0</v>
      </c>
      <c r="K20" s="1215">
        <v>0</v>
      </c>
      <c r="L20" s="1215">
        <v>0</v>
      </c>
      <c r="M20" s="1216" t="s">
        <v>221</v>
      </c>
      <c r="N20" s="1215">
        <f t="shared" si="1"/>
        <v>0</v>
      </c>
      <c r="O20" s="1215">
        <f t="shared" si="2"/>
        <v>0</v>
      </c>
      <c r="P20" s="1215">
        <f t="shared" si="3"/>
        <v>0</v>
      </c>
      <c r="Q20" s="1217" t="s">
        <v>221</v>
      </c>
    </row>
    <row r="21" spans="1:17" ht="12.75">
      <c r="A21" s="1218"/>
      <c r="B21" s="1219"/>
      <c r="C21" s="1220" t="s">
        <v>398</v>
      </c>
      <c r="D21" s="1220"/>
      <c r="E21" s="1221"/>
      <c r="F21" s="1207">
        <v>1245781</v>
      </c>
      <c r="G21" s="1207">
        <v>1103272</v>
      </c>
      <c r="H21" s="1207">
        <v>886735</v>
      </c>
      <c r="I21" s="1208">
        <f aca="true" t="shared" si="5" ref="I21:I29">H21/G21</f>
        <v>0.8037</v>
      </c>
      <c r="J21" s="1207">
        <v>45888</v>
      </c>
      <c r="K21" s="1207">
        <v>74777</v>
      </c>
      <c r="L21" s="1207">
        <v>22407</v>
      </c>
      <c r="M21" s="1208">
        <f aca="true" t="shared" si="6" ref="M21:M28">L21/K21</f>
        <v>0.2997</v>
      </c>
      <c r="N21" s="1207">
        <f t="shared" si="1"/>
        <v>1291669</v>
      </c>
      <c r="O21" s="1207">
        <f t="shared" si="2"/>
        <v>1178049</v>
      </c>
      <c r="P21" s="1207">
        <f t="shared" si="3"/>
        <v>909142</v>
      </c>
      <c r="Q21" s="1209">
        <f aca="true" t="shared" si="7" ref="Q21:Q29">P21/O21</f>
        <v>0.7717</v>
      </c>
    </row>
    <row r="22" spans="1:17" ht="12.75">
      <c r="A22" s="50"/>
      <c r="B22" s="1203"/>
      <c r="C22" s="1204" t="s">
        <v>432</v>
      </c>
      <c r="D22" s="1204" t="s">
        <v>195</v>
      </c>
      <c r="E22" s="1205"/>
      <c r="F22" s="1206">
        <v>928803</v>
      </c>
      <c r="G22" s="1222">
        <v>904111</v>
      </c>
      <c r="H22" s="1207">
        <v>726977</v>
      </c>
      <c r="I22" s="1208">
        <f t="shared" si="5"/>
        <v>0.8041</v>
      </c>
      <c r="J22" s="1206">
        <v>28411</v>
      </c>
      <c r="K22" s="1206">
        <v>56498</v>
      </c>
      <c r="L22" s="1207">
        <v>19190</v>
      </c>
      <c r="M22" s="1208">
        <f t="shared" si="6"/>
        <v>0.3397</v>
      </c>
      <c r="N22" s="1207">
        <f t="shared" si="1"/>
        <v>957214</v>
      </c>
      <c r="O22" s="1207">
        <f t="shared" si="2"/>
        <v>960609</v>
      </c>
      <c r="P22" s="1207">
        <f t="shared" si="3"/>
        <v>746167</v>
      </c>
      <c r="Q22" s="1209">
        <f t="shared" si="7"/>
        <v>0.7768</v>
      </c>
    </row>
    <row r="23" spans="1:17" ht="12.75">
      <c r="A23" s="50"/>
      <c r="B23" s="1203"/>
      <c r="C23" s="1204"/>
      <c r="D23" s="1204" t="s">
        <v>196</v>
      </c>
      <c r="E23" s="1205"/>
      <c r="F23" s="1206">
        <v>316978</v>
      </c>
      <c r="G23" s="1206">
        <v>199161</v>
      </c>
      <c r="H23" s="1207">
        <v>159758</v>
      </c>
      <c r="I23" s="1208">
        <f t="shared" si="5"/>
        <v>0.8022</v>
      </c>
      <c r="J23" s="1206">
        <v>17477</v>
      </c>
      <c r="K23" s="1206">
        <v>18279</v>
      </c>
      <c r="L23" s="1207">
        <v>3217</v>
      </c>
      <c r="M23" s="1208">
        <f t="shared" si="6"/>
        <v>0.176</v>
      </c>
      <c r="N23" s="1207">
        <f t="shared" si="1"/>
        <v>334455</v>
      </c>
      <c r="O23" s="1207">
        <f t="shared" si="2"/>
        <v>217440</v>
      </c>
      <c r="P23" s="1207">
        <f t="shared" si="3"/>
        <v>162975</v>
      </c>
      <c r="Q23" s="1209">
        <f t="shared" si="7"/>
        <v>0.7495</v>
      </c>
    </row>
    <row r="24" spans="1:17" ht="12.75">
      <c r="A24" s="50"/>
      <c r="B24" s="1203"/>
      <c r="C24" s="1204"/>
      <c r="D24" s="1204" t="s">
        <v>432</v>
      </c>
      <c r="E24" s="1205" t="s">
        <v>197</v>
      </c>
      <c r="F24" s="1206">
        <v>171990</v>
      </c>
      <c r="G24" s="1206">
        <v>114797</v>
      </c>
      <c r="H24" s="1207">
        <v>110468</v>
      </c>
      <c r="I24" s="1208">
        <f t="shared" si="5"/>
        <v>0.9623</v>
      </c>
      <c r="J24" s="1206">
        <v>17477</v>
      </c>
      <c r="K24" s="1206">
        <v>16684</v>
      </c>
      <c r="L24" s="1207">
        <v>2475</v>
      </c>
      <c r="M24" s="1208">
        <f t="shared" si="6"/>
        <v>0.1483</v>
      </c>
      <c r="N24" s="1207">
        <f t="shared" si="1"/>
        <v>189467</v>
      </c>
      <c r="O24" s="1207">
        <f t="shared" si="2"/>
        <v>131481</v>
      </c>
      <c r="P24" s="1207">
        <f t="shared" si="3"/>
        <v>112943</v>
      </c>
      <c r="Q24" s="1209">
        <f t="shared" si="7"/>
        <v>0.859</v>
      </c>
    </row>
    <row r="25" spans="1:17" ht="13.5" thickBot="1">
      <c r="A25" s="1211"/>
      <c r="B25" s="1212"/>
      <c r="C25" s="1213"/>
      <c r="D25" s="1213"/>
      <c r="E25" s="1214" t="s">
        <v>198</v>
      </c>
      <c r="F25" s="1215">
        <v>144988</v>
      </c>
      <c r="G25" s="1215">
        <v>84364</v>
      </c>
      <c r="H25" s="1223">
        <v>49290</v>
      </c>
      <c r="I25" s="1224">
        <f t="shared" si="5"/>
        <v>0.5843</v>
      </c>
      <c r="J25" s="1215">
        <v>0</v>
      </c>
      <c r="K25" s="1215">
        <v>1595</v>
      </c>
      <c r="L25" s="1223">
        <v>742</v>
      </c>
      <c r="M25" s="1224">
        <f t="shared" si="6"/>
        <v>0.4652</v>
      </c>
      <c r="N25" s="1223">
        <f t="shared" si="1"/>
        <v>144988</v>
      </c>
      <c r="O25" s="1223">
        <f t="shared" si="2"/>
        <v>85959</v>
      </c>
      <c r="P25" s="1223">
        <f t="shared" si="3"/>
        <v>50032</v>
      </c>
      <c r="Q25" s="1225">
        <f t="shared" si="7"/>
        <v>0.582</v>
      </c>
    </row>
    <row r="26" spans="1:17" ht="13.5" thickBot="1">
      <c r="A26" s="1198">
        <v>114110</v>
      </c>
      <c r="B26" s="1443" t="s">
        <v>223</v>
      </c>
      <c r="C26" s="1444"/>
      <c r="D26" s="1444"/>
      <c r="E26" s="1445"/>
      <c r="F26" s="1199">
        <v>373881</v>
      </c>
      <c r="G26" s="1199">
        <v>469052</v>
      </c>
      <c r="H26" s="1199">
        <v>303930</v>
      </c>
      <c r="I26" s="1200">
        <f t="shared" si="5"/>
        <v>0.648</v>
      </c>
      <c r="J26" s="1199">
        <v>5585</v>
      </c>
      <c r="K26" s="1199">
        <v>22690</v>
      </c>
      <c r="L26" s="1199">
        <v>12131</v>
      </c>
      <c r="M26" s="1200">
        <f t="shared" si="6"/>
        <v>0.5346</v>
      </c>
      <c r="N26" s="1199">
        <f t="shared" si="1"/>
        <v>379466</v>
      </c>
      <c r="O26" s="1199">
        <f t="shared" si="2"/>
        <v>491742</v>
      </c>
      <c r="P26" s="1199">
        <f t="shared" si="3"/>
        <v>316061</v>
      </c>
      <c r="Q26" s="1201">
        <f t="shared" si="7"/>
        <v>0.6427</v>
      </c>
    </row>
    <row r="27" spans="1:17" ht="12.75">
      <c r="A27" s="1226"/>
      <c r="B27" s="1203" t="s">
        <v>432</v>
      </c>
      <c r="C27" s="1204" t="s">
        <v>199</v>
      </c>
      <c r="D27" s="1204"/>
      <c r="E27" s="1205"/>
      <c r="F27" s="1206">
        <v>79764</v>
      </c>
      <c r="G27" s="1206">
        <v>48653</v>
      </c>
      <c r="H27" s="1207">
        <v>6228</v>
      </c>
      <c r="I27" s="1208">
        <f t="shared" si="5"/>
        <v>0.128</v>
      </c>
      <c r="J27" s="1206">
        <v>0</v>
      </c>
      <c r="K27" s="1206">
        <v>100</v>
      </c>
      <c r="L27" s="1207">
        <v>9</v>
      </c>
      <c r="M27" s="1208">
        <f t="shared" si="6"/>
        <v>0.09</v>
      </c>
      <c r="N27" s="1207">
        <f t="shared" si="1"/>
        <v>79764</v>
      </c>
      <c r="O27" s="1207">
        <f t="shared" si="2"/>
        <v>48753</v>
      </c>
      <c r="P27" s="1207">
        <f t="shared" si="3"/>
        <v>6237</v>
      </c>
      <c r="Q27" s="1208">
        <f t="shared" si="7"/>
        <v>0.1279</v>
      </c>
    </row>
    <row r="28" spans="1:17" ht="12.75">
      <c r="A28" s="1226"/>
      <c r="B28" s="1203"/>
      <c r="C28" s="1204" t="s">
        <v>432</v>
      </c>
      <c r="D28" s="1204" t="s">
        <v>195</v>
      </c>
      <c r="E28" s="1205"/>
      <c r="F28" s="1206">
        <v>47922</v>
      </c>
      <c r="G28" s="1222">
        <v>47822</v>
      </c>
      <c r="H28" s="1207">
        <v>1998</v>
      </c>
      <c r="I28" s="1208">
        <f t="shared" si="5"/>
        <v>0.0418</v>
      </c>
      <c r="J28" s="1206">
        <v>0</v>
      </c>
      <c r="K28" s="1206">
        <v>100</v>
      </c>
      <c r="L28" s="1207">
        <v>0</v>
      </c>
      <c r="M28" s="1208">
        <f t="shared" si="6"/>
        <v>0</v>
      </c>
      <c r="N28" s="1207">
        <f t="shared" si="1"/>
        <v>47922</v>
      </c>
      <c r="O28" s="1207">
        <f t="shared" si="2"/>
        <v>47922</v>
      </c>
      <c r="P28" s="1207">
        <f t="shared" si="3"/>
        <v>1998</v>
      </c>
      <c r="Q28" s="1208">
        <f t="shared" si="7"/>
        <v>0.0417</v>
      </c>
    </row>
    <row r="29" spans="1:17" ht="12.75">
      <c r="A29" s="1226"/>
      <c r="B29" s="1203"/>
      <c r="C29" s="1204"/>
      <c r="D29" s="1204" t="s">
        <v>196</v>
      </c>
      <c r="E29" s="1205"/>
      <c r="F29" s="1206">
        <v>31842</v>
      </c>
      <c r="G29" s="1206">
        <v>831</v>
      </c>
      <c r="H29" s="1207">
        <v>4230</v>
      </c>
      <c r="I29" s="1208">
        <f t="shared" si="5"/>
        <v>5.0903</v>
      </c>
      <c r="J29" s="1206">
        <v>0</v>
      </c>
      <c r="K29" s="1206">
        <v>0</v>
      </c>
      <c r="L29" s="1207">
        <v>9</v>
      </c>
      <c r="M29" s="1210" t="s">
        <v>221</v>
      </c>
      <c r="N29" s="1207">
        <f t="shared" si="1"/>
        <v>31842</v>
      </c>
      <c r="O29" s="1207">
        <f t="shared" si="2"/>
        <v>831</v>
      </c>
      <c r="P29" s="1207">
        <f t="shared" si="3"/>
        <v>4239</v>
      </c>
      <c r="Q29" s="1208">
        <f t="shared" si="7"/>
        <v>5.1011</v>
      </c>
    </row>
    <row r="30" spans="1:17" ht="12.75">
      <c r="A30" s="1226"/>
      <c r="B30" s="1203"/>
      <c r="C30" s="1204"/>
      <c r="D30" s="1204" t="s">
        <v>432</v>
      </c>
      <c r="E30" s="1205" t="s">
        <v>197</v>
      </c>
      <c r="F30" s="1206">
        <v>0</v>
      </c>
      <c r="G30" s="1206">
        <v>0</v>
      </c>
      <c r="H30" s="1207">
        <v>1568</v>
      </c>
      <c r="I30" s="1210" t="s">
        <v>221</v>
      </c>
      <c r="J30" s="1206">
        <v>0</v>
      </c>
      <c r="K30" s="1206">
        <v>0</v>
      </c>
      <c r="L30" s="1207">
        <v>0</v>
      </c>
      <c r="M30" s="1210" t="s">
        <v>221</v>
      </c>
      <c r="N30" s="1207">
        <f t="shared" si="1"/>
        <v>0</v>
      </c>
      <c r="O30" s="1207">
        <f t="shared" si="2"/>
        <v>0</v>
      </c>
      <c r="P30" s="1207">
        <f t="shared" si="3"/>
        <v>1568</v>
      </c>
      <c r="Q30" s="1210" t="s">
        <v>221</v>
      </c>
    </row>
    <row r="31" spans="1:17" ht="13.5" thickBot="1">
      <c r="A31" s="1211"/>
      <c r="B31" s="1212"/>
      <c r="C31" s="1213"/>
      <c r="D31" s="1213"/>
      <c r="E31" s="1214" t="s">
        <v>198</v>
      </c>
      <c r="F31" s="1215">
        <v>31842</v>
      </c>
      <c r="G31" s="1215">
        <v>831</v>
      </c>
      <c r="H31" s="1215">
        <v>2662</v>
      </c>
      <c r="I31" s="1216">
        <f>H31/G31</f>
        <v>3.2034</v>
      </c>
      <c r="J31" s="1215">
        <v>0</v>
      </c>
      <c r="K31" s="1215">
        <v>0</v>
      </c>
      <c r="L31" s="1215">
        <v>9</v>
      </c>
      <c r="M31" s="1216" t="s">
        <v>221</v>
      </c>
      <c r="N31" s="1215">
        <f t="shared" si="1"/>
        <v>31842</v>
      </c>
      <c r="O31" s="1215">
        <f t="shared" si="2"/>
        <v>831</v>
      </c>
      <c r="P31" s="1215">
        <f t="shared" si="3"/>
        <v>2671</v>
      </c>
      <c r="Q31" s="1217">
        <f>P31/O31</f>
        <v>3.2142</v>
      </c>
    </row>
    <row r="32" spans="1:17" ht="12.75">
      <c r="A32" s="1226"/>
      <c r="B32" s="1203"/>
      <c r="C32" s="1204" t="s">
        <v>200</v>
      </c>
      <c r="D32" s="1204"/>
      <c r="E32" s="1205"/>
      <c r="F32" s="1206"/>
      <c r="G32" s="1206">
        <v>0</v>
      </c>
      <c r="H32" s="1207">
        <v>0</v>
      </c>
      <c r="I32" s="1210" t="s">
        <v>221</v>
      </c>
      <c r="J32" s="1206">
        <v>0</v>
      </c>
      <c r="K32" s="1206">
        <v>0</v>
      </c>
      <c r="L32" s="1207">
        <v>214</v>
      </c>
      <c r="M32" s="1210" t="s">
        <v>221</v>
      </c>
      <c r="N32" s="1207">
        <f t="shared" si="1"/>
        <v>0</v>
      </c>
      <c r="O32" s="1207">
        <f t="shared" si="2"/>
        <v>0</v>
      </c>
      <c r="P32" s="1207">
        <f t="shared" si="3"/>
        <v>214</v>
      </c>
      <c r="Q32" s="1210" t="s">
        <v>221</v>
      </c>
    </row>
    <row r="33" spans="1:17" ht="12.75">
      <c r="A33" s="1226"/>
      <c r="B33" s="1203"/>
      <c r="C33" s="1204" t="s">
        <v>432</v>
      </c>
      <c r="D33" s="1204" t="s">
        <v>195</v>
      </c>
      <c r="E33" s="1205"/>
      <c r="F33" s="1206"/>
      <c r="G33" s="1206">
        <v>0</v>
      </c>
      <c r="H33" s="1207">
        <v>0</v>
      </c>
      <c r="I33" s="1210" t="s">
        <v>221</v>
      </c>
      <c r="J33" s="1206">
        <v>0</v>
      </c>
      <c r="K33" s="1206">
        <v>0</v>
      </c>
      <c r="L33" s="1207">
        <v>182</v>
      </c>
      <c r="M33" s="1210" t="s">
        <v>221</v>
      </c>
      <c r="N33" s="1207">
        <f t="shared" si="1"/>
        <v>0</v>
      </c>
      <c r="O33" s="1207">
        <f t="shared" si="2"/>
        <v>0</v>
      </c>
      <c r="P33" s="1207">
        <f t="shared" si="3"/>
        <v>182</v>
      </c>
      <c r="Q33" s="1210" t="s">
        <v>221</v>
      </c>
    </row>
    <row r="34" spans="1:17" ht="12.75">
      <c r="A34" s="1226"/>
      <c r="B34" s="1203"/>
      <c r="C34" s="1204"/>
      <c r="D34" s="1204" t="s">
        <v>196</v>
      </c>
      <c r="E34" s="1205"/>
      <c r="F34" s="1206"/>
      <c r="G34" s="1206">
        <v>0</v>
      </c>
      <c r="H34" s="1207">
        <v>0</v>
      </c>
      <c r="I34" s="1210" t="s">
        <v>221</v>
      </c>
      <c r="J34" s="1206">
        <v>0</v>
      </c>
      <c r="K34" s="1206">
        <v>0</v>
      </c>
      <c r="L34" s="1207">
        <v>32</v>
      </c>
      <c r="M34" s="1210" t="s">
        <v>221</v>
      </c>
      <c r="N34" s="1207">
        <f t="shared" si="1"/>
        <v>0</v>
      </c>
      <c r="O34" s="1207">
        <f t="shared" si="2"/>
        <v>0</v>
      </c>
      <c r="P34" s="1207">
        <f t="shared" si="3"/>
        <v>32</v>
      </c>
      <c r="Q34" s="1210" t="s">
        <v>221</v>
      </c>
    </row>
    <row r="35" spans="1:17" ht="12.75">
      <c r="A35" s="1226"/>
      <c r="B35" s="1203"/>
      <c r="C35" s="1204"/>
      <c r="D35" s="1204" t="s">
        <v>432</v>
      </c>
      <c r="E35" s="1205" t="s">
        <v>197</v>
      </c>
      <c r="F35" s="1206"/>
      <c r="G35" s="1206">
        <v>0</v>
      </c>
      <c r="H35" s="1207">
        <v>0</v>
      </c>
      <c r="I35" s="1210" t="s">
        <v>221</v>
      </c>
      <c r="J35" s="1206">
        <v>0</v>
      </c>
      <c r="K35" s="1206">
        <v>0</v>
      </c>
      <c r="L35" s="1207">
        <v>32</v>
      </c>
      <c r="M35" s="1210" t="s">
        <v>221</v>
      </c>
      <c r="N35" s="1207">
        <f t="shared" si="1"/>
        <v>0</v>
      </c>
      <c r="O35" s="1207">
        <f t="shared" si="2"/>
        <v>0</v>
      </c>
      <c r="P35" s="1207">
        <f t="shared" si="3"/>
        <v>32</v>
      </c>
      <c r="Q35" s="1210" t="s">
        <v>221</v>
      </c>
    </row>
    <row r="36" spans="1:17" ht="13.5" thickBot="1">
      <c r="A36" s="1211"/>
      <c r="B36" s="1212"/>
      <c r="C36" s="1213"/>
      <c r="D36" s="1213"/>
      <c r="E36" s="1214" t="s">
        <v>198</v>
      </c>
      <c r="F36" s="1215"/>
      <c r="G36" s="1215">
        <v>0</v>
      </c>
      <c r="H36" s="1215">
        <v>0</v>
      </c>
      <c r="I36" s="1216" t="s">
        <v>221</v>
      </c>
      <c r="J36" s="1215">
        <v>0</v>
      </c>
      <c r="K36" s="1215">
        <v>0</v>
      </c>
      <c r="L36" s="1215">
        <v>0</v>
      </c>
      <c r="M36" s="1216" t="s">
        <v>221</v>
      </c>
      <c r="N36" s="1215">
        <f t="shared" si="1"/>
        <v>0</v>
      </c>
      <c r="O36" s="1215">
        <f t="shared" si="2"/>
        <v>0</v>
      </c>
      <c r="P36" s="1215">
        <f t="shared" si="3"/>
        <v>0</v>
      </c>
      <c r="Q36" s="1217" t="s">
        <v>221</v>
      </c>
    </row>
    <row r="37" spans="1:17" ht="12.75">
      <c r="A37" s="1226"/>
      <c r="B37" s="1203"/>
      <c r="C37" s="1204" t="s">
        <v>201</v>
      </c>
      <c r="D37" s="1204"/>
      <c r="E37" s="1205"/>
      <c r="F37" s="1206"/>
      <c r="G37" s="1206">
        <v>0</v>
      </c>
      <c r="H37" s="1207">
        <v>0</v>
      </c>
      <c r="I37" s="1210" t="s">
        <v>221</v>
      </c>
      <c r="J37" s="1206">
        <v>0</v>
      </c>
      <c r="K37" s="1206">
        <v>0</v>
      </c>
      <c r="L37" s="1207">
        <v>176</v>
      </c>
      <c r="M37" s="1210" t="s">
        <v>221</v>
      </c>
      <c r="N37" s="1207">
        <f t="shared" si="1"/>
        <v>0</v>
      </c>
      <c r="O37" s="1207">
        <f t="shared" si="2"/>
        <v>0</v>
      </c>
      <c r="P37" s="1207">
        <f t="shared" si="3"/>
        <v>176</v>
      </c>
      <c r="Q37" s="1210" t="s">
        <v>221</v>
      </c>
    </row>
    <row r="38" spans="1:17" ht="12.75">
      <c r="A38" s="1226"/>
      <c r="B38" s="1203"/>
      <c r="C38" s="1204" t="s">
        <v>432</v>
      </c>
      <c r="D38" s="1204" t="s">
        <v>195</v>
      </c>
      <c r="E38" s="1205"/>
      <c r="F38" s="1206"/>
      <c r="G38" s="1206">
        <v>0</v>
      </c>
      <c r="H38" s="1207">
        <v>0</v>
      </c>
      <c r="I38" s="1210" t="s">
        <v>221</v>
      </c>
      <c r="J38" s="1206">
        <v>0</v>
      </c>
      <c r="K38" s="1206">
        <v>0</v>
      </c>
      <c r="L38" s="1207">
        <v>150</v>
      </c>
      <c r="M38" s="1210" t="s">
        <v>221</v>
      </c>
      <c r="N38" s="1207">
        <f t="shared" si="1"/>
        <v>0</v>
      </c>
      <c r="O38" s="1207">
        <f t="shared" si="2"/>
        <v>0</v>
      </c>
      <c r="P38" s="1207">
        <f t="shared" si="3"/>
        <v>150</v>
      </c>
      <c r="Q38" s="1210" t="s">
        <v>221</v>
      </c>
    </row>
    <row r="39" spans="1:17" ht="12.75">
      <c r="A39" s="1226"/>
      <c r="B39" s="1203"/>
      <c r="C39" s="1204"/>
      <c r="D39" s="1204" t="s">
        <v>196</v>
      </c>
      <c r="E39" s="1205"/>
      <c r="F39" s="1206"/>
      <c r="G39" s="1206">
        <v>0</v>
      </c>
      <c r="H39" s="1207">
        <v>0</v>
      </c>
      <c r="I39" s="1210" t="s">
        <v>221</v>
      </c>
      <c r="J39" s="1206">
        <v>0</v>
      </c>
      <c r="K39" s="1206">
        <v>0</v>
      </c>
      <c r="L39" s="1207">
        <v>26</v>
      </c>
      <c r="M39" s="1210" t="s">
        <v>221</v>
      </c>
      <c r="N39" s="1207">
        <f t="shared" si="1"/>
        <v>0</v>
      </c>
      <c r="O39" s="1207">
        <f t="shared" si="2"/>
        <v>0</v>
      </c>
      <c r="P39" s="1207">
        <f t="shared" si="3"/>
        <v>26</v>
      </c>
      <c r="Q39" s="1210" t="s">
        <v>221</v>
      </c>
    </row>
    <row r="40" spans="1:17" ht="12.75">
      <c r="A40" s="1226"/>
      <c r="B40" s="1203"/>
      <c r="C40" s="1204"/>
      <c r="D40" s="1204" t="s">
        <v>432</v>
      </c>
      <c r="E40" s="1205" t="s">
        <v>197</v>
      </c>
      <c r="F40" s="1206"/>
      <c r="G40" s="1206">
        <v>0</v>
      </c>
      <c r="H40" s="1207">
        <v>0</v>
      </c>
      <c r="I40" s="1210" t="s">
        <v>221</v>
      </c>
      <c r="J40" s="1206">
        <v>0</v>
      </c>
      <c r="K40" s="1206">
        <v>0</v>
      </c>
      <c r="L40" s="1207">
        <v>26</v>
      </c>
      <c r="M40" s="1210" t="s">
        <v>221</v>
      </c>
      <c r="N40" s="1207">
        <f t="shared" si="1"/>
        <v>0</v>
      </c>
      <c r="O40" s="1207">
        <f t="shared" si="2"/>
        <v>0</v>
      </c>
      <c r="P40" s="1207">
        <f t="shared" si="3"/>
        <v>26</v>
      </c>
      <c r="Q40" s="1210" t="s">
        <v>221</v>
      </c>
    </row>
    <row r="41" spans="1:17" ht="13.5" thickBot="1">
      <c r="A41" s="1211"/>
      <c r="B41" s="1212"/>
      <c r="C41" s="1213"/>
      <c r="D41" s="1213"/>
      <c r="E41" s="1214" t="s">
        <v>198</v>
      </c>
      <c r="F41" s="1215"/>
      <c r="G41" s="1215">
        <v>0</v>
      </c>
      <c r="H41" s="1215">
        <v>0</v>
      </c>
      <c r="I41" s="1216" t="s">
        <v>221</v>
      </c>
      <c r="J41" s="1215">
        <v>0</v>
      </c>
      <c r="K41" s="1215">
        <v>0</v>
      </c>
      <c r="L41" s="1215">
        <v>0</v>
      </c>
      <c r="M41" s="1216" t="s">
        <v>221</v>
      </c>
      <c r="N41" s="1215">
        <f t="shared" si="1"/>
        <v>0</v>
      </c>
      <c r="O41" s="1215">
        <f t="shared" si="2"/>
        <v>0</v>
      </c>
      <c r="P41" s="1215">
        <f t="shared" si="3"/>
        <v>0</v>
      </c>
      <c r="Q41" s="1217" t="s">
        <v>221</v>
      </c>
    </row>
    <row r="42" spans="1:17" ht="12.75">
      <c r="A42" s="1226"/>
      <c r="B42" s="1203"/>
      <c r="C42" s="1204" t="s">
        <v>202</v>
      </c>
      <c r="D42" s="1204"/>
      <c r="E42" s="1205"/>
      <c r="F42" s="1206"/>
      <c r="G42" s="1206">
        <v>0</v>
      </c>
      <c r="H42" s="1207">
        <v>1626</v>
      </c>
      <c r="I42" s="1210" t="s">
        <v>221</v>
      </c>
      <c r="J42" s="1206">
        <v>0</v>
      </c>
      <c r="K42" s="1206">
        <v>0</v>
      </c>
      <c r="L42" s="1207">
        <v>2031</v>
      </c>
      <c r="M42" s="1210" t="s">
        <v>221</v>
      </c>
      <c r="N42" s="1207">
        <f t="shared" si="1"/>
        <v>0</v>
      </c>
      <c r="O42" s="1207">
        <f t="shared" si="2"/>
        <v>0</v>
      </c>
      <c r="P42" s="1207">
        <f t="shared" si="3"/>
        <v>3657</v>
      </c>
      <c r="Q42" s="1210" t="s">
        <v>221</v>
      </c>
    </row>
    <row r="43" spans="1:17" ht="12.75">
      <c r="A43" s="1226"/>
      <c r="B43" s="1203"/>
      <c r="C43" s="1204" t="s">
        <v>432</v>
      </c>
      <c r="D43" s="1204" t="s">
        <v>195</v>
      </c>
      <c r="E43" s="1205"/>
      <c r="F43" s="1206"/>
      <c r="G43" s="1206">
        <v>0</v>
      </c>
      <c r="H43" s="1207">
        <v>1626</v>
      </c>
      <c r="I43" s="1210" t="s">
        <v>221</v>
      </c>
      <c r="J43" s="1206">
        <v>0</v>
      </c>
      <c r="K43" s="1206">
        <v>0</v>
      </c>
      <c r="L43" s="1207">
        <v>1468</v>
      </c>
      <c r="M43" s="1210" t="s">
        <v>221</v>
      </c>
      <c r="N43" s="1207">
        <f aca="true" t="shared" si="8" ref="N43:N74">SUM(F43,J43)</f>
        <v>0</v>
      </c>
      <c r="O43" s="1207">
        <f aca="true" t="shared" si="9" ref="O43:O74">SUM(G43,K43)</f>
        <v>0</v>
      </c>
      <c r="P43" s="1207">
        <f aca="true" t="shared" si="10" ref="P43:P74">SUM(H43,L43)</f>
        <v>3094</v>
      </c>
      <c r="Q43" s="1210" t="s">
        <v>221</v>
      </c>
    </row>
    <row r="44" spans="1:17" ht="12.75">
      <c r="A44" s="1226"/>
      <c r="B44" s="1203"/>
      <c r="C44" s="1204"/>
      <c r="D44" s="1204" t="s">
        <v>196</v>
      </c>
      <c r="E44" s="1205"/>
      <c r="F44" s="1206"/>
      <c r="G44" s="1206">
        <v>0</v>
      </c>
      <c r="H44" s="1207">
        <v>0</v>
      </c>
      <c r="I44" s="1210" t="s">
        <v>221</v>
      </c>
      <c r="J44" s="1206">
        <v>0</v>
      </c>
      <c r="K44" s="1206">
        <v>0</v>
      </c>
      <c r="L44" s="1207">
        <v>563</v>
      </c>
      <c r="M44" s="1210" t="s">
        <v>221</v>
      </c>
      <c r="N44" s="1207">
        <f t="shared" si="8"/>
        <v>0</v>
      </c>
      <c r="O44" s="1207">
        <f t="shared" si="9"/>
        <v>0</v>
      </c>
      <c r="P44" s="1207">
        <f t="shared" si="10"/>
        <v>563</v>
      </c>
      <c r="Q44" s="1210" t="s">
        <v>221</v>
      </c>
    </row>
    <row r="45" spans="1:17" ht="12.75">
      <c r="A45" s="1226"/>
      <c r="B45" s="1203"/>
      <c r="C45" s="1204"/>
      <c r="D45" s="1204" t="s">
        <v>432</v>
      </c>
      <c r="E45" s="1205" t="s">
        <v>197</v>
      </c>
      <c r="F45" s="1206"/>
      <c r="G45" s="1206">
        <v>0</v>
      </c>
      <c r="H45" s="1207">
        <v>0</v>
      </c>
      <c r="I45" s="1210" t="s">
        <v>221</v>
      </c>
      <c r="J45" s="1206">
        <v>0</v>
      </c>
      <c r="K45" s="1206">
        <v>0</v>
      </c>
      <c r="L45" s="1207">
        <v>563</v>
      </c>
      <c r="M45" s="1210" t="s">
        <v>221</v>
      </c>
      <c r="N45" s="1207">
        <f t="shared" si="8"/>
        <v>0</v>
      </c>
      <c r="O45" s="1207">
        <f t="shared" si="9"/>
        <v>0</v>
      </c>
      <c r="P45" s="1207">
        <f t="shared" si="10"/>
        <v>563</v>
      </c>
      <c r="Q45" s="1210" t="s">
        <v>221</v>
      </c>
    </row>
    <row r="46" spans="1:17" ht="13.5" thickBot="1">
      <c r="A46" s="1211"/>
      <c r="B46" s="1212"/>
      <c r="C46" s="1213"/>
      <c r="D46" s="1213"/>
      <c r="E46" s="1214" t="s">
        <v>198</v>
      </c>
      <c r="F46" s="1215"/>
      <c r="G46" s="1215">
        <v>0</v>
      </c>
      <c r="H46" s="1215">
        <v>0</v>
      </c>
      <c r="I46" s="1216" t="s">
        <v>221</v>
      </c>
      <c r="J46" s="1215">
        <v>0</v>
      </c>
      <c r="K46" s="1215">
        <v>0</v>
      </c>
      <c r="L46" s="1215">
        <v>0</v>
      </c>
      <c r="M46" s="1216" t="s">
        <v>221</v>
      </c>
      <c r="N46" s="1215">
        <f t="shared" si="8"/>
        <v>0</v>
      </c>
      <c r="O46" s="1215">
        <f t="shared" si="9"/>
        <v>0</v>
      </c>
      <c r="P46" s="1215">
        <f t="shared" si="10"/>
        <v>0</v>
      </c>
      <c r="Q46" s="1217" t="s">
        <v>221</v>
      </c>
    </row>
    <row r="47" spans="1:17" ht="12.75">
      <c r="A47" s="1226"/>
      <c r="B47" s="1203"/>
      <c r="C47" s="1204" t="s">
        <v>203</v>
      </c>
      <c r="D47" s="1204"/>
      <c r="E47" s="1205"/>
      <c r="F47" s="1206"/>
      <c r="G47" s="1206">
        <v>0</v>
      </c>
      <c r="H47" s="1207">
        <v>0</v>
      </c>
      <c r="I47" s="1210" t="s">
        <v>221</v>
      </c>
      <c r="J47" s="1206">
        <v>500</v>
      </c>
      <c r="K47" s="1206">
        <v>425</v>
      </c>
      <c r="L47" s="1207">
        <v>0</v>
      </c>
      <c r="M47" s="1208">
        <f>L47/K47</f>
        <v>0</v>
      </c>
      <c r="N47" s="1207">
        <f t="shared" si="8"/>
        <v>500</v>
      </c>
      <c r="O47" s="1207">
        <f t="shared" si="9"/>
        <v>425</v>
      </c>
      <c r="P47" s="1207">
        <f t="shared" si="10"/>
        <v>0</v>
      </c>
      <c r="Q47" s="1208">
        <f>P47/O47</f>
        <v>0</v>
      </c>
    </row>
    <row r="48" spans="1:17" ht="12.75">
      <c r="A48" s="1226"/>
      <c r="B48" s="1203"/>
      <c r="C48" s="1204" t="s">
        <v>432</v>
      </c>
      <c r="D48" s="1204" t="s">
        <v>195</v>
      </c>
      <c r="E48" s="1205"/>
      <c r="F48" s="1206"/>
      <c r="G48" s="1222">
        <v>0</v>
      </c>
      <c r="H48" s="1207">
        <v>0</v>
      </c>
      <c r="I48" s="1210" t="s">
        <v>221</v>
      </c>
      <c r="J48" s="1206">
        <v>425</v>
      </c>
      <c r="K48" s="1206">
        <v>425</v>
      </c>
      <c r="L48" s="1207">
        <v>0</v>
      </c>
      <c r="M48" s="1208">
        <f>L48/K48</f>
        <v>0</v>
      </c>
      <c r="N48" s="1207">
        <f t="shared" si="8"/>
        <v>425</v>
      </c>
      <c r="O48" s="1207">
        <f t="shared" si="9"/>
        <v>425</v>
      </c>
      <c r="P48" s="1207">
        <f t="shared" si="10"/>
        <v>0</v>
      </c>
      <c r="Q48" s="1208">
        <f>P48/O48</f>
        <v>0</v>
      </c>
    </row>
    <row r="49" spans="1:17" ht="12.75">
      <c r="A49" s="1226"/>
      <c r="B49" s="1203"/>
      <c r="C49" s="1204"/>
      <c r="D49" s="1204" t="s">
        <v>196</v>
      </c>
      <c r="E49" s="1205"/>
      <c r="F49" s="1206"/>
      <c r="G49" s="1206">
        <v>0</v>
      </c>
      <c r="H49" s="1207">
        <v>0</v>
      </c>
      <c r="I49" s="1210" t="s">
        <v>221</v>
      </c>
      <c r="J49" s="1206">
        <v>75</v>
      </c>
      <c r="K49" s="1206">
        <v>0</v>
      </c>
      <c r="L49" s="1207">
        <v>0</v>
      </c>
      <c r="M49" s="1210" t="s">
        <v>221</v>
      </c>
      <c r="N49" s="1207">
        <f t="shared" si="8"/>
        <v>75</v>
      </c>
      <c r="O49" s="1207">
        <f t="shared" si="9"/>
        <v>0</v>
      </c>
      <c r="P49" s="1207">
        <f t="shared" si="10"/>
        <v>0</v>
      </c>
      <c r="Q49" s="1210" t="s">
        <v>221</v>
      </c>
    </row>
    <row r="50" spans="1:17" ht="12.75">
      <c r="A50" s="1226"/>
      <c r="B50" s="1203"/>
      <c r="C50" s="1204"/>
      <c r="D50" s="1204" t="s">
        <v>432</v>
      </c>
      <c r="E50" s="1205" t="s">
        <v>197</v>
      </c>
      <c r="F50" s="1206"/>
      <c r="G50" s="1206">
        <v>0</v>
      </c>
      <c r="H50" s="1207">
        <v>0</v>
      </c>
      <c r="I50" s="1210" t="s">
        <v>221</v>
      </c>
      <c r="J50" s="1206">
        <v>75</v>
      </c>
      <c r="K50" s="1206">
        <v>0</v>
      </c>
      <c r="L50" s="1207">
        <v>0</v>
      </c>
      <c r="M50" s="1210" t="s">
        <v>221</v>
      </c>
      <c r="N50" s="1207">
        <f t="shared" si="8"/>
        <v>75</v>
      </c>
      <c r="O50" s="1207">
        <f t="shared" si="9"/>
        <v>0</v>
      </c>
      <c r="P50" s="1207">
        <f t="shared" si="10"/>
        <v>0</v>
      </c>
      <c r="Q50" s="1210" t="s">
        <v>221</v>
      </c>
    </row>
    <row r="51" spans="1:17" ht="12.75">
      <c r="A51" s="50"/>
      <c r="B51" s="1239"/>
      <c r="C51" s="1239"/>
      <c r="D51" s="1239"/>
      <c r="E51" s="1239" t="s">
        <v>198</v>
      </c>
      <c r="F51" s="1206"/>
      <c r="G51" s="1206">
        <v>0</v>
      </c>
      <c r="H51" s="1206">
        <v>0</v>
      </c>
      <c r="I51" s="1238" t="s">
        <v>221</v>
      </c>
      <c r="J51" s="1206">
        <v>0</v>
      </c>
      <c r="K51" s="1206">
        <v>0</v>
      </c>
      <c r="L51" s="1206">
        <v>0</v>
      </c>
      <c r="M51" s="1238" t="s">
        <v>221</v>
      </c>
      <c r="N51" s="1206">
        <f t="shared" si="8"/>
        <v>0</v>
      </c>
      <c r="O51" s="1206">
        <f t="shared" si="9"/>
        <v>0</v>
      </c>
      <c r="P51" s="1206">
        <f t="shared" si="10"/>
        <v>0</v>
      </c>
      <c r="Q51" s="1240" t="s">
        <v>221</v>
      </c>
    </row>
    <row r="52" spans="1:17" ht="12.75">
      <c r="A52" s="1226"/>
      <c r="B52" s="1239"/>
      <c r="C52" s="1239" t="s">
        <v>449</v>
      </c>
      <c r="D52" s="1239"/>
      <c r="E52" s="1239"/>
      <c r="F52" s="1206">
        <v>53512</v>
      </c>
      <c r="G52" s="1206">
        <v>53639</v>
      </c>
      <c r="H52" s="1222">
        <v>246</v>
      </c>
      <c r="I52" s="1233">
        <f aca="true" t="shared" si="11" ref="I52:I60">H52/G52</f>
        <v>0.0046</v>
      </c>
      <c r="J52" s="1206">
        <v>2523</v>
      </c>
      <c r="K52" s="1206">
        <v>2523</v>
      </c>
      <c r="L52" s="1206">
        <v>0</v>
      </c>
      <c r="M52" s="1233">
        <f>L52/K52</f>
        <v>0</v>
      </c>
      <c r="N52" s="1206">
        <f t="shared" si="8"/>
        <v>56035</v>
      </c>
      <c r="O52" s="1206">
        <f t="shared" si="9"/>
        <v>56162</v>
      </c>
      <c r="P52" s="1206">
        <f t="shared" si="10"/>
        <v>246</v>
      </c>
      <c r="Q52" s="1233">
        <f aca="true" t="shared" si="12" ref="Q52:Q60">P52/O52</f>
        <v>0.0044</v>
      </c>
    </row>
    <row r="53" spans="1:17" ht="12.75">
      <c r="A53" s="1226"/>
      <c r="B53" s="1203"/>
      <c r="C53" s="1204" t="s">
        <v>432</v>
      </c>
      <c r="D53" s="1204" t="s">
        <v>195</v>
      </c>
      <c r="E53" s="1205"/>
      <c r="F53" s="1206">
        <v>45485</v>
      </c>
      <c r="G53" s="1222">
        <v>45485</v>
      </c>
      <c r="H53" s="1227">
        <v>102</v>
      </c>
      <c r="I53" s="1208">
        <f t="shared" si="11"/>
        <v>0.0022</v>
      </c>
      <c r="J53" s="1206">
        <v>2143</v>
      </c>
      <c r="K53" s="1206">
        <v>2143</v>
      </c>
      <c r="L53" s="1207">
        <v>0</v>
      </c>
      <c r="M53" s="1208">
        <f>L53/K53</f>
        <v>0</v>
      </c>
      <c r="N53" s="1207">
        <f t="shared" si="8"/>
        <v>47628</v>
      </c>
      <c r="O53" s="1207">
        <f t="shared" si="9"/>
        <v>47628</v>
      </c>
      <c r="P53" s="1207">
        <f t="shared" si="10"/>
        <v>102</v>
      </c>
      <c r="Q53" s="1208">
        <f t="shared" si="12"/>
        <v>0.0021</v>
      </c>
    </row>
    <row r="54" spans="1:17" ht="12.75">
      <c r="A54" s="1226"/>
      <c r="B54" s="1203"/>
      <c r="C54" s="1204"/>
      <c r="D54" s="1204" t="s">
        <v>196</v>
      </c>
      <c r="E54" s="1205"/>
      <c r="F54" s="1206">
        <v>8027</v>
      </c>
      <c r="G54" s="1206">
        <v>8154</v>
      </c>
      <c r="H54" s="1227">
        <v>144</v>
      </c>
      <c r="I54" s="1208">
        <f t="shared" si="11"/>
        <v>0.0177</v>
      </c>
      <c r="J54" s="1206">
        <v>380</v>
      </c>
      <c r="K54" s="1206">
        <v>380</v>
      </c>
      <c r="L54" s="1207">
        <v>0</v>
      </c>
      <c r="M54" s="1208">
        <f>L54/K54</f>
        <v>0</v>
      </c>
      <c r="N54" s="1207">
        <f t="shared" si="8"/>
        <v>8407</v>
      </c>
      <c r="O54" s="1207">
        <f t="shared" si="9"/>
        <v>8534</v>
      </c>
      <c r="P54" s="1207">
        <f t="shared" si="10"/>
        <v>144</v>
      </c>
      <c r="Q54" s="1208">
        <f t="shared" si="12"/>
        <v>0.0169</v>
      </c>
    </row>
    <row r="55" spans="1:17" ht="12.75">
      <c r="A55" s="1226"/>
      <c r="B55" s="1203"/>
      <c r="C55" s="1204"/>
      <c r="D55" s="1204" t="s">
        <v>432</v>
      </c>
      <c r="E55" s="1205" t="s">
        <v>197</v>
      </c>
      <c r="F55" s="1206">
        <v>8027</v>
      </c>
      <c r="G55" s="1206">
        <v>8027</v>
      </c>
      <c r="H55" s="1227">
        <v>18</v>
      </c>
      <c r="I55" s="1208">
        <f t="shared" si="11"/>
        <v>0.0022</v>
      </c>
      <c r="J55" s="1206">
        <v>380</v>
      </c>
      <c r="K55" s="1206">
        <v>380</v>
      </c>
      <c r="L55" s="1207">
        <v>0</v>
      </c>
      <c r="M55" s="1208">
        <f>L55/K55</f>
        <v>0</v>
      </c>
      <c r="N55" s="1207">
        <f t="shared" si="8"/>
        <v>8407</v>
      </c>
      <c r="O55" s="1207">
        <f t="shared" si="9"/>
        <v>8407</v>
      </c>
      <c r="P55" s="1207">
        <f t="shared" si="10"/>
        <v>18</v>
      </c>
      <c r="Q55" s="1208">
        <f t="shared" si="12"/>
        <v>0.0021</v>
      </c>
    </row>
    <row r="56" spans="1:17" ht="13.5" thickBot="1">
      <c r="A56" s="1211"/>
      <c r="B56" s="1212"/>
      <c r="C56" s="1213"/>
      <c r="D56" s="1213"/>
      <c r="E56" s="1214" t="s">
        <v>198</v>
      </c>
      <c r="F56" s="1215">
        <v>0</v>
      </c>
      <c r="G56" s="1215">
        <v>127</v>
      </c>
      <c r="H56" s="1215">
        <v>126</v>
      </c>
      <c r="I56" s="1216">
        <f t="shared" si="11"/>
        <v>0.9921</v>
      </c>
      <c r="J56" s="1215">
        <v>0</v>
      </c>
      <c r="K56" s="1215">
        <v>0</v>
      </c>
      <c r="L56" s="1215">
        <v>0</v>
      </c>
      <c r="M56" s="1216" t="s">
        <v>221</v>
      </c>
      <c r="N56" s="1215">
        <f t="shared" si="8"/>
        <v>0</v>
      </c>
      <c r="O56" s="1215">
        <f t="shared" si="9"/>
        <v>127</v>
      </c>
      <c r="P56" s="1215">
        <f t="shared" si="10"/>
        <v>126</v>
      </c>
      <c r="Q56" s="1217">
        <f t="shared" si="12"/>
        <v>0.9921</v>
      </c>
    </row>
    <row r="57" spans="1:17" ht="12.75">
      <c r="A57" s="1226"/>
      <c r="B57" s="1203"/>
      <c r="C57" s="1204" t="s">
        <v>204</v>
      </c>
      <c r="D57" s="1204"/>
      <c r="E57" s="1205"/>
      <c r="F57" s="1206">
        <v>5875</v>
      </c>
      <c r="G57" s="1206">
        <v>2692</v>
      </c>
      <c r="H57" s="1207">
        <v>0</v>
      </c>
      <c r="I57" s="1208">
        <f t="shared" si="11"/>
        <v>0</v>
      </c>
      <c r="J57" s="1206">
        <v>152</v>
      </c>
      <c r="K57" s="1206">
        <v>758</v>
      </c>
      <c r="L57" s="1207">
        <v>0</v>
      </c>
      <c r="M57" s="1208">
        <f>L57/K57</f>
        <v>0</v>
      </c>
      <c r="N57" s="1207">
        <f t="shared" si="8"/>
        <v>6027</v>
      </c>
      <c r="O57" s="1207">
        <f t="shared" si="9"/>
        <v>3450</v>
      </c>
      <c r="P57" s="1207">
        <f t="shared" si="10"/>
        <v>0</v>
      </c>
      <c r="Q57" s="1208">
        <f t="shared" si="12"/>
        <v>0</v>
      </c>
    </row>
    <row r="58" spans="1:17" ht="12.75">
      <c r="A58" s="1226"/>
      <c r="B58" s="1203"/>
      <c r="C58" s="1204" t="s">
        <v>432</v>
      </c>
      <c r="D58" s="1204" t="s">
        <v>195</v>
      </c>
      <c r="E58" s="1205"/>
      <c r="F58" s="1206">
        <v>0</v>
      </c>
      <c r="G58" s="1222">
        <v>2019</v>
      </c>
      <c r="H58" s="1207">
        <v>0</v>
      </c>
      <c r="I58" s="1208">
        <f t="shared" si="11"/>
        <v>0</v>
      </c>
      <c r="J58" s="1206">
        <v>0</v>
      </c>
      <c r="K58" s="1206">
        <v>568</v>
      </c>
      <c r="L58" s="1207">
        <v>0</v>
      </c>
      <c r="M58" s="1208">
        <f>L58/K58</f>
        <v>0</v>
      </c>
      <c r="N58" s="1207">
        <f t="shared" si="8"/>
        <v>0</v>
      </c>
      <c r="O58" s="1207">
        <f t="shared" si="9"/>
        <v>2587</v>
      </c>
      <c r="P58" s="1207">
        <f t="shared" si="10"/>
        <v>0</v>
      </c>
      <c r="Q58" s="1208">
        <f t="shared" si="12"/>
        <v>0</v>
      </c>
    </row>
    <row r="59" spans="1:17" ht="12.75">
      <c r="A59" s="1226"/>
      <c r="B59" s="1203"/>
      <c r="C59" s="1204"/>
      <c r="D59" s="1204" t="s">
        <v>196</v>
      </c>
      <c r="E59" s="1205"/>
      <c r="F59" s="1206">
        <v>5875</v>
      </c>
      <c r="G59" s="1206">
        <v>673</v>
      </c>
      <c r="H59" s="1207">
        <v>0</v>
      </c>
      <c r="I59" s="1208">
        <f t="shared" si="11"/>
        <v>0</v>
      </c>
      <c r="J59" s="1206">
        <v>152</v>
      </c>
      <c r="K59" s="1206">
        <v>190</v>
      </c>
      <c r="L59" s="1207">
        <v>0</v>
      </c>
      <c r="M59" s="1208">
        <f>L59/K59</f>
        <v>0</v>
      </c>
      <c r="N59" s="1207">
        <f t="shared" si="8"/>
        <v>6027</v>
      </c>
      <c r="O59" s="1207">
        <f t="shared" si="9"/>
        <v>863</v>
      </c>
      <c r="P59" s="1207">
        <f t="shared" si="10"/>
        <v>0</v>
      </c>
      <c r="Q59" s="1208">
        <f t="shared" si="12"/>
        <v>0</v>
      </c>
    </row>
    <row r="60" spans="1:17" ht="12.75">
      <c r="A60" s="1226"/>
      <c r="B60" s="1203"/>
      <c r="C60" s="1204"/>
      <c r="D60" s="1204" t="s">
        <v>432</v>
      </c>
      <c r="E60" s="1205" t="s">
        <v>197</v>
      </c>
      <c r="F60" s="1206">
        <v>5875</v>
      </c>
      <c r="G60" s="1206">
        <v>673</v>
      </c>
      <c r="H60" s="1207">
        <v>0</v>
      </c>
      <c r="I60" s="1208">
        <f t="shared" si="11"/>
        <v>0</v>
      </c>
      <c r="J60" s="1206">
        <v>152</v>
      </c>
      <c r="K60" s="1206">
        <v>190</v>
      </c>
      <c r="L60" s="1207">
        <v>0</v>
      </c>
      <c r="M60" s="1208">
        <f>L60/K60</f>
        <v>0</v>
      </c>
      <c r="N60" s="1207">
        <f t="shared" si="8"/>
        <v>6027</v>
      </c>
      <c r="O60" s="1207">
        <f t="shared" si="9"/>
        <v>863</v>
      </c>
      <c r="P60" s="1207">
        <f t="shared" si="10"/>
        <v>0</v>
      </c>
      <c r="Q60" s="1208">
        <f t="shared" si="12"/>
        <v>0</v>
      </c>
    </row>
    <row r="61" spans="1:17" ht="13.5" thickBot="1">
      <c r="A61" s="1226"/>
      <c r="B61" s="1203"/>
      <c r="C61" s="1204"/>
      <c r="D61" s="1204"/>
      <c r="E61" s="1205" t="s">
        <v>198</v>
      </c>
      <c r="F61" s="1206">
        <v>0</v>
      </c>
      <c r="G61" s="1206">
        <v>0</v>
      </c>
      <c r="H61" s="1207">
        <v>0</v>
      </c>
      <c r="I61" s="1210" t="s">
        <v>221</v>
      </c>
      <c r="J61" s="1206">
        <v>0</v>
      </c>
      <c r="K61" s="1206">
        <v>0</v>
      </c>
      <c r="L61" s="1207">
        <v>0</v>
      </c>
      <c r="M61" s="1210" t="s">
        <v>221</v>
      </c>
      <c r="N61" s="1207">
        <f t="shared" si="8"/>
        <v>0</v>
      </c>
      <c r="O61" s="1207">
        <f t="shared" si="9"/>
        <v>0</v>
      </c>
      <c r="P61" s="1207">
        <f t="shared" si="10"/>
        <v>0</v>
      </c>
      <c r="Q61" s="1210" t="s">
        <v>221</v>
      </c>
    </row>
    <row r="62" spans="1:17" ht="13.5" thickBot="1">
      <c r="A62" s="1198">
        <v>114210</v>
      </c>
      <c r="B62" s="1443" t="s">
        <v>224</v>
      </c>
      <c r="C62" s="1444"/>
      <c r="D62" s="1444"/>
      <c r="E62" s="1445"/>
      <c r="F62" s="1199">
        <f>10000+129858</f>
        <v>139858</v>
      </c>
      <c r="G62" s="1199">
        <v>270678</v>
      </c>
      <c r="H62" s="1199">
        <v>324606</v>
      </c>
      <c r="I62" s="1200">
        <f aca="true" t="shared" si="13" ref="I62:I71">H62/G62</f>
        <v>1.1992</v>
      </c>
      <c r="J62" s="1199">
        <v>0</v>
      </c>
      <c r="K62" s="1199">
        <v>1155</v>
      </c>
      <c r="L62" s="1199">
        <v>877</v>
      </c>
      <c r="M62" s="1200">
        <f>L62/K62</f>
        <v>0.7593</v>
      </c>
      <c r="N62" s="1199">
        <f t="shared" si="8"/>
        <v>139858</v>
      </c>
      <c r="O62" s="1199">
        <f t="shared" si="9"/>
        <v>271833</v>
      </c>
      <c r="P62" s="1199">
        <f t="shared" si="10"/>
        <v>325483</v>
      </c>
      <c r="Q62" s="1201">
        <f aca="true" t="shared" si="14" ref="Q62:Q71">P62/O62</f>
        <v>1.1974</v>
      </c>
    </row>
    <row r="63" spans="1:17" ht="12.75">
      <c r="A63" s="1228"/>
      <c r="B63" s="1203" t="s">
        <v>432</v>
      </c>
      <c r="C63" s="1204" t="s">
        <v>199</v>
      </c>
      <c r="D63" s="1204"/>
      <c r="E63" s="1205"/>
      <c r="F63" s="1206">
        <v>0</v>
      </c>
      <c r="G63" s="1206">
        <v>22314</v>
      </c>
      <c r="H63" s="1207">
        <v>222</v>
      </c>
      <c r="I63" s="1208">
        <f t="shared" si="13"/>
        <v>0.0099</v>
      </c>
      <c r="J63" s="1206">
        <v>0</v>
      </c>
      <c r="K63" s="1206">
        <v>528</v>
      </c>
      <c r="L63" s="1207">
        <v>0</v>
      </c>
      <c r="M63" s="1208">
        <f>L63/K63</f>
        <v>0</v>
      </c>
      <c r="N63" s="1207">
        <f t="shared" si="8"/>
        <v>0</v>
      </c>
      <c r="O63" s="1207">
        <f t="shared" si="9"/>
        <v>22842</v>
      </c>
      <c r="P63" s="1207">
        <f t="shared" si="10"/>
        <v>222</v>
      </c>
      <c r="Q63" s="1208">
        <f t="shared" si="14"/>
        <v>0.0097</v>
      </c>
    </row>
    <row r="64" spans="1:17" ht="12.75">
      <c r="A64" s="1228"/>
      <c r="B64" s="1203"/>
      <c r="C64" s="1204" t="s">
        <v>432</v>
      </c>
      <c r="D64" s="1204" t="s">
        <v>195</v>
      </c>
      <c r="E64" s="1205"/>
      <c r="F64" s="1206">
        <v>0</v>
      </c>
      <c r="G64" s="1222">
        <v>19220</v>
      </c>
      <c r="H64" s="1207">
        <v>48</v>
      </c>
      <c r="I64" s="1208">
        <f t="shared" si="13"/>
        <v>0.0025</v>
      </c>
      <c r="J64" s="1206">
        <v>0</v>
      </c>
      <c r="K64" s="1206">
        <v>450</v>
      </c>
      <c r="L64" s="1207">
        <v>0</v>
      </c>
      <c r="M64" s="1208">
        <f>L64/K64</f>
        <v>0</v>
      </c>
      <c r="N64" s="1207">
        <f t="shared" si="8"/>
        <v>0</v>
      </c>
      <c r="O64" s="1207">
        <f t="shared" si="9"/>
        <v>19670</v>
      </c>
      <c r="P64" s="1207">
        <f t="shared" si="10"/>
        <v>48</v>
      </c>
      <c r="Q64" s="1208">
        <f t="shared" si="14"/>
        <v>0.0024</v>
      </c>
    </row>
    <row r="65" spans="1:17" ht="12.75">
      <c r="A65" s="1228"/>
      <c r="B65" s="1203"/>
      <c r="C65" s="1204"/>
      <c r="D65" s="1204" t="s">
        <v>196</v>
      </c>
      <c r="E65" s="1205"/>
      <c r="F65" s="1206">
        <v>0</v>
      </c>
      <c r="G65" s="1206">
        <v>3094</v>
      </c>
      <c r="H65" s="1207">
        <v>174</v>
      </c>
      <c r="I65" s="1208">
        <f t="shared" si="13"/>
        <v>0.0562</v>
      </c>
      <c r="J65" s="1206">
        <v>0</v>
      </c>
      <c r="K65" s="1206">
        <v>78</v>
      </c>
      <c r="L65" s="1207">
        <v>0</v>
      </c>
      <c r="M65" s="1208">
        <f>L65/K65</f>
        <v>0</v>
      </c>
      <c r="N65" s="1207">
        <f t="shared" si="8"/>
        <v>0</v>
      </c>
      <c r="O65" s="1207">
        <f t="shared" si="9"/>
        <v>3172</v>
      </c>
      <c r="P65" s="1207">
        <f t="shared" si="10"/>
        <v>174</v>
      </c>
      <c r="Q65" s="1208">
        <f t="shared" si="14"/>
        <v>0.0549</v>
      </c>
    </row>
    <row r="66" spans="1:17" ht="12.75">
      <c r="A66" s="1228"/>
      <c r="B66" s="1203"/>
      <c r="C66" s="1204"/>
      <c r="D66" s="1204" t="s">
        <v>432</v>
      </c>
      <c r="E66" s="1205" t="s">
        <v>197</v>
      </c>
      <c r="F66" s="1206">
        <v>0</v>
      </c>
      <c r="G66" s="1206">
        <v>2714</v>
      </c>
      <c r="H66" s="1207">
        <v>174</v>
      </c>
      <c r="I66" s="1208">
        <f t="shared" si="13"/>
        <v>0.0641</v>
      </c>
      <c r="J66" s="1206">
        <v>0</v>
      </c>
      <c r="K66" s="1206">
        <v>78</v>
      </c>
      <c r="L66" s="1207">
        <v>0</v>
      </c>
      <c r="M66" s="1208">
        <f>L66/K66</f>
        <v>0</v>
      </c>
      <c r="N66" s="1207">
        <f t="shared" si="8"/>
        <v>0</v>
      </c>
      <c r="O66" s="1207">
        <f t="shared" si="9"/>
        <v>2792</v>
      </c>
      <c r="P66" s="1207">
        <f t="shared" si="10"/>
        <v>174</v>
      </c>
      <c r="Q66" s="1208">
        <f t="shared" si="14"/>
        <v>0.0623</v>
      </c>
    </row>
    <row r="67" spans="1:17" ht="13.5" thickBot="1">
      <c r="A67" s="1211"/>
      <c r="B67" s="1212"/>
      <c r="C67" s="1213"/>
      <c r="D67" s="1213"/>
      <c r="E67" s="1214" t="s">
        <v>198</v>
      </c>
      <c r="F67" s="1215">
        <v>0</v>
      </c>
      <c r="G67" s="1215">
        <v>380</v>
      </c>
      <c r="H67" s="1215">
        <v>0</v>
      </c>
      <c r="I67" s="1216">
        <f t="shared" si="13"/>
        <v>0</v>
      </c>
      <c r="J67" s="1215">
        <v>0</v>
      </c>
      <c r="K67" s="1215">
        <v>0</v>
      </c>
      <c r="L67" s="1215">
        <v>0</v>
      </c>
      <c r="M67" s="1216" t="s">
        <v>221</v>
      </c>
      <c r="N67" s="1215">
        <f t="shared" si="8"/>
        <v>0</v>
      </c>
      <c r="O67" s="1215">
        <f t="shared" si="9"/>
        <v>380</v>
      </c>
      <c r="P67" s="1215">
        <f t="shared" si="10"/>
        <v>0</v>
      </c>
      <c r="Q67" s="1217">
        <f t="shared" si="14"/>
        <v>0</v>
      </c>
    </row>
    <row r="68" spans="1:17" ht="12.75">
      <c r="A68" s="1228"/>
      <c r="B68" s="1229"/>
      <c r="C68" s="1204" t="s">
        <v>202</v>
      </c>
      <c r="D68" s="1204"/>
      <c r="E68" s="1205"/>
      <c r="F68" s="1206">
        <v>3245</v>
      </c>
      <c r="G68" s="1206">
        <v>3219</v>
      </c>
      <c r="H68" s="1207">
        <v>3127</v>
      </c>
      <c r="I68" s="1208">
        <f t="shared" si="13"/>
        <v>0.9714</v>
      </c>
      <c r="J68" s="1206">
        <v>0</v>
      </c>
      <c r="K68" s="1206">
        <v>12</v>
      </c>
      <c r="L68" s="1207">
        <v>12</v>
      </c>
      <c r="M68" s="1208">
        <f>L68/K68</f>
        <v>1</v>
      </c>
      <c r="N68" s="1207">
        <f t="shared" si="8"/>
        <v>3245</v>
      </c>
      <c r="O68" s="1207">
        <f t="shared" si="9"/>
        <v>3231</v>
      </c>
      <c r="P68" s="1207">
        <f t="shared" si="10"/>
        <v>3139</v>
      </c>
      <c r="Q68" s="1208">
        <f t="shared" si="14"/>
        <v>0.9715</v>
      </c>
    </row>
    <row r="69" spans="1:17" ht="12.75">
      <c r="A69" s="1228"/>
      <c r="B69" s="1229"/>
      <c r="C69" s="1204" t="s">
        <v>432</v>
      </c>
      <c r="D69" s="1204" t="s">
        <v>195</v>
      </c>
      <c r="E69" s="1205"/>
      <c r="F69" s="1206">
        <v>2758</v>
      </c>
      <c r="G69" s="1222">
        <v>2748</v>
      </c>
      <c r="H69" s="1207">
        <v>2658</v>
      </c>
      <c r="I69" s="1208">
        <f t="shared" si="13"/>
        <v>0.9672</v>
      </c>
      <c r="J69" s="1206">
        <v>0</v>
      </c>
      <c r="K69" s="1206">
        <v>10</v>
      </c>
      <c r="L69" s="1207">
        <v>10</v>
      </c>
      <c r="M69" s="1208">
        <f>L69/K69</f>
        <v>1</v>
      </c>
      <c r="N69" s="1207">
        <f t="shared" si="8"/>
        <v>2758</v>
      </c>
      <c r="O69" s="1207">
        <f t="shared" si="9"/>
        <v>2758</v>
      </c>
      <c r="P69" s="1207">
        <f t="shared" si="10"/>
        <v>2668</v>
      </c>
      <c r="Q69" s="1208">
        <f t="shared" si="14"/>
        <v>0.9674</v>
      </c>
    </row>
    <row r="70" spans="1:17" ht="12.75">
      <c r="A70" s="1228"/>
      <c r="B70" s="1229"/>
      <c r="C70" s="1204"/>
      <c r="D70" s="1204" t="s">
        <v>196</v>
      </c>
      <c r="E70" s="1205"/>
      <c r="F70" s="1206">
        <v>487</v>
      </c>
      <c r="G70" s="1206">
        <v>471</v>
      </c>
      <c r="H70" s="1207">
        <v>469</v>
      </c>
      <c r="I70" s="1208">
        <f t="shared" si="13"/>
        <v>0.9958</v>
      </c>
      <c r="J70" s="1206">
        <v>0</v>
      </c>
      <c r="K70" s="1206">
        <v>2</v>
      </c>
      <c r="L70" s="1207">
        <v>2</v>
      </c>
      <c r="M70" s="1208">
        <f>L70/K70</f>
        <v>1</v>
      </c>
      <c r="N70" s="1207">
        <f t="shared" si="8"/>
        <v>487</v>
      </c>
      <c r="O70" s="1207">
        <f t="shared" si="9"/>
        <v>473</v>
      </c>
      <c r="P70" s="1207">
        <f t="shared" si="10"/>
        <v>471</v>
      </c>
      <c r="Q70" s="1208">
        <f t="shared" si="14"/>
        <v>0.9958</v>
      </c>
    </row>
    <row r="71" spans="1:17" ht="12.75">
      <c r="A71" s="1228"/>
      <c r="B71" s="1229"/>
      <c r="C71" s="1204"/>
      <c r="D71" s="1204" t="s">
        <v>432</v>
      </c>
      <c r="E71" s="1205" t="s">
        <v>197</v>
      </c>
      <c r="F71" s="1206">
        <v>487</v>
      </c>
      <c r="G71" s="1206">
        <v>471</v>
      </c>
      <c r="H71" s="1207">
        <v>469</v>
      </c>
      <c r="I71" s="1208">
        <f t="shared" si="13"/>
        <v>0.9958</v>
      </c>
      <c r="J71" s="1206">
        <v>0</v>
      </c>
      <c r="K71" s="1206">
        <v>2</v>
      </c>
      <c r="L71" s="1207">
        <v>2</v>
      </c>
      <c r="M71" s="1208">
        <f>L71/K71</f>
        <v>1</v>
      </c>
      <c r="N71" s="1207">
        <f t="shared" si="8"/>
        <v>487</v>
      </c>
      <c r="O71" s="1207">
        <f t="shared" si="9"/>
        <v>473</v>
      </c>
      <c r="P71" s="1207">
        <f t="shared" si="10"/>
        <v>471</v>
      </c>
      <c r="Q71" s="1208">
        <f t="shared" si="14"/>
        <v>0.9958</v>
      </c>
    </row>
    <row r="72" spans="1:17" ht="13.5" customHeight="1" thickBot="1">
      <c r="A72" s="1228"/>
      <c r="B72" s="1229"/>
      <c r="C72" s="1204"/>
      <c r="D72" s="1204"/>
      <c r="E72" s="1205" t="s">
        <v>198</v>
      </c>
      <c r="F72" s="1206">
        <v>0</v>
      </c>
      <c r="G72" s="1206">
        <v>0</v>
      </c>
      <c r="H72" s="1207">
        <v>0</v>
      </c>
      <c r="I72" s="1210" t="s">
        <v>221</v>
      </c>
      <c r="J72" s="1206">
        <v>0</v>
      </c>
      <c r="K72" s="1206">
        <v>0</v>
      </c>
      <c r="L72" s="1207">
        <v>0</v>
      </c>
      <c r="M72" s="1210" t="s">
        <v>221</v>
      </c>
      <c r="N72" s="1207">
        <f t="shared" si="8"/>
        <v>0</v>
      </c>
      <c r="O72" s="1207">
        <f t="shared" si="9"/>
        <v>0</v>
      </c>
      <c r="P72" s="1207">
        <f t="shared" si="10"/>
        <v>0</v>
      </c>
      <c r="Q72" s="1210" t="s">
        <v>221</v>
      </c>
    </row>
    <row r="73" spans="1:17" ht="13.5" thickBot="1">
      <c r="A73" s="1198">
        <v>114230</v>
      </c>
      <c r="B73" s="1443" t="s">
        <v>225</v>
      </c>
      <c r="C73" s="1444"/>
      <c r="D73" s="1444"/>
      <c r="E73" s="1445"/>
      <c r="F73" s="1199">
        <v>60000</v>
      </c>
      <c r="G73" s="1199">
        <v>56029</v>
      </c>
      <c r="H73" s="1199">
        <v>56024</v>
      </c>
      <c r="I73" s="1200">
        <f>H73/G73</f>
        <v>0.9999</v>
      </c>
      <c r="J73" s="1199">
        <v>0</v>
      </c>
      <c r="K73" s="1199">
        <v>5</v>
      </c>
      <c r="L73" s="1199">
        <v>4</v>
      </c>
      <c r="M73" s="1200">
        <f>L73/K73</f>
        <v>0.8</v>
      </c>
      <c r="N73" s="1199">
        <f t="shared" si="8"/>
        <v>60000</v>
      </c>
      <c r="O73" s="1199">
        <f t="shared" si="9"/>
        <v>56034</v>
      </c>
      <c r="P73" s="1199">
        <f t="shared" si="10"/>
        <v>56028</v>
      </c>
      <c r="Q73" s="1201">
        <f>P73/O73</f>
        <v>0.9999</v>
      </c>
    </row>
    <row r="74" spans="1:17" ht="13.5" thickBot="1">
      <c r="A74" s="1198">
        <v>114410</v>
      </c>
      <c r="B74" s="1443" t="s">
        <v>205</v>
      </c>
      <c r="C74" s="1444"/>
      <c r="D74" s="1444"/>
      <c r="E74" s="1445"/>
      <c r="F74" s="1199">
        <v>4000</v>
      </c>
      <c r="G74" s="1199">
        <v>6614</v>
      </c>
      <c r="H74" s="1199">
        <v>138596</v>
      </c>
      <c r="I74" s="1200">
        <f>H74/G74</f>
        <v>20.9549</v>
      </c>
      <c r="J74" s="1199">
        <v>0</v>
      </c>
      <c r="K74" s="1199">
        <v>0</v>
      </c>
      <c r="L74" s="1199">
        <v>1890</v>
      </c>
      <c r="M74" s="1202" t="s">
        <v>221</v>
      </c>
      <c r="N74" s="1199">
        <f t="shared" si="8"/>
        <v>4000</v>
      </c>
      <c r="O74" s="1199">
        <f t="shared" si="9"/>
        <v>6614</v>
      </c>
      <c r="P74" s="1199">
        <f t="shared" si="10"/>
        <v>140486</v>
      </c>
      <c r="Q74" s="1201">
        <f>P74/O74</f>
        <v>21.2407</v>
      </c>
    </row>
    <row r="75" spans="1:17" ht="12.75">
      <c r="A75" s="1228"/>
      <c r="B75" s="1203" t="s">
        <v>432</v>
      </c>
      <c r="C75" s="1204" t="s">
        <v>398</v>
      </c>
      <c r="D75" s="1204"/>
      <c r="E75" s="1205"/>
      <c r="F75" s="1206">
        <v>0</v>
      </c>
      <c r="G75" s="1206">
        <v>0</v>
      </c>
      <c r="H75" s="1207">
        <v>138596</v>
      </c>
      <c r="I75" s="1210" t="s">
        <v>221</v>
      </c>
      <c r="J75" s="1206">
        <v>0</v>
      </c>
      <c r="K75" s="1206">
        <v>0</v>
      </c>
      <c r="L75" s="1207">
        <v>1890</v>
      </c>
      <c r="M75" s="1210" t="s">
        <v>221</v>
      </c>
      <c r="N75" s="1207">
        <f aca="true" t="shared" si="15" ref="N75:N106">SUM(F75,J75)</f>
        <v>0</v>
      </c>
      <c r="O75" s="1207">
        <f aca="true" t="shared" si="16" ref="O75:O106">SUM(G75,K75)</f>
        <v>0</v>
      </c>
      <c r="P75" s="1207">
        <f aca="true" t="shared" si="17" ref="P75:P106">SUM(H75,L75)</f>
        <v>140486</v>
      </c>
      <c r="Q75" s="1210" t="s">
        <v>221</v>
      </c>
    </row>
    <row r="76" spans="1:17" ht="12.75">
      <c r="A76" s="1228"/>
      <c r="B76" s="1229"/>
      <c r="C76" s="1204" t="s">
        <v>432</v>
      </c>
      <c r="D76" s="1204" t="s">
        <v>195</v>
      </c>
      <c r="E76" s="1205"/>
      <c r="F76" s="1206">
        <v>0</v>
      </c>
      <c r="G76" s="1206">
        <v>0</v>
      </c>
      <c r="H76" s="1207">
        <v>117807</v>
      </c>
      <c r="I76" s="1210" t="s">
        <v>221</v>
      </c>
      <c r="J76" s="1206">
        <v>0</v>
      </c>
      <c r="K76" s="1206">
        <v>0</v>
      </c>
      <c r="L76" s="1207">
        <v>1607</v>
      </c>
      <c r="M76" s="1210" t="s">
        <v>221</v>
      </c>
      <c r="N76" s="1207">
        <f t="shared" si="15"/>
        <v>0</v>
      </c>
      <c r="O76" s="1207">
        <f t="shared" si="16"/>
        <v>0</v>
      </c>
      <c r="P76" s="1207">
        <f t="shared" si="17"/>
        <v>119414</v>
      </c>
      <c r="Q76" s="1210" t="s">
        <v>221</v>
      </c>
    </row>
    <row r="77" spans="1:17" ht="12.75">
      <c r="A77" s="1228"/>
      <c r="B77" s="1229"/>
      <c r="C77" s="1204"/>
      <c r="D77" s="1204" t="s">
        <v>196</v>
      </c>
      <c r="E77" s="1205"/>
      <c r="F77" s="1206">
        <v>0</v>
      </c>
      <c r="G77" s="1206">
        <v>0</v>
      </c>
      <c r="H77" s="1207">
        <v>20789</v>
      </c>
      <c r="I77" s="1210" t="s">
        <v>221</v>
      </c>
      <c r="J77" s="1206">
        <v>0</v>
      </c>
      <c r="K77" s="1206">
        <v>0</v>
      </c>
      <c r="L77" s="1207">
        <v>283</v>
      </c>
      <c r="M77" s="1210" t="s">
        <v>221</v>
      </c>
      <c r="N77" s="1207">
        <f t="shared" si="15"/>
        <v>0</v>
      </c>
      <c r="O77" s="1207">
        <f t="shared" si="16"/>
        <v>0</v>
      </c>
      <c r="P77" s="1207">
        <f t="shared" si="17"/>
        <v>21072</v>
      </c>
      <c r="Q77" s="1210" t="s">
        <v>221</v>
      </c>
    </row>
    <row r="78" spans="1:17" ht="12.75">
      <c r="A78" s="1228"/>
      <c r="B78" s="1229"/>
      <c r="C78" s="1204"/>
      <c r="D78" s="1204" t="s">
        <v>432</v>
      </c>
      <c r="E78" s="1205" t="s">
        <v>197</v>
      </c>
      <c r="F78" s="1206">
        <v>0</v>
      </c>
      <c r="G78" s="1206">
        <v>0</v>
      </c>
      <c r="H78" s="1207">
        <v>20789</v>
      </c>
      <c r="I78" s="1210" t="s">
        <v>221</v>
      </c>
      <c r="J78" s="1206">
        <v>0</v>
      </c>
      <c r="K78" s="1206">
        <v>0</v>
      </c>
      <c r="L78" s="1207">
        <v>283</v>
      </c>
      <c r="M78" s="1210" t="s">
        <v>221</v>
      </c>
      <c r="N78" s="1207">
        <f t="shared" si="15"/>
        <v>0</v>
      </c>
      <c r="O78" s="1207">
        <f t="shared" si="16"/>
        <v>0</v>
      </c>
      <c r="P78" s="1207">
        <f t="shared" si="17"/>
        <v>21072</v>
      </c>
      <c r="Q78" s="1210" t="s">
        <v>221</v>
      </c>
    </row>
    <row r="79" spans="1:17" ht="13.5" thickBot="1">
      <c r="A79" s="1228"/>
      <c r="B79" s="1229"/>
      <c r="C79" s="1204"/>
      <c r="D79" s="1204"/>
      <c r="E79" s="1205" t="s">
        <v>198</v>
      </c>
      <c r="F79" s="1206">
        <v>0</v>
      </c>
      <c r="G79" s="1206">
        <v>0</v>
      </c>
      <c r="H79" s="1207">
        <v>0</v>
      </c>
      <c r="I79" s="1210" t="s">
        <v>221</v>
      </c>
      <c r="J79" s="1206">
        <v>0</v>
      </c>
      <c r="K79" s="1206">
        <v>0</v>
      </c>
      <c r="L79" s="1207">
        <v>0</v>
      </c>
      <c r="M79" s="1210" t="s">
        <v>221</v>
      </c>
      <c r="N79" s="1207">
        <f t="shared" si="15"/>
        <v>0</v>
      </c>
      <c r="O79" s="1207">
        <f t="shared" si="16"/>
        <v>0</v>
      </c>
      <c r="P79" s="1207">
        <f t="shared" si="17"/>
        <v>0</v>
      </c>
      <c r="Q79" s="1210" t="s">
        <v>221</v>
      </c>
    </row>
    <row r="80" spans="1:17" ht="13.5" thickBot="1">
      <c r="A80" s="1198">
        <v>214020</v>
      </c>
      <c r="B80" s="1443" t="s">
        <v>219</v>
      </c>
      <c r="C80" s="1444"/>
      <c r="D80" s="1444"/>
      <c r="E80" s="1445"/>
      <c r="F80" s="1199">
        <v>0</v>
      </c>
      <c r="G80" s="1199">
        <v>3047</v>
      </c>
      <c r="H80" s="1199">
        <v>14608</v>
      </c>
      <c r="I80" s="1200">
        <f>H80/G80</f>
        <v>4.7942</v>
      </c>
      <c r="J80" s="1199">
        <v>0</v>
      </c>
      <c r="K80" s="1199">
        <v>0</v>
      </c>
      <c r="L80" s="1199">
        <v>0</v>
      </c>
      <c r="M80" s="1202" t="s">
        <v>221</v>
      </c>
      <c r="N80" s="1199">
        <f t="shared" si="15"/>
        <v>0</v>
      </c>
      <c r="O80" s="1199">
        <f t="shared" si="16"/>
        <v>3047</v>
      </c>
      <c r="P80" s="1199">
        <f t="shared" si="17"/>
        <v>14608</v>
      </c>
      <c r="Q80" s="1201">
        <f>P80/O80</f>
        <v>4.7942</v>
      </c>
    </row>
    <row r="81" spans="1:17" ht="12.75">
      <c r="A81" s="1228"/>
      <c r="B81" s="1203" t="s">
        <v>432</v>
      </c>
      <c r="C81" s="1204" t="s">
        <v>199</v>
      </c>
      <c r="D81" s="1204"/>
      <c r="E81" s="1205"/>
      <c r="F81" s="1206">
        <v>0</v>
      </c>
      <c r="G81" s="1206">
        <v>0</v>
      </c>
      <c r="H81" s="1207">
        <v>5925</v>
      </c>
      <c r="I81" s="1210" t="s">
        <v>221</v>
      </c>
      <c r="J81" s="1206">
        <v>0</v>
      </c>
      <c r="K81" s="1206">
        <v>0</v>
      </c>
      <c r="L81" s="1207">
        <v>0</v>
      </c>
      <c r="M81" s="1210" t="s">
        <v>221</v>
      </c>
      <c r="N81" s="1207">
        <f t="shared" si="15"/>
        <v>0</v>
      </c>
      <c r="O81" s="1207">
        <f t="shared" si="16"/>
        <v>0</v>
      </c>
      <c r="P81" s="1207">
        <f t="shared" si="17"/>
        <v>5925</v>
      </c>
      <c r="Q81" s="1210" t="s">
        <v>221</v>
      </c>
    </row>
    <row r="82" spans="1:17" ht="12.75">
      <c r="A82" s="1228"/>
      <c r="B82" s="1229"/>
      <c r="C82" s="1204" t="s">
        <v>432</v>
      </c>
      <c r="D82" s="1204" t="s">
        <v>195</v>
      </c>
      <c r="E82" s="1205"/>
      <c r="F82" s="1206">
        <v>0</v>
      </c>
      <c r="G82" s="1206">
        <v>0</v>
      </c>
      <c r="H82" s="1207">
        <v>4059</v>
      </c>
      <c r="I82" s="1210" t="s">
        <v>221</v>
      </c>
      <c r="J82" s="1206">
        <v>0</v>
      </c>
      <c r="K82" s="1206">
        <v>0</v>
      </c>
      <c r="L82" s="1207">
        <v>0</v>
      </c>
      <c r="M82" s="1210" t="s">
        <v>221</v>
      </c>
      <c r="N82" s="1207">
        <f t="shared" si="15"/>
        <v>0</v>
      </c>
      <c r="O82" s="1207">
        <f t="shared" si="16"/>
        <v>0</v>
      </c>
      <c r="P82" s="1207">
        <f t="shared" si="17"/>
        <v>4059</v>
      </c>
      <c r="Q82" s="1210" t="s">
        <v>221</v>
      </c>
    </row>
    <row r="83" spans="1:17" ht="12.75">
      <c r="A83" s="1228"/>
      <c r="B83" s="1229"/>
      <c r="C83" s="1204"/>
      <c r="D83" s="1204" t="s">
        <v>196</v>
      </c>
      <c r="E83" s="1205"/>
      <c r="F83" s="1206">
        <v>0</v>
      </c>
      <c r="G83" s="1206">
        <v>0</v>
      </c>
      <c r="H83" s="1207">
        <v>1866</v>
      </c>
      <c r="I83" s="1210" t="s">
        <v>221</v>
      </c>
      <c r="J83" s="1206">
        <v>0</v>
      </c>
      <c r="K83" s="1206">
        <v>0</v>
      </c>
      <c r="L83" s="1207">
        <v>0</v>
      </c>
      <c r="M83" s="1210" t="s">
        <v>221</v>
      </c>
      <c r="N83" s="1207">
        <f t="shared" si="15"/>
        <v>0</v>
      </c>
      <c r="O83" s="1207">
        <f t="shared" si="16"/>
        <v>0</v>
      </c>
      <c r="P83" s="1207">
        <f t="shared" si="17"/>
        <v>1866</v>
      </c>
      <c r="Q83" s="1210" t="s">
        <v>221</v>
      </c>
    </row>
    <row r="84" spans="1:17" ht="12.75">
      <c r="A84" s="1228"/>
      <c r="B84" s="1229"/>
      <c r="C84" s="1204"/>
      <c r="D84" s="1204" t="s">
        <v>432</v>
      </c>
      <c r="E84" s="1205" t="s">
        <v>197</v>
      </c>
      <c r="F84" s="1206">
        <v>0</v>
      </c>
      <c r="G84" s="1206">
        <v>0</v>
      </c>
      <c r="H84" s="1207">
        <v>717</v>
      </c>
      <c r="I84" s="1210" t="s">
        <v>221</v>
      </c>
      <c r="J84" s="1206">
        <v>0</v>
      </c>
      <c r="K84" s="1206">
        <v>0</v>
      </c>
      <c r="L84" s="1207">
        <v>0</v>
      </c>
      <c r="M84" s="1210" t="s">
        <v>221</v>
      </c>
      <c r="N84" s="1207">
        <f t="shared" si="15"/>
        <v>0</v>
      </c>
      <c r="O84" s="1207">
        <f t="shared" si="16"/>
        <v>0</v>
      </c>
      <c r="P84" s="1207">
        <f t="shared" si="17"/>
        <v>717</v>
      </c>
      <c r="Q84" s="1210" t="s">
        <v>221</v>
      </c>
    </row>
    <row r="85" spans="1:17" ht="13.5" thickBot="1">
      <c r="A85" s="1228"/>
      <c r="B85" s="1229"/>
      <c r="C85" s="1204"/>
      <c r="D85" s="1204"/>
      <c r="E85" s="1205" t="s">
        <v>198</v>
      </c>
      <c r="F85" s="1206">
        <v>0</v>
      </c>
      <c r="G85" s="1206">
        <v>0</v>
      </c>
      <c r="H85" s="1207">
        <v>1149</v>
      </c>
      <c r="I85" s="1210" t="s">
        <v>221</v>
      </c>
      <c r="J85" s="1206">
        <v>0</v>
      </c>
      <c r="K85" s="1206">
        <v>0</v>
      </c>
      <c r="L85" s="1207">
        <v>0</v>
      </c>
      <c r="M85" s="1210" t="s">
        <v>221</v>
      </c>
      <c r="N85" s="1207">
        <f t="shared" si="15"/>
        <v>0</v>
      </c>
      <c r="O85" s="1207">
        <f t="shared" si="16"/>
        <v>0</v>
      </c>
      <c r="P85" s="1207">
        <f t="shared" si="17"/>
        <v>1149</v>
      </c>
      <c r="Q85" s="1210" t="s">
        <v>221</v>
      </c>
    </row>
    <row r="86" spans="1:17" ht="13.5" thickBot="1">
      <c r="A86" s="1198">
        <v>214030</v>
      </c>
      <c r="B86" s="1443" t="s">
        <v>220</v>
      </c>
      <c r="C86" s="1444"/>
      <c r="D86" s="1444"/>
      <c r="E86" s="1445"/>
      <c r="F86" s="1199">
        <v>0</v>
      </c>
      <c r="G86" s="1199">
        <v>32682</v>
      </c>
      <c r="H86" s="1199">
        <v>25168</v>
      </c>
      <c r="I86" s="1200">
        <f>H86/G86</f>
        <v>0.7701</v>
      </c>
      <c r="J86" s="1199">
        <v>0</v>
      </c>
      <c r="K86" s="1199">
        <v>0</v>
      </c>
      <c r="L86" s="1199">
        <v>870</v>
      </c>
      <c r="M86" s="1202" t="s">
        <v>221</v>
      </c>
      <c r="N86" s="1199">
        <f t="shared" si="15"/>
        <v>0</v>
      </c>
      <c r="O86" s="1199">
        <f t="shared" si="16"/>
        <v>32682</v>
      </c>
      <c r="P86" s="1199">
        <f t="shared" si="17"/>
        <v>26038</v>
      </c>
      <c r="Q86" s="1201">
        <f>P86/O86</f>
        <v>0.7967</v>
      </c>
    </row>
    <row r="87" spans="1:17" ht="12.75">
      <c r="A87" s="1228"/>
      <c r="B87" s="1203" t="s">
        <v>432</v>
      </c>
      <c r="C87" s="1204" t="s">
        <v>201</v>
      </c>
      <c r="D87" s="1204"/>
      <c r="E87" s="1205"/>
      <c r="F87" s="1206">
        <v>0</v>
      </c>
      <c r="G87" s="1206">
        <v>0</v>
      </c>
      <c r="H87" s="1207">
        <v>826</v>
      </c>
      <c r="I87" s="1210" t="s">
        <v>221</v>
      </c>
      <c r="J87" s="1206">
        <v>0</v>
      </c>
      <c r="K87" s="1206">
        <v>0</v>
      </c>
      <c r="L87" s="1207">
        <v>870</v>
      </c>
      <c r="M87" s="1210" t="s">
        <v>221</v>
      </c>
      <c r="N87" s="1207">
        <f t="shared" si="15"/>
        <v>0</v>
      </c>
      <c r="O87" s="1207">
        <f t="shared" si="16"/>
        <v>0</v>
      </c>
      <c r="P87" s="1207">
        <f t="shared" si="17"/>
        <v>1696</v>
      </c>
      <c r="Q87" s="1210" t="s">
        <v>221</v>
      </c>
    </row>
    <row r="88" spans="1:17" ht="12.75">
      <c r="A88" s="1228"/>
      <c r="B88" s="1229"/>
      <c r="C88" s="1204" t="s">
        <v>432</v>
      </c>
      <c r="D88" s="1204" t="s">
        <v>195</v>
      </c>
      <c r="E88" s="1205"/>
      <c r="F88" s="1206">
        <v>0</v>
      </c>
      <c r="G88" s="1206">
        <v>0</v>
      </c>
      <c r="H88" s="1207">
        <v>702</v>
      </c>
      <c r="I88" s="1210" t="s">
        <v>221</v>
      </c>
      <c r="J88" s="1206">
        <v>0</v>
      </c>
      <c r="K88" s="1206">
        <v>0</v>
      </c>
      <c r="L88" s="1207">
        <v>739</v>
      </c>
      <c r="M88" s="1210" t="s">
        <v>221</v>
      </c>
      <c r="N88" s="1207">
        <f t="shared" si="15"/>
        <v>0</v>
      </c>
      <c r="O88" s="1207">
        <f t="shared" si="16"/>
        <v>0</v>
      </c>
      <c r="P88" s="1207">
        <f t="shared" si="17"/>
        <v>1441</v>
      </c>
      <c r="Q88" s="1210" t="s">
        <v>221</v>
      </c>
    </row>
    <row r="89" spans="1:17" ht="12.75">
      <c r="A89" s="1228"/>
      <c r="B89" s="1229"/>
      <c r="C89" s="1204"/>
      <c r="D89" s="1204" t="s">
        <v>196</v>
      </c>
      <c r="E89" s="1205"/>
      <c r="F89" s="1206">
        <v>0</v>
      </c>
      <c r="G89" s="1206">
        <v>0</v>
      </c>
      <c r="H89" s="1207">
        <v>124</v>
      </c>
      <c r="I89" s="1210" t="s">
        <v>221</v>
      </c>
      <c r="J89" s="1206">
        <v>0</v>
      </c>
      <c r="K89" s="1206">
        <v>0</v>
      </c>
      <c r="L89" s="1207">
        <v>131</v>
      </c>
      <c r="M89" s="1210" t="s">
        <v>221</v>
      </c>
      <c r="N89" s="1207">
        <f t="shared" si="15"/>
        <v>0</v>
      </c>
      <c r="O89" s="1207">
        <f t="shared" si="16"/>
        <v>0</v>
      </c>
      <c r="P89" s="1207">
        <f t="shared" si="17"/>
        <v>255</v>
      </c>
      <c r="Q89" s="1210" t="s">
        <v>221</v>
      </c>
    </row>
    <row r="90" spans="1:17" ht="12.75">
      <c r="A90" s="1228"/>
      <c r="B90" s="1229"/>
      <c r="C90" s="1204"/>
      <c r="D90" s="1204" t="s">
        <v>432</v>
      </c>
      <c r="E90" s="1205" t="s">
        <v>197</v>
      </c>
      <c r="F90" s="1206">
        <v>0</v>
      </c>
      <c r="G90" s="1206">
        <v>0</v>
      </c>
      <c r="H90" s="1207">
        <v>124</v>
      </c>
      <c r="I90" s="1210" t="s">
        <v>221</v>
      </c>
      <c r="J90" s="1206">
        <v>0</v>
      </c>
      <c r="K90" s="1206">
        <v>0</v>
      </c>
      <c r="L90" s="1207">
        <v>131</v>
      </c>
      <c r="M90" s="1210" t="s">
        <v>221</v>
      </c>
      <c r="N90" s="1207">
        <f t="shared" si="15"/>
        <v>0</v>
      </c>
      <c r="O90" s="1207">
        <f t="shared" si="16"/>
        <v>0</v>
      </c>
      <c r="P90" s="1207">
        <f t="shared" si="17"/>
        <v>255</v>
      </c>
      <c r="Q90" s="1210" t="s">
        <v>221</v>
      </c>
    </row>
    <row r="91" spans="1:17" ht="12.75">
      <c r="A91" s="1228"/>
      <c r="B91" s="1229"/>
      <c r="C91" s="1204"/>
      <c r="D91" s="1204"/>
      <c r="E91" s="1205" t="s">
        <v>198</v>
      </c>
      <c r="F91" s="1206">
        <v>0</v>
      </c>
      <c r="G91" s="1206">
        <v>0</v>
      </c>
      <c r="H91" s="1206">
        <v>0</v>
      </c>
      <c r="I91" s="1238" t="s">
        <v>221</v>
      </c>
      <c r="J91" s="1206">
        <v>0</v>
      </c>
      <c r="K91" s="1206">
        <v>0</v>
      </c>
      <c r="L91" s="1206">
        <v>0</v>
      </c>
      <c r="M91" s="1238" t="s">
        <v>221</v>
      </c>
      <c r="N91" s="1206">
        <f t="shared" si="15"/>
        <v>0</v>
      </c>
      <c r="O91" s="1206">
        <f t="shared" si="16"/>
        <v>0</v>
      </c>
      <c r="P91" s="1206">
        <f t="shared" si="17"/>
        <v>0</v>
      </c>
      <c r="Q91" s="1238" t="s">
        <v>221</v>
      </c>
    </row>
    <row r="92" spans="1:17" ht="13.5" thickBot="1">
      <c r="A92" s="1234">
        <v>214110</v>
      </c>
      <c r="B92" s="1449" t="s">
        <v>223</v>
      </c>
      <c r="C92" s="1450"/>
      <c r="D92" s="1450"/>
      <c r="E92" s="1451"/>
      <c r="F92" s="1235">
        <v>439129</v>
      </c>
      <c r="G92" s="1235">
        <v>477623</v>
      </c>
      <c r="H92" s="1235">
        <v>470118</v>
      </c>
      <c r="I92" s="1236">
        <f aca="true" t="shared" si="18" ref="I92:I97">H92/G92</f>
        <v>0.9843</v>
      </c>
      <c r="J92" s="1235">
        <v>45898</v>
      </c>
      <c r="K92" s="1235">
        <v>59064</v>
      </c>
      <c r="L92" s="1235">
        <v>75051</v>
      </c>
      <c r="M92" s="1236">
        <f aca="true" t="shared" si="19" ref="M92:M97">L92/K92</f>
        <v>1.2707</v>
      </c>
      <c r="N92" s="1235">
        <f t="shared" si="15"/>
        <v>485027</v>
      </c>
      <c r="O92" s="1235">
        <f t="shared" si="16"/>
        <v>536687</v>
      </c>
      <c r="P92" s="1235">
        <f t="shared" si="17"/>
        <v>545169</v>
      </c>
      <c r="Q92" s="1237">
        <f aca="true" t="shared" si="20" ref="Q92:Q97">P92/O92</f>
        <v>1.0158</v>
      </c>
    </row>
    <row r="93" spans="1:17" ht="12.75">
      <c r="A93" s="1228"/>
      <c r="B93" s="1203" t="s">
        <v>432</v>
      </c>
      <c r="C93" s="1204" t="s">
        <v>398</v>
      </c>
      <c r="D93" s="1204"/>
      <c r="E93" s="1205"/>
      <c r="F93" s="1206">
        <v>34267</v>
      </c>
      <c r="G93" s="1206">
        <v>26513</v>
      </c>
      <c r="H93" s="1207">
        <v>49614</v>
      </c>
      <c r="I93" s="1208">
        <f t="shared" si="18"/>
        <v>1.8713</v>
      </c>
      <c r="J93" s="1206">
        <v>7894</v>
      </c>
      <c r="K93" s="1206">
        <v>12453</v>
      </c>
      <c r="L93" s="1207">
        <v>8873</v>
      </c>
      <c r="M93" s="1208">
        <f t="shared" si="19"/>
        <v>0.7125</v>
      </c>
      <c r="N93" s="1207">
        <f t="shared" si="15"/>
        <v>42161</v>
      </c>
      <c r="O93" s="1207">
        <f t="shared" si="16"/>
        <v>38966</v>
      </c>
      <c r="P93" s="1207">
        <f t="shared" si="17"/>
        <v>58487</v>
      </c>
      <c r="Q93" s="1208">
        <f t="shared" si="20"/>
        <v>1.501</v>
      </c>
    </row>
    <row r="94" spans="1:17" ht="12.75">
      <c r="A94" s="1228"/>
      <c r="B94" s="1203"/>
      <c r="C94" s="1204" t="s">
        <v>432</v>
      </c>
      <c r="D94" s="1204" t="s">
        <v>195</v>
      </c>
      <c r="E94" s="1205"/>
      <c r="F94" s="1206">
        <v>25659</v>
      </c>
      <c r="G94" s="1222">
        <v>18158</v>
      </c>
      <c r="H94" s="1207">
        <v>23829</v>
      </c>
      <c r="I94" s="1208">
        <f t="shared" si="18"/>
        <v>1.3123</v>
      </c>
      <c r="J94" s="1206">
        <v>5369</v>
      </c>
      <c r="K94" s="1206">
        <v>8943</v>
      </c>
      <c r="L94" s="1207">
        <v>6173</v>
      </c>
      <c r="M94" s="1208">
        <f t="shared" si="19"/>
        <v>0.6903</v>
      </c>
      <c r="N94" s="1207">
        <f t="shared" si="15"/>
        <v>31028</v>
      </c>
      <c r="O94" s="1207">
        <f t="shared" si="16"/>
        <v>27101</v>
      </c>
      <c r="P94" s="1207">
        <f t="shared" si="17"/>
        <v>30002</v>
      </c>
      <c r="Q94" s="1208">
        <f t="shared" si="20"/>
        <v>1.107</v>
      </c>
    </row>
    <row r="95" spans="1:17" ht="12.75">
      <c r="A95" s="1228"/>
      <c r="B95" s="1203"/>
      <c r="C95" s="1204"/>
      <c r="D95" s="1204" t="s">
        <v>196</v>
      </c>
      <c r="E95" s="1205"/>
      <c r="F95" s="1206">
        <v>8608</v>
      </c>
      <c r="G95" s="1206">
        <v>8355</v>
      </c>
      <c r="H95" s="1207">
        <v>25785</v>
      </c>
      <c r="I95" s="1208">
        <f t="shared" si="18"/>
        <v>3.0862</v>
      </c>
      <c r="J95" s="1206">
        <v>2525</v>
      </c>
      <c r="K95" s="1206">
        <v>3510</v>
      </c>
      <c r="L95" s="1207">
        <v>2700</v>
      </c>
      <c r="M95" s="1208">
        <f t="shared" si="19"/>
        <v>0.7692</v>
      </c>
      <c r="N95" s="1207">
        <f t="shared" si="15"/>
        <v>11133</v>
      </c>
      <c r="O95" s="1207">
        <f t="shared" si="16"/>
        <v>11865</v>
      </c>
      <c r="P95" s="1207">
        <f t="shared" si="17"/>
        <v>28485</v>
      </c>
      <c r="Q95" s="1208">
        <f t="shared" si="20"/>
        <v>2.4008</v>
      </c>
    </row>
    <row r="96" spans="1:17" ht="12.75">
      <c r="A96" s="1228"/>
      <c r="B96" s="1203"/>
      <c r="C96" s="1204"/>
      <c r="D96" s="1204" t="s">
        <v>432</v>
      </c>
      <c r="E96" s="1205" t="s">
        <v>197</v>
      </c>
      <c r="F96" s="1206">
        <v>8608</v>
      </c>
      <c r="G96" s="1206">
        <v>8085</v>
      </c>
      <c r="H96" s="1207">
        <v>22201</v>
      </c>
      <c r="I96" s="1208">
        <f t="shared" si="18"/>
        <v>2.7459</v>
      </c>
      <c r="J96" s="1206">
        <v>2525</v>
      </c>
      <c r="K96" s="1206">
        <v>2887</v>
      </c>
      <c r="L96" s="1207">
        <v>2230</v>
      </c>
      <c r="M96" s="1208">
        <f t="shared" si="19"/>
        <v>0.7724</v>
      </c>
      <c r="N96" s="1207">
        <f t="shared" si="15"/>
        <v>11133</v>
      </c>
      <c r="O96" s="1207">
        <f t="shared" si="16"/>
        <v>10972</v>
      </c>
      <c r="P96" s="1207">
        <f t="shared" si="17"/>
        <v>24431</v>
      </c>
      <c r="Q96" s="1208">
        <f t="shared" si="20"/>
        <v>2.2267</v>
      </c>
    </row>
    <row r="97" spans="1:17" ht="13.5" thickBot="1">
      <c r="A97" s="1211"/>
      <c r="B97" s="1212"/>
      <c r="C97" s="1213"/>
      <c r="D97" s="1213"/>
      <c r="E97" s="1214" t="s">
        <v>198</v>
      </c>
      <c r="F97" s="1215">
        <v>0</v>
      </c>
      <c r="G97" s="1215">
        <v>270</v>
      </c>
      <c r="H97" s="1215">
        <v>3584</v>
      </c>
      <c r="I97" s="1216">
        <f t="shared" si="18"/>
        <v>13.2741</v>
      </c>
      <c r="J97" s="1215">
        <v>0</v>
      </c>
      <c r="K97" s="1215">
        <v>623</v>
      </c>
      <c r="L97" s="1215">
        <v>470</v>
      </c>
      <c r="M97" s="1216">
        <f t="shared" si="19"/>
        <v>0.7544</v>
      </c>
      <c r="N97" s="1215">
        <f t="shared" si="15"/>
        <v>0</v>
      </c>
      <c r="O97" s="1215">
        <f t="shared" si="16"/>
        <v>893</v>
      </c>
      <c r="P97" s="1215">
        <f t="shared" si="17"/>
        <v>4054</v>
      </c>
      <c r="Q97" s="1217">
        <f t="shared" si="20"/>
        <v>4.5398</v>
      </c>
    </row>
    <row r="98" spans="1:17" ht="12.75">
      <c r="A98" s="1226"/>
      <c r="B98" s="1203"/>
      <c r="C98" s="1204" t="s">
        <v>200</v>
      </c>
      <c r="D98" s="1204"/>
      <c r="E98" s="1205"/>
      <c r="F98" s="1206">
        <v>0</v>
      </c>
      <c r="G98" s="1206">
        <v>0</v>
      </c>
      <c r="H98" s="1207">
        <v>0</v>
      </c>
      <c r="I98" s="1210" t="s">
        <v>221</v>
      </c>
      <c r="J98" s="1206">
        <v>0</v>
      </c>
      <c r="K98" s="1206">
        <v>0</v>
      </c>
      <c r="L98" s="1207">
        <v>522</v>
      </c>
      <c r="M98" s="1210" t="s">
        <v>221</v>
      </c>
      <c r="N98" s="1207">
        <f t="shared" si="15"/>
        <v>0</v>
      </c>
      <c r="O98" s="1207">
        <f t="shared" si="16"/>
        <v>0</v>
      </c>
      <c r="P98" s="1207">
        <f t="shared" si="17"/>
        <v>522</v>
      </c>
      <c r="Q98" s="1210" t="s">
        <v>221</v>
      </c>
    </row>
    <row r="99" spans="1:17" ht="12.75">
      <c r="A99" s="1226"/>
      <c r="B99" s="1203"/>
      <c r="C99" s="1204" t="s">
        <v>432</v>
      </c>
      <c r="D99" s="1204" t="s">
        <v>195</v>
      </c>
      <c r="E99" s="1205"/>
      <c r="F99" s="1206">
        <v>0</v>
      </c>
      <c r="G99" s="1206">
        <v>0</v>
      </c>
      <c r="H99" s="1207">
        <v>0</v>
      </c>
      <c r="I99" s="1210" t="s">
        <v>221</v>
      </c>
      <c r="J99" s="1206">
        <v>0</v>
      </c>
      <c r="K99" s="1206">
        <v>0</v>
      </c>
      <c r="L99" s="1207">
        <v>444</v>
      </c>
      <c r="M99" s="1210" t="s">
        <v>221</v>
      </c>
      <c r="N99" s="1207">
        <f t="shared" si="15"/>
        <v>0</v>
      </c>
      <c r="O99" s="1207">
        <f t="shared" si="16"/>
        <v>0</v>
      </c>
      <c r="P99" s="1207">
        <f t="shared" si="17"/>
        <v>444</v>
      </c>
      <c r="Q99" s="1210" t="s">
        <v>221</v>
      </c>
    </row>
    <row r="100" spans="1:17" ht="12.75">
      <c r="A100" s="1226"/>
      <c r="B100" s="1203"/>
      <c r="C100" s="1204"/>
      <c r="D100" s="1204" t="s">
        <v>196</v>
      </c>
      <c r="E100" s="1205"/>
      <c r="F100" s="1206">
        <v>0</v>
      </c>
      <c r="G100" s="1206">
        <v>0</v>
      </c>
      <c r="H100" s="1207">
        <v>0</v>
      </c>
      <c r="I100" s="1210" t="s">
        <v>221</v>
      </c>
      <c r="J100" s="1206">
        <v>0</v>
      </c>
      <c r="K100" s="1206">
        <v>0</v>
      </c>
      <c r="L100" s="1207">
        <v>78</v>
      </c>
      <c r="M100" s="1210" t="s">
        <v>221</v>
      </c>
      <c r="N100" s="1207">
        <f t="shared" si="15"/>
        <v>0</v>
      </c>
      <c r="O100" s="1207">
        <f t="shared" si="16"/>
        <v>0</v>
      </c>
      <c r="P100" s="1207">
        <f t="shared" si="17"/>
        <v>78</v>
      </c>
      <c r="Q100" s="1210" t="s">
        <v>221</v>
      </c>
    </row>
    <row r="101" spans="1:17" ht="12.75">
      <c r="A101" s="1226"/>
      <c r="B101" s="1203"/>
      <c r="C101" s="1204"/>
      <c r="D101" s="1204" t="s">
        <v>432</v>
      </c>
      <c r="E101" s="1205" t="s">
        <v>197</v>
      </c>
      <c r="F101" s="1206">
        <v>0</v>
      </c>
      <c r="G101" s="1206">
        <v>0</v>
      </c>
      <c r="H101" s="1207">
        <v>0</v>
      </c>
      <c r="I101" s="1210" t="s">
        <v>221</v>
      </c>
      <c r="J101" s="1206">
        <v>0</v>
      </c>
      <c r="K101" s="1206">
        <v>0</v>
      </c>
      <c r="L101" s="1207">
        <v>78</v>
      </c>
      <c r="M101" s="1210" t="s">
        <v>221</v>
      </c>
      <c r="N101" s="1207">
        <f t="shared" si="15"/>
        <v>0</v>
      </c>
      <c r="O101" s="1207">
        <f t="shared" si="16"/>
        <v>0</v>
      </c>
      <c r="P101" s="1207">
        <f t="shared" si="17"/>
        <v>78</v>
      </c>
      <c r="Q101" s="1210" t="s">
        <v>221</v>
      </c>
    </row>
    <row r="102" spans="1:17" ht="13.5" thickBot="1">
      <c r="A102" s="1211"/>
      <c r="B102" s="1212"/>
      <c r="C102" s="1213"/>
      <c r="D102" s="1213"/>
      <c r="E102" s="1214" t="s">
        <v>198</v>
      </c>
      <c r="F102" s="1215">
        <v>0</v>
      </c>
      <c r="G102" s="1215">
        <v>0</v>
      </c>
      <c r="H102" s="1215">
        <v>0</v>
      </c>
      <c r="I102" s="1216" t="s">
        <v>221</v>
      </c>
      <c r="J102" s="1215">
        <v>0</v>
      </c>
      <c r="K102" s="1215">
        <v>0</v>
      </c>
      <c r="L102" s="1215">
        <v>0</v>
      </c>
      <c r="M102" s="1216" t="s">
        <v>221</v>
      </c>
      <c r="N102" s="1215">
        <f t="shared" si="15"/>
        <v>0</v>
      </c>
      <c r="O102" s="1215">
        <f t="shared" si="16"/>
        <v>0</v>
      </c>
      <c r="P102" s="1215">
        <f t="shared" si="17"/>
        <v>0</v>
      </c>
      <c r="Q102" s="1217" t="s">
        <v>221</v>
      </c>
    </row>
    <row r="103" spans="1:17" ht="12.75">
      <c r="A103" s="1226"/>
      <c r="B103" s="1203"/>
      <c r="C103" s="1204" t="s">
        <v>206</v>
      </c>
      <c r="D103" s="1204"/>
      <c r="E103" s="1205"/>
      <c r="F103" s="1206">
        <v>0</v>
      </c>
      <c r="G103" s="1206">
        <v>0</v>
      </c>
      <c r="H103" s="1207">
        <v>0</v>
      </c>
      <c r="I103" s="1210" t="s">
        <v>221</v>
      </c>
      <c r="J103" s="1206">
        <v>0</v>
      </c>
      <c r="K103" s="1206">
        <v>0</v>
      </c>
      <c r="L103" s="1207">
        <v>142</v>
      </c>
      <c r="M103" s="1210" t="s">
        <v>221</v>
      </c>
      <c r="N103" s="1207">
        <f t="shared" si="15"/>
        <v>0</v>
      </c>
      <c r="O103" s="1207">
        <f t="shared" si="16"/>
        <v>0</v>
      </c>
      <c r="P103" s="1207">
        <f t="shared" si="17"/>
        <v>142</v>
      </c>
      <c r="Q103" s="1210" t="s">
        <v>221</v>
      </c>
    </row>
    <row r="104" spans="1:17" ht="12.75">
      <c r="A104" s="1226"/>
      <c r="B104" s="1203"/>
      <c r="C104" s="1204" t="s">
        <v>432</v>
      </c>
      <c r="D104" s="1204" t="s">
        <v>195</v>
      </c>
      <c r="E104" s="1205"/>
      <c r="F104" s="1206">
        <v>0</v>
      </c>
      <c r="G104" s="1206">
        <v>0</v>
      </c>
      <c r="H104" s="1207">
        <v>0</v>
      </c>
      <c r="I104" s="1210" t="s">
        <v>221</v>
      </c>
      <c r="J104" s="1206">
        <v>0</v>
      </c>
      <c r="K104" s="1206">
        <v>0</v>
      </c>
      <c r="L104" s="1207">
        <v>121</v>
      </c>
      <c r="M104" s="1210" t="s">
        <v>221</v>
      </c>
      <c r="N104" s="1207">
        <f t="shared" si="15"/>
        <v>0</v>
      </c>
      <c r="O104" s="1207">
        <f t="shared" si="16"/>
        <v>0</v>
      </c>
      <c r="P104" s="1207">
        <f t="shared" si="17"/>
        <v>121</v>
      </c>
      <c r="Q104" s="1210" t="s">
        <v>221</v>
      </c>
    </row>
    <row r="105" spans="1:17" ht="12.75">
      <c r="A105" s="1226"/>
      <c r="B105" s="1203"/>
      <c r="C105" s="1204"/>
      <c r="D105" s="1204" t="s">
        <v>196</v>
      </c>
      <c r="E105" s="1205"/>
      <c r="F105" s="1206">
        <v>0</v>
      </c>
      <c r="G105" s="1206">
        <v>0</v>
      </c>
      <c r="H105" s="1207">
        <v>0</v>
      </c>
      <c r="I105" s="1210" t="s">
        <v>221</v>
      </c>
      <c r="J105" s="1206">
        <v>0</v>
      </c>
      <c r="K105" s="1206">
        <v>0</v>
      </c>
      <c r="L105" s="1207">
        <v>21</v>
      </c>
      <c r="M105" s="1210" t="s">
        <v>221</v>
      </c>
      <c r="N105" s="1207">
        <f t="shared" si="15"/>
        <v>0</v>
      </c>
      <c r="O105" s="1207">
        <f t="shared" si="16"/>
        <v>0</v>
      </c>
      <c r="P105" s="1207">
        <f t="shared" si="17"/>
        <v>21</v>
      </c>
      <c r="Q105" s="1210" t="s">
        <v>221</v>
      </c>
    </row>
    <row r="106" spans="1:17" ht="12.75">
      <c r="A106" s="1226"/>
      <c r="B106" s="1203"/>
      <c r="C106" s="1204"/>
      <c r="D106" s="1204" t="s">
        <v>432</v>
      </c>
      <c r="E106" s="1205" t="s">
        <v>197</v>
      </c>
      <c r="F106" s="1206">
        <v>0</v>
      </c>
      <c r="G106" s="1206">
        <v>0</v>
      </c>
      <c r="H106" s="1207">
        <v>0</v>
      </c>
      <c r="I106" s="1210" t="s">
        <v>221</v>
      </c>
      <c r="J106" s="1206">
        <v>0</v>
      </c>
      <c r="K106" s="1206">
        <v>0</v>
      </c>
      <c r="L106" s="1207">
        <v>21</v>
      </c>
      <c r="M106" s="1210" t="s">
        <v>221</v>
      </c>
      <c r="N106" s="1207">
        <f t="shared" si="15"/>
        <v>0</v>
      </c>
      <c r="O106" s="1207">
        <f t="shared" si="16"/>
        <v>0</v>
      </c>
      <c r="P106" s="1207">
        <f t="shared" si="17"/>
        <v>21</v>
      </c>
      <c r="Q106" s="1210" t="s">
        <v>221</v>
      </c>
    </row>
    <row r="107" spans="1:17" ht="13.5" thickBot="1">
      <c r="A107" s="1211"/>
      <c r="B107" s="1212"/>
      <c r="C107" s="1213"/>
      <c r="D107" s="1213"/>
      <c r="E107" s="1214" t="s">
        <v>198</v>
      </c>
      <c r="F107" s="1215">
        <v>0</v>
      </c>
      <c r="G107" s="1215">
        <v>0</v>
      </c>
      <c r="H107" s="1215">
        <v>0</v>
      </c>
      <c r="I107" s="1216" t="s">
        <v>221</v>
      </c>
      <c r="J107" s="1215">
        <v>0</v>
      </c>
      <c r="K107" s="1215">
        <v>0</v>
      </c>
      <c r="L107" s="1215">
        <v>0</v>
      </c>
      <c r="M107" s="1216" t="s">
        <v>221</v>
      </c>
      <c r="N107" s="1215">
        <f aca="true" t="shared" si="21" ref="N107:N124">SUM(F107,J107)</f>
        <v>0</v>
      </c>
      <c r="O107" s="1215">
        <f aca="true" t="shared" si="22" ref="O107:O124">SUM(G107,K107)</f>
        <v>0</v>
      </c>
      <c r="P107" s="1215">
        <f aca="true" t="shared" si="23" ref="P107:P124">SUM(H107,L107)</f>
        <v>0</v>
      </c>
      <c r="Q107" s="1217" t="s">
        <v>221</v>
      </c>
    </row>
    <row r="108" spans="1:17" ht="12.75">
      <c r="A108" s="1228"/>
      <c r="B108" s="1229"/>
      <c r="C108" s="1204" t="s">
        <v>449</v>
      </c>
      <c r="D108" s="1204"/>
      <c r="E108" s="1205"/>
      <c r="F108" s="1206">
        <v>8651</v>
      </c>
      <c r="G108" s="1206">
        <v>8651</v>
      </c>
      <c r="H108" s="1207">
        <v>0</v>
      </c>
      <c r="I108" s="1208">
        <f>H108/G108</f>
        <v>0</v>
      </c>
      <c r="J108" s="1206">
        <v>8385</v>
      </c>
      <c r="K108" s="1206">
        <v>8385</v>
      </c>
      <c r="L108" s="1207">
        <v>0</v>
      </c>
      <c r="M108" s="1208">
        <f>L108/K108</f>
        <v>0</v>
      </c>
      <c r="N108" s="1207">
        <f t="shared" si="21"/>
        <v>17036</v>
      </c>
      <c r="O108" s="1207">
        <f t="shared" si="22"/>
        <v>17036</v>
      </c>
      <c r="P108" s="1207">
        <f t="shared" si="23"/>
        <v>0</v>
      </c>
      <c r="Q108" s="1208">
        <f>P108/O108</f>
        <v>0</v>
      </c>
    </row>
    <row r="109" spans="1:17" ht="12.75">
      <c r="A109" s="1228"/>
      <c r="B109" s="1229"/>
      <c r="C109" s="1204" t="s">
        <v>432</v>
      </c>
      <c r="D109" s="1204" t="s">
        <v>195</v>
      </c>
      <c r="E109" s="1205"/>
      <c r="F109" s="1206">
        <v>7353</v>
      </c>
      <c r="G109" s="1222">
        <v>7353</v>
      </c>
      <c r="H109" s="1207">
        <v>0</v>
      </c>
      <c r="I109" s="1208">
        <f>H109/G109</f>
        <v>0</v>
      </c>
      <c r="J109" s="1206">
        <v>7127</v>
      </c>
      <c r="K109" s="1206">
        <v>7127</v>
      </c>
      <c r="L109" s="1207">
        <v>0</v>
      </c>
      <c r="M109" s="1208">
        <f>L109/K109</f>
        <v>0</v>
      </c>
      <c r="N109" s="1207">
        <f t="shared" si="21"/>
        <v>14480</v>
      </c>
      <c r="O109" s="1207">
        <f t="shared" si="22"/>
        <v>14480</v>
      </c>
      <c r="P109" s="1207">
        <f t="shared" si="23"/>
        <v>0</v>
      </c>
      <c r="Q109" s="1208">
        <f>P109/O109</f>
        <v>0</v>
      </c>
    </row>
    <row r="110" spans="1:17" ht="12.75">
      <c r="A110" s="1228"/>
      <c r="B110" s="1229"/>
      <c r="C110" s="1204"/>
      <c r="D110" s="1204" t="s">
        <v>196</v>
      </c>
      <c r="E110" s="1205"/>
      <c r="F110" s="1206">
        <v>1298</v>
      </c>
      <c r="G110" s="1206">
        <v>1298</v>
      </c>
      <c r="H110" s="1207">
        <v>0</v>
      </c>
      <c r="I110" s="1208">
        <f>H110/G110</f>
        <v>0</v>
      </c>
      <c r="J110" s="1206">
        <v>1258</v>
      </c>
      <c r="K110" s="1206">
        <v>1258</v>
      </c>
      <c r="L110" s="1207">
        <v>0</v>
      </c>
      <c r="M110" s="1208">
        <f>L110/K110</f>
        <v>0</v>
      </c>
      <c r="N110" s="1207">
        <f t="shared" si="21"/>
        <v>2556</v>
      </c>
      <c r="O110" s="1207">
        <f t="shared" si="22"/>
        <v>2556</v>
      </c>
      <c r="P110" s="1207">
        <f t="shared" si="23"/>
        <v>0</v>
      </c>
      <c r="Q110" s="1208">
        <f>P110/O110</f>
        <v>0</v>
      </c>
    </row>
    <row r="111" spans="1:17" ht="12.75">
      <c r="A111" s="1228"/>
      <c r="B111" s="1229"/>
      <c r="C111" s="1204"/>
      <c r="D111" s="1204" t="s">
        <v>432</v>
      </c>
      <c r="E111" s="1205" t="s">
        <v>197</v>
      </c>
      <c r="F111" s="1206">
        <v>1298</v>
      </c>
      <c r="G111" s="1206">
        <v>1298</v>
      </c>
      <c r="H111" s="1207">
        <v>0</v>
      </c>
      <c r="I111" s="1208">
        <f>H111/G111</f>
        <v>0</v>
      </c>
      <c r="J111" s="1206">
        <v>1258</v>
      </c>
      <c r="K111" s="1206">
        <v>1258</v>
      </c>
      <c r="L111" s="1207">
        <v>0</v>
      </c>
      <c r="M111" s="1208">
        <f>L111/K111</f>
        <v>0</v>
      </c>
      <c r="N111" s="1207">
        <f t="shared" si="21"/>
        <v>2556</v>
      </c>
      <c r="O111" s="1207">
        <f t="shared" si="22"/>
        <v>2556</v>
      </c>
      <c r="P111" s="1207">
        <f t="shared" si="23"/>
        <v>0</v>
      </c>
      <c r="Q111" s="1208">
        <f>P111/O111</f>
        <v>0</v>
      </c>
    </row>
    <row r="112" spans="1:17" ht="13.5" thickBot="1">
      <c r="A112" s="1211"/>
      <c r="B112" s="1212"/>
      <c r="C112" s="1213"/>
      <c r="D112" s="1213"/>
      <c r="E112" s="1214" t="s">
        <v>198</v>
      </c>
      <c r="F112" s="1215">
        <v>0</v>
      </c>
      <c r="G112" s="1215">
        <v>0</v>
      </c>
      <c r="H112" s="1215">
        <v>0</v>
      </c>
      <c r="I112" s="1216" t="s">
        <v>221</v>
      </c>
      <c r="J112" s="1215">
        <v>0</v>
      </c>
      <c r="K112" s="1215">
        <v>0</v>
      </c>
      <c r="L112" s="1215">
        <v>0</v>
      </c>
      <c r="M112" s="1216" t="s">
        <v>221</v>
      </c>
      <c r="N112" s="1215">
        <f t="shared" si="21"/>
        <v>0</v>
      </c>
      <c r="O112" s="1215">
        <f t="shared" si="22"/>
        <v>0</v>
      </c>
      <c r="P112" s="1215">
        <f t="shared" si="23"/>
        <v>0</v>
      </c>
      <c r="Q112" s="1217" t="s">
        <v>221</v>
      </c>
    </row>
    <row r="113" spans="1:17" ht="12.75">
      <c r="A113" s="1228"/>
      <c r="B113" s="1229"/>
      <c r="C113" s="1204" t="s">
        <v>204</v>
      </c>
      <c r="D113" s="1204"/>
      <c r="E113" s="1205"/>
      <c r="F113" s="1206">
        <v>0</v>
      </c>
      <c r="G113" s="1206">
        <v>30471</v>
      </c>
      <c r="H113" s="1207">
        <v>7234</v>
      </c>
      <c r="I113" s="1208">
        <f>H113/G113</f>
        <v>0.2374</v>
      </c>
      <c r="J113" s="1206">
        <v>0</v>
      </c>
      <c r="K113" s="1206">
        <v>6006</v>
      </c>
      <c r="L113" s="1207">
        <v>11153</v>
      </c>
      <c r="M113" s="1208">
        <f>L113/K113</f>
        <v>1.857</v>
      </c>
      <c r="N113" s="1207">
        <f t="shared" si="21"/>
        <v>0</v>
      </c>
      <c r="O113" s="1207">
        <f t="shared" si="22"/>
        <v>36477</v>
      </c>
      <c r="P113" s="1207">
        <f t="shared" si="23"/>
        <v>18387</v>
      </c>
      <c r="Q113" s="1208">
        <f>P113/O113</f>
        <v>0.5041</v>
      </c>
    </row>
    <row r="114" spans="1:17" ht="12.75">
      <c r="A114" s="1228"/>
      <c r="B114" s="1229"/>
      <c r="C114" s="1204" t="s">
        <v>432</v>
      </c>
      <c r="D114" s="1204" t="s">
        <v>195</v>
      </c>
      <c r="E114" s="1205"/>
      <c r="F114" s="1206">
        <v>0</v>
      </c>
      <c r="G114" s="1222">
        <v>26436</v>
      </c>
      <c r="H114" s="1207">
        <v>5427</v>
      </c>
      <c r="I114" s="1208">
        <f>H114/G114</f>
        <v>0.2053</v>
      </c>
      <c r="J114" s="1206">
        <v>0</v>
      </c>
      <c r="K114" s="1206">
        <v>6006</v>
      </c>
      <c r="L114" s="1207">
        <v>8366</v>
      </c>
      <c r="M114" s="1208">
        <f>L114/K114</f>
        <v>1.3929</v>
      </c>
      <c r="N114" s="1207">
        <f t="shared" si="21"/>
        <v>0</v>
      </c>
      <c r="O114" s="1207">
        <f t="shared" si="22"/>
        <v>32442</v>
      </c>
      <c r="P114" s="1207">
        <f t="shared" si="23"/>
        <v>13793</v>
      </c>
      <c r="Q114" s="1208">
        <f>P114/O114</f>
        <v>0.4252</v>
      </c>
    </row>
    <row r="115" spans="1:17" ht="12.75">
      <c r="A115" s="1228"/>
      <c r="B115" s="1229"/>
      <c r="C115" s="1204"/>
      <c r="D115" s="1204" t="s">
        <v>196</v>
      </c>
      <c r="E115" s="1205"/>
      <c r="F115" s="1206">
        <v>0</v>
      </c>
      <c r="G115" s="1206">
        <v>4035</v>
      </c>
      <c r="H115" s="1207">
        <v>1807</v>
      </c>
      <c r="I115" s="1208">
        <f>H115/G115</f>
        <v>0.4478</v>
      </c>
      <c r="J115" s="1206">
        <v>0</v>
      </c>
      <c r="K115" s="1206">
        <v>0</v>
      </c>
      <c r="L115" s="1207">
        <v>2787</v>
      </c>
      <c r="M115" s="1210" t="s">
        <v>221</v>
      </c>
      <c r="N115" s="1207">
        <f t="shared" si="21"/>
        <v>0</v>
      </c>
      <c r="O115" s="1207">
        <f t="shared" si="22"/>
        <v>4035</v>
      </c>
      <c r="P115" s="1207">
        <f t="shared" si="23"/>
        <v>4594</v>
      </c>
      <c r="Q115" s="1208">
        <f>P115/O115</f>
        <v>1.1385</v>
      </c>
    </row>
    <row r="116" spans="1:17" ht="12.75">
      <c r="A116" s="1228"/>
      <c r="B116" s="1229"/>
      <c r="C116" s="1204"/>
      <c r="D116" s="1204" t="s">
        <v>432</v>
      </c>
      <c r="E116" s="1205" t="s">
        <v>197</v>
      </c>
      <c r="F116" s="1206">
        <v>0</v>
      </c>
      <c r="G116" s="1206">
        <v>4035</v>
      </c>
      <c r="H116" s="1207">
        <v>1807</v>
      </c>
      <c r="I116" s="1208">
        <f>H116/G116</f>
        <v>0.4478</v>
      </c>
      <c r="J116" s="1206">
        <v>0</v>
      </c>
      <c r="K116" s="1206">
        <v>0</v>
      </c>
      <c r="L116" s="1207">
        <v>2787</v>
      </c>
      <c r="M116" s="1210" t="s">
        <v>221</v>
      </c>
      <c r="N116" s="1207">
        <f t="shared" si="21"/>
        <v>0</v>
      </c>
      <c r="O116" s="1207">
        <f t="shared" si="22"/>
        <v>4035</v>
      </c>
      <c r="P116" s="1207">
        <f t="shared" si="23"/>
        <v>4594</v>
      </c>
      <c r="Q116" s="1208">
        <f>P116/O116</f>
        <v>1.1385</v>
      </c>
    </row>
    <row r="117" spans="1:17" ht="13.5" thickBot="1">
      <c r="A117" s="1211"/>
      <c r="B117" s="1212"/>
      <c r="C117" s="1213"/>
      <c r="D117" s="1213"/>
      <c r="E117" s="1214" t="s">
        <v>198</v>
      </c>
      <c r="F117" s="1215">
        <v>0</v>
      </c>
      <c r="G117" s="1215">
        <v>0</v>
      </c>
      <c r="H117" s="1215">
        <v>0</v>
      </c>
      <c r="I117" s="1216" t="s">
        <v>221</v>
      </c>
      <c r="J117" s="1215">
        <v>0</v>
      </c>
      <c r="K117" s="1215">
        <v>0</v>
      </c>
      <c r="L117" s="1215">
        <v>0</v>
      </c>
      <c r="M117" s="1216" t="s">
        <v>221</v>
      </c>
      <c r="N117" s="1215">
        <f t="shared" si="21"/>
        <v>0</v>
      </c>
      <c r="O117" s="1215">
        <f t="shared" si="22"/>
        <v>0</v>
      </c>
      <c r="P117" s="1215">
        <f t="shared" si="23"/>
        <v>0</v>
      </c>
      <c r="Q117" s="1217" t="s">
        <v>221</v>
      </c>
    </row>
    <row r="118" spans="1:17" ht="12.75">
      <c r="A118" s="1228"/>
      <c r="B118" s="1229"/>
      <c r="C118" s="1204" t="s">
        <v>207</v>
      </c>
      <c r="D118" s="1204"/>
      <c r="E118" s="1205"/>
      <c r="F118" s="1206">
        <v>0</v>
      </c>
      <c r="G118" s="1206">
        <v>0</v>
      </c>
      <c r="H118" s="1207">
        <v>0</v>
      </c>
      <c r="I118" s="1210" t="s">
        <v>221</v>
      </c>
      <c r="J118" s="1206">
        <v>16</v>
      </c>
      <c r="K118" s="1206">
        <v>15</v>
      </c>
      <c r="L118" s="1207">
        <v>0</v>
      </c>
      <c r="M118" s="1208">
        <f>L118/K118</f>
        <v>0</v>
      </c>
      <c r="N118" s="1207">
        <f t="shared" si="21"/>
        <v>16</v>
      </c>
      <c r="O118" s="1207">
        <f t="shared" si="22"/>
        <v>15</v>
      </c>
      <c r="P118" s="1207">
        <f t="shared" si="23"/>
        <v>0</v>
      </c>
      <c r="Q118" s="1208">
        <f>P118/O118</f>
        <v>0</v>
      </c>
    </row>
    <row r="119" spans="1:17" ht="12.75">
      <c r="A119" s="1228"/>
      <c r="B119" s="1229"/>
      <c r="C119" s="1204" t="s">
        <v>432</v>
      </c>
      <c r="D119" s="1204" t="s">
        <v>195</v>
      </c>
      <c r="E119" s="1205"/>
      <c r="F119" s="1206">
        <v>0</v>
      </c>
      <c r="G119" s="1222">
        <v>0</v>
      </c>
      <c r="H119" s="1207">
        <v>0</v>
      </c>
      <c r="I119" s="1210" t="s">
        <v>221</v>
      </c>
      <c r="J119" s="1206">
        <v>15</v>
      </c>
      <c r="K119" s="1206">
        <v>15</v>
      </c>
      <c r="L119" s="1207">
        <v>0</v>
      </c>
      <c r="M119" s="1208">
        <f>L119/K119</f>
        <v>0</v>
      </c>
      <c r="N119" s="1207">
        <f t="shared" si="21"/>
        <v>15</v>
      </c>
      <c r="O119" s="1207">
        <f t="shared" si="22"/>
        <v>15</v>
      </c>
      <c r="P119" s="1207">
        <f t="shared" si="23"/>
        <v>0</v>
      </c>
      <c r="Q119" s="1208">
        <f>P119/O119</f>
        <v>0</v>
      </c>
    </row>
    <row r="120" spans="1:17" ht="12.75">
      <c r="A120" s="1228"/>
      <c r="B120" s="1229"/>
      <c r="C120" s="1204"/>
      <c r="D120" s="1204" t="s">
        <v>196</v>
      </c>
      <c r="E120" s="1205"/>
      <c r="F120" s="1206">
        <v>0</v>
      </c>
      <c r="G120" s="1206">
        <v>0</v>
      </c>
      <c r="H120" s="1207">
        <v>0</v>
      </c>
      <c r="I120" s="1210" t="s">
        <v>221</v>
      </c>
      <c r="J120" s="1206">
        <v>1</v>
      </c>
      <c r="K120" s="1206">
        <v>0</v>
      </c>
      <c r="L120" s="1207">
        <v>0</v>
      </c>
      <c r="M120" s="1210" t="s">
        <v>221</v>
      </c>
      <c r="N120" s="1207">
        <f t="shared" si="21"/>
        <v>1</v>
      </c>
      <c r="O120" s="1207">
        <f t="shared" si="22"/>
        <v>0</v>
      </c>
      <c r="P120" s="1207">
        <f t="shared" si="23"/>
        <v>0</v>
      </c>
      <c r="Q120" s="1210" t="s">
        <v>221</v>
      </c>
    </row>
    <row r="121" spans="1:17" ht="12.75">
      <c r="A121" s="1228"/>
      <c r="B121" s="1229"/>
      <c r="C121" s="1204"/>
      <c r="D121" s="1204" t="s">
        <v>432</v>
      </c>
      <c r="E121" s="1205" t="s">
        <v>197</v>
      </c>
      <c r="F121" s="1206">
        <v>0</v>
      </c>
      <c r="G121" s="1206">
        <v>0</v>
      </c>
      <c r="H121" s="1207">
        <v>0</v>
      </c>
      <c r="I121" s="1210" t="s">
        <v>221</v>
      </c>
      <c r="J121" s="1206">
        <v>1</v>
      </c>
      <c r="K121" s="1206">
        <v>0</v>
      </c>
      <c r="L121" s="1207">
        <v>0</v>
      </c>
      <c r="M121" s="1210" t="s">
        <v>221</v>
      </c>
      <c r="N121" s="1207">
        <f t="shared" si="21"/>
        <v>1</v>
      </c>
      <c r="O121" s="1207">
        <f t="shared" si="22"/>
        <v>0</v>
      </c>
      <c r="P121" s="1207">
        <f t="shared" si="23"/>
        <v>0</v>
      </c>
      <c r="Q121" s="1210" t="s">
        <v>221</v>
      </c>
    </row>
    <row r="122" spans="1:17" ht="12" customHeight="1" thickBot="1">
      <c r="A122" s="1228"/>
      <c r="B122" s="1229"/>
      <c r="C122" s="1204"/>
      <c r="D122" s="1204"/>
      <c r="E122" s="1205" t="s">
        <v>198</v>
      </c>
      <c r="F122" s="1206">
        <v>0</v>
      </c>
      <c r="G122" s="1206">
        <v>0</v>
      </c>
      <c r="H122" s="1207">
        <v>0</v>
      </c>
      <c r="I122" s="1210" t="s">
        <v>221</v>
      </c>
      <c r="J122" s="1206">
        <v>0</v>
      </c>
      <c r="K122" s="1206">
        <v>0</v>
      </c>
      <c r="L122" s="1207">
        <v>0</v>
      </c>
      <c r="M122" s="1210" t="s">
        <v>221</v>
      </c>
      <c r="N122" s="1207">
        <f t="shared" si="21"/>
        <v>0</v>
      </c>
      <c r="O122" s="1207">
        <f t="shared" si="22"/>
        <v>0</v>
      </c>
      <c r="P122" s="1207">
        <f t="shared" si="23"/>
        <v>0</v>
      </c>
      <c r="Q122" s="1210" t="s">
        <v>221</v>
      </c>
    </row>
    <row r="123" spans="1:17" ht="13.5" thickBot="1">
      <c r="A123" s="1198">
        <v>214210</v>
      </c>
      <c r="B123" s="1443" t="s">
        <v>210</v>
      </c>
      <c r="C123" s="1444"/>
      <c r="D123" s="1444"/>
      <c r="E123" s="1445"/>
      <c r="F123" s="1199">
        <v>21650</v>
      </c>
      <c r="G123" s="1199">
        <v>8503</v>
      </c>
      <c r="H123" s="1199">
        <v>8500</v>
      </c>
      <c r="I123" s="1200">
        <f>H123/G123</f>
        <v>0.9996</v>
      </c>
      <c r="J123" s="1199">
        <v>0</v>
      </c>
      <c r="K123" s="1199">
        <v>0</v>
      </c>
      <c r="L123" s="1199">
        <v>0</v>
      </c>
      <c r="M123" s="1202" t="s">
        <v>221</v>
      </c>
      <c r="N123" s="1199">
        <f t="shared" si="21"/>
        <v>21650</v>
      </c>
      <c r="O123" s="1199">
        <f t="shared" si="22"/>
        <v>8503</v>
      </c>
      <c r="P123" s="1199">
        <f t="shared" si="23"/>
        <v>8500</v>
      </c>
      <c r="Q123" s="1201">
        <f>P123/O123</f>
        <v>0.9996</v>
      </c>
    </row>
    <row r="124" spans="1:17" ht="13.5" thickBot="1">
      <c r="A124" s="1198">
        <v>214910</v>
      </c>
      <c r="B124" s="1443" t="s">
        <v>226</v>
      </c>
      <c r="C124" s="1444"/>
      <c r="D124" s="1444"/>
      <c r="E124" s="1445"/>
      <c r="F124" s="1199">
        <v>31000</v>
      </c>
      <c r="G124" s="1199">
        <v>25050</v>
      </c>
      <c r="H124" s="1199">
        <v>23550</v>
      </c>
      <c r="I124" s="1200">
        <f>H124/G124</f>
        <v>0.9401</v>
      </c>
      <c r="J124" s="1199">
        <v>0</v>
      </c>
      <c r="K124" s="1199">
        <v>534</v>
      </c>
      <c r="L124" s="1199">
        <v>1610</v>
      </c>
      <c r="M124" s="1200">
        <f>L124/K124</f>
        <v>3.015</v>
      </c>
      <c r="N124" s="1199">
        <f t="shared" si="21"/>
        <v>31000</v>
      </c>
      <c r="O124" s="1199">
        <f t="shared" si="22"/>
        <v>25584</v>
      </c>
      <c r="P124" s="1199">
        <f t="shared" si="23"/>
        <v>25160</v>
      </c>
      <c r="Q124" s="1201">
        <f>P124/O124</f>
        <v>0.9834</v>
      </c>
    </row>
    <row r="125" spans="1:17" s="54" customFormat="1" ht="13.5" thickBot="1">
      <c r="A125" s="1446" t="s">
        <v>227</v>
      </c>
      <c r="B125" s="1447"/>
      <c r="C125" s="1447"/>
      <c r="D125" s="1447"/>
      <c r="E125" s="1448"/>
      <c r="F125" s="51">
        <f>SUM(F11,F12,F13,F14,F15,F26,F62,F73,F74,F80,F86,F92,F123,F124)</f>
        <v>2361147</v>
      </c>
      <c r="G125" s="51">
        <f>SUM(G11,G12,G13,G14,G15,G26,G62,G73,G74,G80,G86,G92,G123,G124)</f>
        <v>2535151</v>
      </c>
      <c r="H125" s="51">
        <f>SUM(H11,H12,H13,H14,H15,H26,H62,H73,H74,H80,H86,H92,H123,H124)</f>
        <v>2319007</v>
      </c>
      <c r="I125" s="52">
        <f>H125/G125</f>
        <v>0.9147</v>
      </c>
      <c r="J125" s="51">
        <f aca="true" t="shared" si="24" ref="J125:P125">SUM(J11,J12,J13,J14,J15,J26,J62,J73,J74,J80,J86,J92,J123,J124)</f>
        <v>103551</v>
      </c>
      <c r="K125" s="51">
        <f t="shared" si="24"/>
        <v>159198</v>
      </c>
      <c r="L125" s="51">
        <f t="shared" si="24"/>
        <v>114931</v>
      </c>
      <c r="M125" s="1200">
        <f>L125/K125</f>
        <v>0.7219</v>
      </c>
      <c r="N125" s="51">
        <f t="shared" si="24"/>
        <v>2464698</v>
      </c>
      <c r="O125" s="51">
        <f t="shared" si="24"/>
        <v>2694349</v>
      </c>
      <c r="P125" s="51">
        <f t="shared" si="24"/>
        <v>2433938</v>
      </c>
      <c r="Q125" s="53">
        <f>P125/O125</f>
        <v>0.9033</v>
      </c>
    </row>
    <row r="127" spans="1:14" s="1232" customFormat="1" ht="15">
      <c r="A127" s="1230" t="s">
        <v>208</v>
      </c>
      <c r="B127" s="1231"/>
      <c r="C127" s="1230"/>
      <c r="D127" s="1230"/>
      <c r="E127" s="1230"/>
      <c r="F127" s="1230"/>
      <c r="G127" s="1230"/>
      <c r="H127" s="1230" t="s">
        <v>209</v>
      </c>
      <c r="I127" s="1230"/>
      <c r="N127" s="1232" t="s">
        <v>421</v>
      </c>
    </row>
  </sheetData>
  <sheetProtection/>
  <mergeCells count="32">
    <mergeCell ref="B11:E11"/>
    <mergeCell ref="B73:E73"/>
    <mergeCell ref="Q8:Q9"/>
    <mergeCell ref="P8:P9"/>
    <mergeCell ref="A10:Q10"/>
    <mergeCell ref="B12:E12"/>
    <mergeCell ref="I8:I9"/>
    <mergeCell ref="M8:M9"/>
    <mergeCell ref="A7:A9"/>
    <mergeCell ref="B7:E9"/>
    <mergeCell ref="A125:E125"/>
    <mergeCell ref="B123:E123"/>
    <mergeCell ref="B124:E124"/>
    <mergeCell ref="B74:E74"/>
    <mergeCell ref="B92:E92"/>
    <mergeCell ref="B80:E80"/>
    <mergeCell ref="B86:E86"/>
    <mergeCell ref="B13:E13"/>
    <mergeCell ref="B14:E14"/>
    <mergeCell ref="B26:E26"/>
    <mergeCell ref="B62:E62"/>
    <mergeCell ref="B15:E15"/>
    <mergeCell ref="A3:O3"/>
    <mergeCell ref="F8:G8"/>
    <mergeCell ref="H8:H9"/>
    <mergeCell ref="J8:K8"/>
    <mergeCell ref="L8:L9"/>
    <mergeCell ref="N8:O8"/>
    <mergeCell ref="F7:I7"/>
    <mergeCell ref="J7:M7"/>
    <mergeCell ref="N7:Q7"/>
    <mergeCell ref="P5:Q5"/>
  </mergeCells>
  <printOptions horizontalCentered="1"/>
  <pageMargins left="0.3937007874015748" right="0.3937007874015748" top="0.984251968503937" bottom="0.984251968503937" header="0.7086614173228347" footer="0.3937007874015748"/>
  <pageSetup fitToHeight="3" horizontalDpi="600" verticalDpi="600" orientation="landscape" paperSize="9" scale="65" r:id="rId1"/>
  <headerFooter alignWithMargins="0">
    <oddHeader>&amp;L&amp;12Kapitola: 314 - Ministerstvo vnitra&amp;C&amp;"Arial CE,Tučné"&amp;16Výdaje účelově určené na programové financování&amp;R&amp;"Arial CE,Tučné"&amp;14Tabulka č. 7&amp;12
&amp;"Arial CE,Obyčejné"&amp;14List č. &amp;P/&amp;N</oddHeader>
    <oddFooter>&amp;C&amp;12&amp;P+77
</oddFooter>
  </headerFooter>
  <rowBreaks count="2" manualBreakCount="2">
    <brk id="51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Koscova</cp:lastModifiedBy>
  <cp:lastPrinted>2012-03-12T15:07:22Z</cp:lastPrinted>
  <dcterms:created xsi:type="dcterms:W3CDTF">2005-01-27T13:09:07Z</dcterms:created>
  <dcterms:modified xsi:type="dcterms:W3CDTF">2012-03-26T12:43:18Z</dcterms:modified>
  <cp:category/>
  <cp:version/>
  <cp:contentType/>
  <cp:contentStatus/>
</cp:coreProperties>
</file>