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activeTab="0"/>
  </bookViews>
  <sheets>
    <sheet name="úvod" sheetId="1" r:id="rId1"/>
    <sheet name="tab" sheetId="2" r:id="rId2"/>
    <sheet name="tab1-bilance" sheetId="3" r:id="rId3"/>
    <sheet name="tab2-ukaz." sheetId="4" r:id="rId4"/>
    <sheet name="tab3-mzdy" sheetId="5" r:id="rId5"/>
    <sheet name="tab.4 v+v" sheetId="6" r:id="rId6"/>
    <sheet name="tab5-výdaje" sheetId="7" r:id="rId7"/>
    <sheet name="tab5a" sheetId="8" r:id="rId8"/>
    <sheet name="tab5b" sheetId="9" r:id="rId9"/>
    <sheet name="tab5c" sheetId="10" r:id="rId10"/>
    <sheet name="tab5d" sheetId="11" r:id="rId11"/>
    <sheet name="tab5e" sheetId="12" r:id="rId12"/>
    <sheet name="tab5f" sheetId="13" r:id="rId13"/>
    <sheet name="tab5g" sheetId="14" r:id="rId14"/>
    <sheet name="tab5h" sheetId="15" r:id="rId15"/>
    <sheet name="tab6-dotace" sheetId="16" r:id="rId16"/>
    <sheet name="tab6a" sheetId="17" r:id="rId17"/>
    <sheet name="tab6b" sheetId="18" r:id="rId18"/>
    <sheet name="tab6c" sheetId="19" r:id="rId19"/>
    <sheet name="tab6d" sheetId="20" r:id="rId20"/>
    <sheet name="tab6e-neinvd" sheetId="21" r:id="rId21"/>
    <sheet name="tab6f-invd" sheetId="22" r:id="rId22"/>
    <sheet name="tab6g" sheetId="23" r:id="rId23"/>
    <sheet name="tab6h" sheetId="24" r:id="rId24"/>
    <sheet name="tab7-isprofin" sheetId="25" r:id="rId25"/>
    <sheet name="tab8-RF" sheetId="26" r:id="rId26"/>
    <sheet name="tab9a EU a ČR ze SR" sheetId="27" r:id="rId27"/>
    <sheet name="tab9bFM" sheetId="28" r:id="rId28"/>
    <sheet name="tab10př.z EU,FM" sheetId="29" r:id="rId29"/>
  </sheets>
  <externalReferences>
    <externalReference r:id="rId32"/>
    <externalReference r:id="rId33"/>
  </externalReferences>
  <definedNames>
    <definedName name="_xlnm.Print_Titles" localSheetId="2">'tab1-bilance'!$2:$8</definedName>
    <definedName name="_xlnm.Print_Titles" localSheetId="3">'tab2-ukaz.'!$2:$8</definedName>
    <definedName name="_xlnm.Print_Titles" localSheetId="4">'tab3-mzdy'!$A:$A</definedName>
    <definedName name="_xlnm.Print_Titles" localSheetId="20">'tab6e-neinvd'!$1:$9</definedName>
    <definedName name="_xlnm.Print_Titles" localSheetId="21">'tab6f-invd'!$1:$6</definedName>
    <definedName name="_xlnm.Print_Area" localSheetId="26">'tab9a EU a ČR ze SR'!$A$1:$P$122</definedName>
  </definedNames>
  <calcPr fullCalcOnLoad="1"/>
</workbook>
</file>

<file path=xl/sharedStrings.xml><?xml version="1.0" encoding="utf-8"?>
<sst xmlns="http://schemas.openxmlformats.org/spreadsheetml/2006/main" count="2678" uniqueCount="1203">
  <si>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</si>
  <si>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</si>
  <si>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</si>
  <si>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</si>
  <si>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</si>
  <si>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</si>
  <si>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</si>
  <si>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</si>
  <si>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</si>
  <si>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</si>
  <si>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</si>
  <si>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</si>
  <si>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Tabulka č. 6e</t>
  </si>
  <si>
    <t>Tabulka č. 6f</t>
  </si>
  <si>
    <t>Výdaje účelově určené na financování programů reprodukce majetku vedených v ISPROFIN</t>
  </si>
  <si>
    <t>Doplňující tabulky:</t>
  </si>
  <si>
    <t>Tabulka č. 15</t>
  </si>
  <si>
    <t>Rozpočtové výdaje správců kapitol a jimi zřízených organizačních složek státu podle položek  druhého třídění  a  paragrafů funkčního třídění a rozpočtové položky financování (Fin 2-04 U)</t>
  </si>
  <si>
    <t>Skutečnost</t>
  </si>
  <si>
    <t xml:space="preserve"> (v tis.Kč)</t>
  </si>
  <si>
    <t>schválený</t>
  </si>
  <si>
    <t>po změnách</t>
  </si>
  <si>
    <t>Tabulka č. 17</t>
  </si>
  <si>
    <t>Příjemce</t>
  </si>
  <si>
    <t>Č. usnesení vlády</t>
  </si>
  <si>
    <t>a titul</t>
  </si>
  <si>
    <t>Účel použití</t>
  </si>
  <si>
    <t>Neinvestiční výdaje organizačních složek státu na škody způsobené živelními katastrofami</t>
  </si>
  <si>
    <t>Kapitola: 314 - Ministerstvo vnitra</t>
  </si>
  <si>
    <t>nebyly poskytnuty</t>
  </si>
  <si>
    <t>Investiční výdaje organizačních složek státu na škody způsobené živelními katastrofami</t>
  </si>
  <si>
    <t xml:space="preserve">         Tabulka č. 5c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</si>
  <si>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</si>
  <si>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</si>
  <si>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</si>
  <si>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 xml:space="preserve">         Tabulka č. 5f</t>
  </si>
  <si>
    <t xml:space="preserve">         Tabulka č. 5g</t>
  </si>
  <si>
    <t xml:space="preserve">         Tabulka č. 5h</t>
  </si>
  <si>
    <t>Tabulka č. 6a</t>
  </si>
  <si>
    <t>Tabulka č. 6b</t>
  </si>
  <si>
    <t>Tabulka č. 6c</t>
  </si>
  <si>
    <t>Tabulka č. 6d</t>
  </si>
  <si>
    <t>Tabulka č. 6g</t>
  </si>
  <si>
    <t>Tabulka č. 6h</t>
  </si>
  <si>
    <t>Tabulka č. 5a</t>
  </si>
  <si>
    <t>Tabulka č. 5b</t>
  </si>
  <si>
    <t>Tabulka č. 5c</t>
  </si>
  <si>
    <t>Tabulka č. 5d</t>
  </si>
  <si>
    <t>Tabulka č. 5e</t>
  </si>
  <si>
    <t>Tabulka č. 5f</t>
  </si>
  <si>
    <t>Neinvestiční příspěvky příspěvkovým organizacím na škody způsobené živelními katastrofami</t>
  </si>
  <si>
    <t>Tabulka č. 5g</t>
  </si>
  <si>
    <t>Tabulka č. 5h</t>
  </si>
  <si>
    <t>Tabulka č. 11</t>
  </si>
  <si>
    <t>Tabulka č. 18</t>
  </si>
  <si>
    <t xml:space="preserve">         Tabulka č. 5b</t>
  </si>
  <si>
    <t xml:space="preserve">                                         Investiční výdaje organizačních složek státu na škody způsobené živelními katastrofami                                                                                                                    </t>
  </si>
  <si>
    <t xml:space="preserve">         Tabulka č. 5a</t>
  </si>
  <si>
    <t>Tabulka č. 19</t>
  </si>
  <si>
    <t>Tabulka č. 16</t>
  </si>
  <si>
    <t>Přehled výdajů organizačních složek státu a příspěvků příspěvkovým organizacím, transferů a půjčených prostředků (návratných finančních výpomocí) krajům a obcím, podnikatelským a jiným subjektům z rozpočtu kapitoly</t>
  </si>
  <si>
    <t>Neinvestiční transfery podnikatelským subjektům a neziskovým organizacím na škody způsobené živelními katastrofami</t>
  </si>
  <si>
    <t>Neinvestiční půjčené prostředky (návratné finanční výpomoci) podnikatelským subjektům, neziskovým organizacím a územně samosprávním celkům na škody způsobené živelními katastrofami</t>
  </si>
  <si>
    <t>Investiční půjčené prostředky (návratné finanční výpomoci) podnikatelským subjektům, neziskovým organizacím a územně samosprávním celkům na škody způsobené živelními katastrofami</t>
  </si>
  <si>
    <t>Investiční transfery podnikatelským subjektům a neziskovým organizacím na škody způsobené živelními katastrofami</t>
  </si>
  <si>
    <t>Přehled účelových transferů a půjčených prostředků(návratných finančních výpomocí) krajům, obcím a jiným subjektům z rozpočtu kapitoly</t>
  </si>
  <si>
    <t>Účelové neinvestiční transfery krajům</t>
  </si>
  <si>
    <t>Účelové investiční transfery krajům</t>
  </si>
  <si>
    <t>Účelové neinvestiční půjčené prostředky (návratné finanční výpomoci) krajům</t>
  </si>
  <si>
    <t>Účelové investiční půjčené prostředky (návratné finanční výpomoci) krajům</t>
  </si>
  <si>
    <t>Účelové neinvestiční půjčené prostředky (návratné finanční výpomoci) obcím</t>
  </si>
  <si>
    <t>Účelové investiční půjčené prostředky (návratné finanční výpomoci) obcím</t>
  </si>
  <si>
    <t>Účelové neinvestiční transfery obcím</t>
  </si>
  <si>
    <t>Účelové investiční transfery obcím</t>
  </si>
  <si>
    <t>Rozpočet 2009</t>
  </si>
  <si>
    <t>k 31.12.2009</t>
  </si>
  <si>
    <t>Tabulka č. 9a</t>
  </si>
  <si>
    <t>Výdaje kapitoly na financování společných programů Evropské unie a České republiky ze státního rozpočtu (bez společné zemědělské politiky)</t>
  </si>
  <si>
    <t>Výdaje kapitoly na financování společných programů v rámci finančních mechanismů a prostředků České republiky ze státního rozpočtu</t>
  </si>
  <si>
    <t>Příjmy do rozpočtu kapitoly z rozpočtu Evropské unie na financování společných programů Evropské unie  a České republiky a z finančních mechanismů</t>
  </si>
  <si>
    <t xml:space="preserve">Plnění rozpočtových příjmů MV  k 31. 12. 2009                         </t>
  </si>
  <si>
    <t>Plnění rozpočtových příjmů MV k 31. 12. 2009 - detail za HZS krajů</t>
  </si>
  <si>
    <t xml:space="preserve">Přehled o důchodech v roce 2009                                            </t>
  </si>
  <si>
    <t>odstraňování následků povodní v červnu 2009</t>
  </si>
  <si>
    <t xml:space="preserve">Přehled o ostatních dávkách, dávkách nemocenského pojištění a výdajích na zvýšení důchodů pro bezmocnost v roce 2009                                      </t>
  </si>
  <si>
    <t>Přehled o výdajích na financování programů reprodukce majetku v roce 2009 dle jednotlivých programů</t>
  </si>
  <si>
    <t>Přehled čerpání výdajů v roce 2009 dle jednotlivých čtvrtletí</t>
  </si>
  <si>
    <t xml:space="preserve">Výdaje za oblast policejního školství a Muzea PČR v roce 2009 </t>
  </si>
  <si>
    <t xml:space="preserve">Výdaje HZS celkem a detail dle jednotlivých HZS krajů v roce 2009 </t>
  </si>
  <si>
    <t xml:space="preserve">Výdaje za oblast archivnictví v roce 2009 </t>
  </si>
  <si>
    <t>Organizační schéma kapitoly 314 -Ministerstvo vnitra se stavem k 31. 12. 2009</t>
  </si>
  <si>
    <t>Tabulka č. 11/1</t>
  </si>
  <si>
    <t>Tabulka č. 11/2</t>
  </si>
  <si>
    <t>Plnění rozpočtových příjmů MV k 31. 12. 2009 - detail za krajská ředitelství Policie ČR</t>
  </si>
  <si>
    <t>Tabulka č. 14/1</t>
  </si>
  <si>
    <t>Tabulka č. 14/2</t>
  </si>
  <si>
    <t xml:space="preserve">Výdaje Policie ČR celkem a detail dle jednotlivých krajských ředitelství P ČR v roce 2009 </t>
  </si>
  <si>
    <t>Tabulka č. 20</t>
  </si>
  <si>
    <t>Tabulka č. 9b</t>
  </si>
  <si>
    <t>Schválený rozpočet na rok 2009</t>
  </si>
  <si>
    <t>Rozpočet 2009 po změnách podle § 23 odstavec 1 písm. a)</t>
  </si>
  <si>
    <t>Změny rozpočtu 2009 podle § 23 odstavec 1 písm. b)</t>
  </si>
  <si>
    <t>Změny rozpočtu 2009 podle § 23 odstavec 1 písm. c)</t>
  </si>
  <si>
    <t xml:space="preserve">                     tel. 974 849 802</t>
  </si>
  <si>
    <t>HZS krajů, ZÚ Hlučín, základna logistiky GŘ HZS</t>
  </si>
  <si>
    <t>HZS krajů</t>
  </si>
  <si>
    <t>odstraňování následků sněhové a větrné kalamity v říjnu 2009</t>
  </si>
  <si>
    <t xml:space="preserve">                                           Neinvestiční výdaje organizačních složek státu na škody způsobené živelními katastrofami                                                                                                                    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</si>
  <si>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</si>
  <si>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</si>
  <si>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</si>
  <si>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</si>
  <si>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</si>
  <si>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</si>
  <si>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</si>
  <si>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</si>
  <si>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</si>
  <si>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</si>
  <si>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</si>
  <si>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</si>
  <si>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</si>
  <si>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</si>
  <si>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</si>
  <si>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</si>
  <si>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</si>
  <si>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</si>
  <si>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</si>
  <si>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</si>
  <si>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</si>
  <si>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</si>
  <si>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</si>
  <si>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</si>
  <si>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</si>
  <si>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</si>
  <si>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</si>
  <si>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</si>
  <si>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</si>
  <si>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</si>
  <si>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</si>
  <si>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</si>
  <si>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</si>
  <si>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</si>
  <si>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</si>
  <si>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</si>
  <si>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</si>
  <si>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</si>
  <si>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</si>
  <si>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</si>
  <si>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</si>
  <si>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</si>
  <si>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</si>
  <si>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</si>
  <si>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</si>
  <si>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</si>
  <si>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jednotlivé OSS - státní správa</t>
  </si>
  <si>
    <t xml:space="preserve">      OSS - státní správa celkem</t>
  </si>
  <si>
    <t xml:space="preserve">       Policie ČR celkem</t>
  </si>
  <si>
    <t xml:space="preserve">       Hasičský záchranný sbor celkem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</si>
  <si>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</si>
  <si>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</si>
  <si>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</si>
  <si>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</si>
  <si>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</si>
  <si>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 xml:space="preserve">       - prostředky na vědu a výzkum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</si>
  <si>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</si>
  <si>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</si>
  <si>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</si>
  <si>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</si>
  <si>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</si>
  <si>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</si>
  <si>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</si>
  <si>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</si>
  <si>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</si>
  <si>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</si>
  <si>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</si>
  <si>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</si>
  <si>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</si>
  <si>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</si>
  <si>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</si>
  <si>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</si>
  <si>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</si>
  <si>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</si>
  <si>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</si>
  <si>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</si>
  <si>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</si>
  <si>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</si>
  <si>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>Soňa Vondráčková</t>
  </si>
  <si>
    <t>Datum: 17. února 2010</t>
  </si>
  <si>
    <t>Vypracovala:</t>
  </si>
  <si>
    <t>Kontroloval: Ing. František Doležal</t>
  </si>
  <si>
    <t>Období :  leden až prosinec 2009</t>
  </si>
  <si>
    <t>KAPITOLA: 314 Ministerstvo vnitra</t>
  </si>
  <si>
    <t>R o z p o č e t   2009</t>
  </si>
  <si>
    <t>%</t>
  </si>
  <si>
    <t>Index</t>
  </si>
  <si>
    <t>třída</t>
  </si>
  <si>
    <t>seskupení</t>
  </si>
  <si>
    <t>podsesk.</t>
  </si>
  <si>
    <t xml:space="preserve">    Tabulka č. 4 strana 1</t>
  </si>
  <si>
    <t>Přehled výdajů státního rozpočtu na podporu výzkumu a vývoje</t>
  </si>
  <si>
    <t>Rozpočet</t>
  </si>
  <si>
    <t xml:space="preserve"> z toho čerpáno</t>
  </si>
  <si>
    <t xml:space="preserve">z toho nároky </t>
  </si>
  <si>
    <t>řádek</t>
  </si>
  <si>
    <t>Organizace</t>
  </si>
  <si>
    <t>po změnách 2009</t>
  </si>
  <si>
    <t xml:space="preserve"> k 31.12.2009</t>
  </si>
  <si>
    <t>z rezervního fondu</t>
  </si>
  <si>
    <t>z předchozích let</t>
  </si>
  <si>
    <t>běžné</t>
  </si>
  <si>
    <t>kapitálové</t>
  </si>
  <si>
    <t>výdaje</t>
  </si>
  <si>
    <t>celkem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</si>
  <si>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</si>
  <si>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</si>
  <si>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</si>
  <si>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</si>
  <si>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</si>
  <si>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</si>
  <si>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</si>
  <si>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</si>
  <si>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</si>
  <si>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</si>
  <si>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</si>
  <si>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</si>
  <si>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</si>
  <si>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</si>
  <si>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</si>
  <si>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</si>
  <si>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</si>
  <si>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</si>
  <si>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</si>
  <si>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</si>
  <si>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</si>
  <si>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</si>
  <si>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</si>
  <si>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</si>
  <si>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</si>
  <si>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</si>
  <si>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</si>
  <si>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</si>
  <si>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</si>
  <si>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</si>
  <si>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</si>
  <si>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</si>
  <si>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</si>
  <si>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</si>
  <si>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</si>
  <si>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>řádek 5.2.: podle podseskupení položek platné rozpočtové skladby</t>
  </si>
  <si>
    <t xml:space="preserve">    Tabulka č. 4 strana 2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</si>
  <si>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</si>
  <si>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</si>
  <si>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</si>
  <si>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</si>
  <si>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</si>
  <si>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</si>
  <si>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</si>
  <si>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</si>
  <si>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</si>
  <si>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Institucionální výdaje celkem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</si>
  <si>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</si>
  <si>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</si>
  <si>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</si>
  <si>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</si>
  <si>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</si>
  <si>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</si>
  <si>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</si>
  <si>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</si>
  <si>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</si>
  <si>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</si>
  <si>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</si>
  <si>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>1.2.a.</t>
  </si>
  <si>
    <t>1.2.b.</t>
  </si>
  <si>
    <t xml:space="preserve">    Tabulka č. 4 strana 3</t>
  </si>
  <si>
    <t xml:space="preserve">     D. Přehled výdajů na výzkum a vývoj celkem, včetně programů spolufinancovaných z prostředků zahraničních programů, v roce 2009                </t>
  </si>
  <si>
    <t>výdaje na výzkum a vývoje celkem včetně zahraničních programů</t>
  </si>
  <si>
    <t>státní rozpočet (A.7.+ B.9.)</t>
  </si>
  <si>
    <t xml:space="preserve">kryté příjmy ze zahraničních programů ( = C.1.b.) </t>
  </si>
  <si>
    <t xml:space="preserve">E. Přehled prostředků na výzkum a vývoj převedených do rezervního fondu a stav vzniklých nároků    </t>
  </si>
  <si>
    <t>Stav RF</t>
  </si>
  <si>
    <t>Nároky</t>
  </si>
  <si>
    <t xml:space="preserve">Nároky </t>
  </si>
  <si>
    <t>k 1.1.2009</t>
  </si>
  <si>
    <t xml:space="preserve">Účelové prostředky </t>
  </si>
  <si>
    <t>Institucionální prostředky</t>
  </si>
  <si>
    <t xml:space="preserve">    z toho spolufinancování</t>
  </si>
  <si>
    <t xml:space="preserve">kryté příjmy ze zahraničních programů </t>
  </si>
  <si>
    <t>1.+2.+3.</t>
  </si>
  <si>
    <t>tel. 974 832 084</t>
  </si>
  <si>
    <t>tel. 974 832 066</t>
  </si>
  <si>
    <t>Vysvětlivky k tabulce B :</t>
  </si>
  <si>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</si>
  <si>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</si>
  <si>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</si>
  <si>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 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</si>
  <si>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</si>
  <si>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</si>
  <si>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r>
      <t>Skutečnost za rok 2009</t>
    </r>
    <r>
      <rPr>
        <b/>
        <vertAlign val="superscript"/>
        <sz val="13"/>
        <rFont val="Arial CE"/>
        <family val="0"/>
      </rPr>
      <t xml:space="preserve"> </t>
    </r>
  </si>
  <si>
    <t>Jednotlivé kategorie zahraničních programů budou uvedeny jak je člení zákon o státním rozpočtu, lze přidat podřádky, např. 1.3., 1.4.</t>
  </si>
  <si>
    <t>Na řádcích "ze státního rozpočtu" bude uvedeno spolufinancování jednotlivých kategorií zahraničních programů zahrnuté v institucionálních výdajích.</t>
  </si>
  <si>
    <t>Na řádcích "kryté příjmy ze zahraničních programů" bude uvedena výše předfinancování  (i v tabulkách D. a E.)</t>
  </si>
  <si>
    <t>Vysvětlivky k tabulce E :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</si>
  <si>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</si>
  <si>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</si>
  <si>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 xml:space="preserve">Údaje v přehledech  musí odpovídat příslušným údajům v účetních a finančních výkazech a budou doloženy podrobným komentářem </t>
  </si>
  <si>
    <t xml:space="preserve">A. Přehled účelových výdajů na podporu výzkumu a vývoje v roce 2009   </t>
  </si>
  <si>
    <t xml:space="preserve">B. Přehled institucionálních výdajů na výzkum a vývoj v roce 2009   </t>
  </si>
  <si>
    <t xml:space="preserve">C. Přehled výdajů na výzkum a vývoj na programy spolufinancované z prostředků ze zahraničních programů v roce 2009                    </t>
  </si>
  <si>
    <t>položka</t>
  </si>
  <si>
    <t>U K A Z A T E L</t>
  </si>
  <si>
    <t>Skutečnost 2008</t>
  </si>
  <si>
    <t>Skutečnost 2009</t>
  </si>
  <si>
    <t>plnění</t>
  </si>
  <si>
    <t>Sk2009/Sk08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</si>
  <si>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</si>
  <si>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</si>
  <si>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</si>
  <si>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</si>
  <si>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</si>
  <si>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</si>
  <si>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</si>
  <si>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</si>
  <si>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</si>
  <si>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</si>
  <si>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</si>
  <si>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</si>
  <si>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</si>
  <si>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</si>
  <si>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</si>
  <si>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</si>
  <si>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</si>
  <si>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</si>
  <si>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122+123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</si>
  <si>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</si>
  <si>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</si>
  <si>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</si>
  <si>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</si>
  <si>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</si>
  <si>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</si>
  <si>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</si>
  <si>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</si>
  <si>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</si>
  <si>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</si>
  <si>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</si>
  <si>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</si>
  <si>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</si>
  <si>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</si>
  <si>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</si>
  <si>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</si>
  <si>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</si>
  <si>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</si>
  <si>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</si>
  <si>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</si>
  <si>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</si>
  <si>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</si>
  <si>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</si>
  <si>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
313:</t>
  </si>
  <si>
    <t>Fin 
ř.7121;</t>
  </si>
  <si>
    <t>kap307,312,314,336;</t>
  </si>
  <si>
    <t>Fin ř.7121;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</si>
  <si>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</si>
  <si>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</si>
  <si>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</si>
  <si>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</si>
  <si>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</si>
  <si>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</si>
  <si>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</si>
  <si>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</si>
  <si>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</si>
  <si>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</si>
  <si>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</si>
  <si>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</si>
  <si>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</si>
  <si>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</si>
  <si>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</si>
  <si>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</si>
  <si>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</si>
  <si>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</si>
  <si>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</si>
  <si>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>Vypracovala: Ing. Bočanova, tel. 974 849 815</t>
  </si>
  <si>
    <t>tel. 974 849 811</t>
  </si>
  <si>
    <t>Vypracovala: Ing. Mikulová, 974 849 327                    Kontroloval: Ing. Jásenský, 974 849 809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</si>
  <si>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</si>
  <si>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</si>
  <si>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</si>
  <si>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</si>
  <si>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</si>
  <si>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</si>
  <si>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</si>
  <si>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</si>
  <si>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</si>
  <si>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</si>
  <si>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       NÁVRH  ZÁVĚREČNÉHO  ÚČTU</t>
  </si>
  <si>
    <t xml:space="preserve"> KAPITOLY  314 - MINISTERSTVO  VNITRA </t>
  </si>
  <si>
    <t xml:space="preserve">       ZA  ROK  2009</t>
  </si>
  <si>
    <t xml:space="preserve">          TABULKOVÁ   ČÁST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</si>
  <si>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</si>
  <si>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</si>
  <si>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</si>
  <si>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</si>
  <si>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</si>
  <si>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</si>
  <si>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</si>
  <si>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</si>
  <si>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</si>
  <si>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</si>
  <si>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</si>
  <si>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</si>
  <si>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</si>
  <si>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</si>
  <si>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</si>
  <si>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</si>
  <si>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</si>
  <si>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</si>
  <si>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</si>
  <si>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</si>
  <si>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</si>
  <si>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</si>
  <si>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</si>
  <si>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</si>
  <si>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</si>
  <si>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</si>
  <si>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</si>
  <si>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>C e l k e m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</si>
  <si>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</si>
  <si>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</si>
  <si>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</si>
  <si>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</si>
  <si>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</si>
  <si>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</si>
  <si>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</si>
  <si>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</si>
  <si>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</si>
  <si>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</si>
  <si>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</si>
  <si>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</si>
  <si>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</si>
  <si>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</si>
  <si>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</si>
  <si>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</si>
  <si>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</si>
  <si>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</si>
  <si>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</si>
  <si>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</si>
  <si>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</si>
  <si>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</si>
  <si>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</si>
  <si>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</si>
  <si>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</si>
  <si>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</si>
  <si>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</si>
  <si>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</si>
  <si>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</si>
  <si>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</si>
  <si>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</si>
  <si>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</si>
  <si>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</si>
  <si>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</si>
  <si>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</si>
  <si>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</si>
  <si>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</si>
  <si>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</si>
  <si>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</si>
  <si>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</si>
  <si>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</si>
  <si>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</si>
  <si>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</si>
  <si>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</si>
  <si>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</si>
  <si>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</si>
  <si>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</si>
  <si>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</si>
  <si>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</si>
  <si>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</si>
  <si>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</si>
  <si>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</si>
  <si>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</si>
  <si>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</si>
  <si>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</si>
  <si>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</si>
  <si>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Přehled o prostředcích rezervních fondů organizačních složek státu za kapitolu celkem 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</si>
  <si>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</si>
  <si>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</si>
  <si>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</si>
  <si>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</si>
  <si>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</si>
  <si>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</si>
  <si>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</si>
  <si>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</si>
  <si>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</si>
  <si>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</si>
  <si>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</si>
  <si>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</si>
  <si>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</si>
  <si>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</si>
  <si>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</si>
  <si>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</si>
  <si>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</si>
  <si>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</si>
  <si>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</si>
  <si>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</si>
  <si>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</si>
  <si>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</si>
  <si>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</si>
  <si>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</si>
  <si>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</si>
  <si>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</si>
  <si>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</si>
  <si>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</si>
  <si>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</si>
  <si>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</si>
  <si>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</si>
  <si>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</si>
  <si>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</si>
  <si>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</si>
  <si>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</si>
  <si>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</si>
  <si>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</si>
  <si>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</si>
  <si>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</si>
  <si>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</si>
  <si>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</si>
  <si>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</si>
  <si>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</si>
  <si>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</si>
  <si>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</si>
  <si>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</si>
  <si>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</si>
  <si>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</si>
  <si>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</si>
  <si>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</si>
  <si>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</si>
  <si>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</si>
  <si>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</si>
  <si>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</si>
  <si>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</si>
  <si>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</si>
  <si>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</si>
  <si>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</si>
  <si>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</si>
  <si>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</si>
  <si>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</si>
  <si>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</si>
  <si>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</si>
  <si>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</si>
  <si>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</si>
  <si>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</si>
  <si>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</si>
  <si>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</si>
  <si>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</si>
  <si>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</si>
  <si>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</si>
  <si>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 xml:space="preserve">      Tabulka č. 7</t>
  </si>
  <si>
    <t xml:space="preserve">Výdaje účelově určené na financování programů reprodukce majetku vedených v ISPROFIN </t>
  </si>
  <si>
    <t>Období:</t>
  </si>
  <si>
    <t>údaje v tisících Kč</t>
  </si>
  <si>
    <t>Kapitálové výdaje celkem</t>
  </si>
  <si>
    <t>Běžné výdaje účel. určené na financování 
programů reprodukce majetku</t>
  </si>
  <si>
    <t>Výdaje účel. určené na financování 
programů reprodukce majetku celkem</t>
  </si>
  <si>
    <t>Evidenční 
číslo</t>
  </si>
  <si>
    <t>Název  programu</t>
  </si>
  <si>
    <t>Skut.
plnění</t>
  </si>
  <si>
    <t>%
plnění</t>
  </si>
  <si>
    <t>Skut
plnění</t>
  </si>
  <si>
    <t>Schválený</t>
  </si>
  <si>
    <t>Po 
změnách</t>
  </si>
  <si>
    <t>Kapitola: 314 Ministerstvo vnitra</t>
  </si>
  <si>
    <t>Rozvoj a obnova mat. tech. základny organizací služeb resortu MV</t>
  </si>
  <si>
    <t>***,**</t>
  </si>
  <si>
    <t>Podpora prevence kriminality</t>
  </si>
  <si>
    <t>Programy spolufinancováné z rozpočtu EU - IOP a OP LZZ</t>
  </si>
  <si>
    <t>Rozvoj a obnova materiálně-technické základny Policie ČR</t>
  </si>
  <si>
    <t>Reprodukce majetku HZS ČR</t>
  </si>
  <si>
    <t>Periodická obnova základní požární techniky jednotek zařazených do plošného pokrytí</t>
  </si>
  <si>
    <t>e-Government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</si>
  <si>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</si>
  <si>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</si>
  <si>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</si>
  <si>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 xml:space="preserve">Rozvoj a obnova materiálně-technické základny hasičského záchranného sboru </t>
  </si>
  <si>
    <t>Rozvoj a obnova systému vládního utajeného spojení</t>
  </si>
  <si>
    <t xml:space="preserve">Výstavba informačních a komunikačních systémů a sítí MV </t>
  </si>
  <si>
    <t>Celkem za všechny programy</t>
  </si>
  <si>
    <t>Vypracoval : Štěpánek, tel. 974 849 205</t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</si>
  <si>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</si>
  <si>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</si>
  <si>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</si>
  <si>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</si>
  <si>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</si>
  <si>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</si>
  <si>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</si>
  <si>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</si>
  <si>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</si>
  <si>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</si>
  <si>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</si>
  <si>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 xml:space="preserve">Výdaje kapitoly na financování společných programů EU a ČR ze státního rozpočtu </t>
  </si>
  <si>
    <t>(bez společné zemědělské politiky)</t>
  </si>
  <si>
    <t>tis. Kč</t>
  </si>
  <si>
    <t>Název programu (nástroj slovy)</t>
  </si>
  <si>
    <t>Státní rozpočet</t>
  </si>
  <si>
    <t>Skutečnost k 31.12.2009</t>
  </si>
  <si>
    <t>z toho bez použití                                        mimorozpočtových zdrojů</t>
  </si>
  <si>
    <t>% plnění</t>
  </si>
  <si>
    <t xml:space="preserve">spolufinan-cování ČR ze SR </t>
  </si>
  <si>
    <t>kryto příjmem z rozpočtu EU</t>
  </si>
  <si>
    <t>13=7:4</t>
  </si>
  <si>
    <t>14=8:5</t>
  </si>
  <si>
    <t>15=9:6</t>
  </si>
  <si>
    <t>programové období 2004-2006</t>
  </si>
  <si>
    <t>Komunitární programy (2004-2006)</t>
  </si>
  <si>
    <t>programové období 2007-2013</t>
  </si>
  <si>
    <t>Integrovaný operační program</t>
  </si>
  <si>
    <t>Operační program Lidské zdroje a zaměstnanost</t>
  </si>
  <si>
    <t>Operační program Životní prostředí</t>
  </si>
  <si>
    <t>Operační program Přeshraniční spolupráce</t>
  </si>
  <si>
    <t>Komunitární programy</t>
  </si>
  <si>
    <t>Evropská migrační síť-EMN</t>
  </si>
  <si>
    <t>programové období 2014-20yy</t>
  </si>
  <si>
    <t xml:space="preserve">    Ú h r n e m</t>
  </si>
  <si>
    <t>z toho:</t>
  </si>
  <si>
    <t>Operační programy/FS progr.obd.2004-2006</t>
  </si>
  <si>
    <t>Operační programy progr.obd. 2007-2013</t>
  </si>
  <si>
    <t>programy progr.obd.2014-2021</t>
  </si>
  <si>
    <t>Transition Facility celkem</t>
  </si>
  <si>
    <t>Komunitární programy celkem</t>
  </si>
  <si>
    <t>Ostatní celkem</t>
  </si>
  <si>
    <t>Rezervní fond</t>
  </si>
  <si>
    <t>zůstatek k 1.1.2009</t>
  </si>
  <si>
    <t>použito v roce 2009</t>
  </si>
  <si>
    <t>jiná změna stavu (+-)*</t>
  </si>
  <si>
    <t>zůstatek k 31.12.2009</t>
  </si>
  <si>
    <t>10=1-4+-7</t>
  </si>
  <si>
    <t>11=2-5+-8</t>
  </si>
  <si>
    <t>12=3-6+-9</t>
  </si>
  <si>
    <t>Evropská migrační síť</t>
  </si>
  <si>
    <t>programy progr.obd. 2014-2021</t>
  </si>
  <si>
    <t>* důvod změny nutné uvést v komentáři</t>
  </si>
  <si>
    <t>Nároky*</t>
  </si>
  <si>
    <t>programové období 2014-2021</t>
  </si>
  <si>
    <t>* podle § 47 zákona č. 218/2000 Sb., ve znění pozdějších předpisů, a přílohy č. 9 vyhlášky č. 16/2001 Sb., ve znění pozdějších předpisů</t>
  </si>
  <si>
    <t>Výdaje kapitoly na financování společných programů v rámci finančních mechanismů a prostředků ČR ze státního rozpočtu</t>
  </si>
  <si>
    <t>kryto příjmem z rozpočtu FM</t>
  </si>
  <si>
    <t>EHP/Norsko</t>
  </si>
  <si>
    <t xml:space="preserve"> C e l k e m</t>
  </si>
  <si>
    <t>Tabulka č. 9b pokračování</t>
  </si>
  <si>
    <t>Příjmy do rozpočtu kapitoly z rozpočtu EU na financování společných programů EU a ČR  v roce 2009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</si>
  <si>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</si>
  <si>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</si>
  <si>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</si>
  <si>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</si>
  <si>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Twinning Out</t>
  </si>
  <si>
    <t>CELKEM</t>
  </si>
  <si>
    <t>Příjmy do rozpočtu kapitoly z rozpočtu EU na Společnou zemědělskou politiku</t>
  </si>
  <si>
    <t>název (nástroj slovy)</t>
  </si>
  <si>
    <t>Skutečnost k 31.12.20xx</t>
  </si>
  <si>
    <t>přímé platby</t>
  </si>
  <si>
    <t>Horizontální plán rozvoje venkova</t>
  </si>
  <si>
    <t>Program rozvoje venkova</t>
  </si>
  <si>
    <t>Společná organizace trhu</t>
  </si>
  <si>
    <t xml:space="preserve">   Ú h r n em </t>
  </si>
  <si>
    <t>Příjmy do rozpočtu kapitoly z finančních mechanismů</t>
  </si>
  <si>
    <t>Finanční mechnismy (název)</t>
  </si>
  <si>
    <t>Ú h r n e m</t>
  </si>
  <si>
    <r>
      <t xml:space="preserve">Komunitární programy </t>
    </r>
    <r>
      <rPr>
        <sz val="10"/>
        <rFont val="Arial"/>
        <family val="2"/>
      </rPr>
      <t>(EUF+COUNTERACT</t>
    </r>
    <r>
      <rPr>
        <sz val="12"/>
        <rFont val="Arial"/>
        <family val="2"/>
      </rPr>
      <t>)</t>
    </r>
  </si>
  <si>
    <t>Období: 2009</t>
  </si>
  <si>
    <t>Sestavil: Ing. Kociánová, 974 849 209</t>
  </si>
  <si>
    <t>Kontroloval: Ing. Němcová, 974 849 265</t>
  </si>
  <si>
    <t>Kontroloval: Ing. Němcová, tel. 974 849 265</t>
  </si>
  <si>
    <t>Finanční mechanismus (název)</t>
  </si>
  <si>
    <t>Sestavil: Ing. Šlár, tel. 974 849 665</t>
  </si>
  <si>
    <t>Sestavila: Ing. Ledvinková, tel. 974 849 805</t>
  </si>
  <si>
    <t>Kontrolovala: Ing. Němcová, tel. 974 849 265</t>
  </si>
  <si>
    <t>50,51,52,53,54,55,56,57,59,61,62, 63,64,67,69</t>
  </si>
  <si>
    <t xml:space="preserve"> FINANCOVÁNÍ</t>
  </si>
  <si>
    <t xml:space="preserve"> Krátkodobé financování   </t>
  </si>
  <si>
    <t xml:space="preserve"> z toho: Krátkodobé vydané dluhopisy</t>
  </si>
  <si>
    <t xml:space="preserve">             Uhrazené splátky krátkodobých vydaných dluhopisů   </t>
  </si>
  <si>
    <t xml:space="preserve">             Krátkodobé přijaté půjčené prostředky</t>
  </si>
  <si>
    <t xml:space="preserve">             Uhrazené splátky krátkodobých přijatých 
             půjčených prostředků </t>
  </si>
  <si>
    <t>Období:  2009</t>
  </si>
  <si>
    <t>Přehled o prostředcích rezervních fondů organizačních složek státu za kapitolu celkem</t>
  </si>
  <si>
    <t>Sestavila: Ing. Meluzinová, 974 849 662</t>
  </si>
  <si>
    <t>Kontroloval: Ing. Jásenský, tel. 974 849 809</t>
  </si>
  <si>
    <t xml:space="preserve">             Změna stavu krátkodobých prostředků
             na bankovních účtech</t>
  </si>
  <si>
    <t xml:space="preserve"> Dlouhodobé financování   </t>
  </si>
  <si>
    <t xml:space="preserve"> z toho: Dlouhodobé vydané dluhopisy</t>
  </si>
  <si>
    <t xml:space="preserve">             Uhrazené splátky dlouhodobých vydaných dluhopisů</t>
  </si>
  <si>
    <t xml:space="preserve"> Financování z tuzemska celkem</t>
  </si>
  <si>
    <t xml:space="preserve"> Dlouhodobé financování  </t>
  </si>
  <si>
    <t xml:space="preserve">             Dlouhodobé přijaté půjčené prostředky    </t>
  </si>
  <si>
    <t xml:space="preserve">             Uhrazené splátky dlouhodobých přijatých 
             půjčených prostředků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</si>
  <si>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</si>
  <si>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</si>
  <si>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</si>
  <si>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</si>
  <si>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</si>
  <si>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</si>
  <si>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</si>
  <si>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</si>
  <si>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</si>
  <si>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</si>
  <si>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</si>
  <si>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</si>
  <si>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t xml:space="preserve"> k 31. 12.2009</t>
  </si>
  <si>
    <t>Vypracovala: Ing. Šoltová</t>
  </si>
  <si>
    <t xml:space="preserve">                                      Kontroloval: Ing. Hudera</t>
  </si>
  <si>
    <t>tel.: 974849811</t>
  </si>
  <si>
    <t>tel. 974 849 802</t>
  </si>
  <si>
    <t>Neinvestiční transfery a půjčené prostředky (návratné finanční výpomoci) krajům a obcím celkem</t>
  </si>
  <si>
    <t>půjčené prostředky (návratné finanční výpomoci)</t>
  </si>
  <si>
    <t>Investiční transfery a půjčené prostředky krajům a obcím celkem</t>
  </si>
  <si>
    <t>Neinvestiční transfery a půjčené prostředky (návratné finanční výpomoci) podnikatelským subjektům</t>
  </si>
  <si>
    <t xml:space="preserve">Investiční transfery a půjčené prostředky (návratné finanční výpomoci) podnikatelským subjektům 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</si>
  <si>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</si>
  <si>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PSP  - podseskupení položek</t>
  </si>
  <si>
    <t>SP    - seskupení položek</t>
  </si>
  <si>
    <t>T      - třída</t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</si>
  <si>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</si>
  <si>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</si>
  <si>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</si>
  <si>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</si>
  <si>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</si>
  <si>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</si>
  <si>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</si>
  <si>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</si>
  <si>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 xml:space="preserve"> Příjmy celkem </t>
  </si>
  <si>
    <t>0010</t>
  </si>
  <si>
    <t>Výdaje celkem</t>
  </si>
  <si>
    <t>0020</t>
  </si>
  <si>
    <t>Specifické ukazatele - příjmy</t>
  </si>
  <si>
    <r>
      <t xml:space="preserve"> Daňové příjmy </t>
    </r>
    <r>
      <rPr>
        <vertAlign val="superscript"/>
        <sz val="10"/>
        <color indexed="8"/>
        <rFont val="Arial CE"/>
        <family val="2"/>
      </rPr>
      <t>5)</t>
    </r>
  </si>
  <si>
    <t>1401</t>
  </si>
  <si>
    <t xml:space="preserve">Příjmy z pojistného na sociální zabezpečení
 a příspěvku na státní politiku zaměstnanosti                                                </t>
  </si>
  <si>
    <t>1402</t>
  </si>
  <si>
    <t xml:space="preserve">    v tom: 
      pojistné na důchodové pojištění</t>
  </si>
  <si>
    <t>1403</t>
  </si>
  <si>
    <t xml:space="preserve">      pojistné na nemocenské pojištění a
      příspěvek na státní politiku zaměstnanosti</t>
  </si>
  <si>
    <t>1404</t>
  </si>
  <si>
    <t xml:space="preserve"> Nedaňové příjmy, kapitálové příjmy
 a přijaté transfery celkem </t>
  </si>
  <si>
    <t>1405</t>
  </si>
  <si>
    <t xml:space="preserve">  v tom: 
   příjmy z rozpočtu Evropské unie bez SZP -
   programovací období 2004 až 2006 celkem</t>
  </si>
  <si>
    <t>1406</t>
  </si>
  <si>
    <t xml:space="preserve">  příjmy z rozpočtu Evropské unie bez SZP -
   programovací období  2007 až 2013 celkem</t>
  </si>
  <si>
    <t>Jihočeský kraj</t>
  </si>
  <si>
    <t>č. 1150/2007</t>
  </si>
  <si>
    <t>Prevence kriminality</t>
  </si>
  <si>
    <t>Jihomoravský kraj</t>
  </si>
  <si>
    <t>Královéhradecký kraj</t>
  </si>
  <si>
    <t>Liberecký kraj</t>
  </si>
  <si>
    <t>Olomoucký kraj</t>
  </si>
  <si>
    <t>Pardubický kraj</t>
  </si>
  <si>
    <t>Středočeský kraj</t>
  </si>
  <si>
    <t>Ústecký kraj</t>
  </si>
  <si>
    <t xml:space="preserve">celkem - rozepsáno </t>
  </si>
  <si>
    <t>nerozepsáno</t>
  </si>
  <si>
    <t>Celkem</t>
  </si>
  <si>
    <t>Výdaje jednotek sborů dobrovolných hasičů obcí</t>
  </si>
  <si>
    <t>Karlovarský kraj</t>
  </si>
  <si>
    <t>Moravskoslezský kraj</t>
  </si>
  <si>
    <t>Plzeňský kraj</t>
  </si>
  <si>
    <t>Vysočina</t>
  </si>
  <si>
    <t>Zlínský kraj</t>
  </si>
  <si>
    <t>Kraj Vysočina</t>
  </si>
  <si>
    <t>1302/2006, 175/2006</t>
  </si>
  <si>
    <t>Operační program lidské zdroje a zaměstnanost</t>
  </si>
  <si>
    <t>Evropský fond pro integraci stát. příslušníků třetích zemí</t>
  </si>
  <si>
    <t>Evropský fond pro integraci příslušníků třetích zemí</t>
  </si>
  <si>
    <t>*  ve finančních a účetních výkazech je chybně zaúčtováno na položce 5323 vyšší čerpání o 23,03 tis. Kč</t>
  </si>
  <si>
    <t>Vypracovala: Ing. Mikulová, 974 849 327</t>
  </si>
  <si>
    <t>Kontroloval: Ing. Jásenský, 974 849 809</t>
  </si>
  <si>
    <r>
      <t>Zlínský kraj</t>
    </r>
    <r>
      <rPr>
        <sz val="11"/>
        <rFont val="Arial"/>
        <family val="2"/>
      </rPr>
      <t xml:space="preserve"> * </t>
    </r>
  </si>
  <si>
    <t>Hlavní město Praha</t>
  </si>
  <si>
    <t>543/2008</t>
  </si>
  <si>
    <t>Zajištění bydlení azylantů  (dotace dle § 69 zákona č. 325/1999 Sb.)</t>
  </si>
  <si>
    <t>Město Benešov</t>
  </si>
  <si>
    <t>Město Bzenec</t>
  </si>
  <si>
    <t>Město Jaroměř</t>
  </si>
  <si>
    <t>Město Javorník</t>
  </si>
  <si>
    <t>Město Nové město na Moravě</t>
  </si>
  <si>
    <t>Město Vsetín</t>
  </si>
  <si>
    <t>Město Žatec</t>
  </si>
  <si>
    <t>Město Židlochovice</t>
  </si>
  <si>
    <t>Městská část Praha  19</t>
  </si>
  <si>
    <t>Městská část Praha - Ďáblice</t>
  </si>
  <si>
    <t>Městská část Praha 11</t>
  </si>
  <si>
    <t>Městská část Praha 14</t>
  </si>
  <si>
    <t>Městská část Praha 4</t>
  </si>
  <si>
    <t>Městská část Praha 6</t>
  </si>
  <si>
    <t>Městská část Praha 8</t>
  </si>
  <si>
    <t>Obec Bohdalice-Pavlovice</t>
  </si>
  <si>
    <t>Obec Černá Hora</t>
  </si>
  <si>
    <t>Obec Hoštka</t>
  </si>
  <si>
    <t>Obec Hředle</t>
  </si>
  <si>
    <t>Obec Jedomělice</t>
  </si>
  <si>
    <t>Obec Merklín</t>
  </si>
  <si>
    <t>Obec Morkovice-Slížany</t>
  </si>
  <si>
    <t>Obec Neuměřice</t>
  </si>
  <si>
    <t>Statutární město Brno</t>
  </si>
  <si>
    <t>Statutární město Brno, městská část Brno - Kohoutovice</t>
  </si>
  <si>
    <t>Statutární město Brno, městská část Brno - Líšeň</t>
  </si>
  <si>
    <t>Statutární město Brno, městská část Brno - střed</t>
  </si>
  <si>
    <t>Statutární město Brno, městská část část Brno - Bystrc</t>
  </si>
  <si>
    <t>Statutární město Havířov</t>
  </si>
  <si>
    <t>Statutární město Liberec</t>
  </si>
  <si>
    <t>Statutární město Pardubice</t>
  </si>
  <si>
    <t>Statutární město Plzeň</t>
  </si>
  <si>
    <t>Statutární město Ústí nad Labem</t>
  </si>
  <si>
    <t>Statutární město Zlín</t>
  </si>
  <si>
    <t>16/2009</t>
  </si>
  <si>
    <t>Příspěvek obci  (dotace dle § 84 zákona č. 325/1999 Sb.)</t>
  </si>
  <si>
    <t>Město Česká Lípa</t>
  </si>
  <si>
    <t>Město Kostelec nad Orlicí</t>
  </si>
  <si>
    <t>Město Stráž pod Ralskem</t>
  </si>
  <si>
    <t>Statutární město Brno - Židenice</t>
  </si>
  <si>
    <t xml:space="preserve">Statutární město Ústí n.Labem </t>
  </si>
  <si>
    <t>Obec Vyšní Lhoty</t>
  </si>
  <si>
    <t>Obec Zastávka</t>
  </si>
  <si>
    <t>Obec Velké Přílepy</t>
  </si>
  <si>
    <t>588/2009, 171/2009</t>
  </si>
  <si>
    <t>Příspěvek obci  v rámci projektu "Dobrovolné návraty"</t>
  </si>
  <si>
    <t xml:space="preserve">Příspěvek obci  </t>
  </si>
  <si>
    <t>Město Břeclav</t>
  </si>
  <si>
    <t>Město Český Těšín</t>
  </si>
  <si>
    <t>Město Hodonín</t>
  </si>
  <si>
    <t>Město Cheb</t>
  </si>
  <si>
    <t>Město Jablonec nad Nisou</t>
  </si>
  <si>
    <t>Město Karlovy Vary</t>
  </si>
  <si>
    <t>Město Kolín</t>
  </si>
  <si>
    <t>Město Krnov</t>
  </si>
  <si>
    <t>Město Kroměříž</t>
  </si>
  <si>
    <t>Město Litvínov</t>
  </si>
  <si>
    <t>Město Nový Jičín</t>
  </si>
  <si>
    <t>Město Orlová</t>
  </si>
  <si>
    <t>Město Písek</t>
  </si>
  <si>
    <t>Město Prostějov</t>
  </si>
  <si>
    <t>Město Příbram</t>
  </si>
  <si>
    <t>Město Šumperk</t>
  </si>
  <si>
    <t>Město Třebíč</t>
  </si>
  <si>
    <t>Město Třinec</t>
  </si>
  <si>
    <t>Město Valašské Meziříčí</t>
  </si>
  <si>
    <t>Město Vsetín *</t>
  </si>
  <si>
    <t>Statutární město České Budějovice</t>
  </si>
  <si>
    <t>Statutární město Děčín</t>
  </si>
  <si>
    <t>Statutární město Frýdek-Místek</t>
  </si>
  <si>
    <t>Statutární město Hradec Králové</t>
  </si>
  <si>
    <t>Statutární město Chomutov</t>
  </si>
  <si>
    <t>Statutární město Karviná</t>
  </si>
  <si>
    <t>Statutární město Kladno</t>
  </si>
  <si>
    <t>Statutární město Mladá Boleslav</t>
  </si>
  <si>
    <t>Statutární město Most</t>
  </si>
  <si>
    <t>Statutární město Olomouc</t>
  </si>
  <si>
    <t>Statutární město Opava</t>
  </si>
  <si>
    <t>Statutární město Ostrava</t>
  </si>
  <si>
    <t>Městská část Praha - Libuš</t>
  </si>
  <si>
    <t>183/2009</t>
  </si>
  <si>
    <t xml:space="preserve">Koncepce integrace cizinců </t>
  </si>
  <si>
    <t>Město Havlíčkův Brod</t>
  </si>
  <si>
    <t>Městská část Praha 12</t>
  </si>
  <si>
    <t>Obec Dolnoplazy</t>
  </si>
  <si>
    <t>Město Náchod</t>
  </si>
  <si>
    <t>5 288 obcí **</t>
  </si>
  <si>
    <t>757/2007</t>
  </si>
  <si>
    <t>Typový projekt CzechPOINT - Kontaktní místa</t>
  </si>
  <si>
    <t>Czech POINT, zřízení kontaktního místa</t>
  </si>
  <si>
    <t xml:space="preserve">Celkem </t>
  </si>
  <si>
    <t>*  ve finančních a účetních výkazech je chybně zaúčtováno na položce 5321 nižší čerpání o 23,03 tis. Kč</t>
  </si>
  <si>
    <t xml:space="preserve">**  Vzhledem k velkému množství projektů je uvedena pouze celková suma za 5 288 obcí - příjemců dotací. </t>
  </si>
  <si>
    <t xml:space="preserve">     Podrobnosti o jednotlivých projektech je k dispozici v aplikačním portálu Strukturálních fondů MONIT 7+</t>
  </si>
  <si>
    <t>1407</t>
  </si>
  <si>
    <t xml:space="preserve">  příjmy z prostředků 
   finančních mechanismů</t>
  </si>
  <si>
    <t>1408</t>
  </si>
  <si>
    <t xml:space="preserve">  ostatní nedaňové příjmy, kapitálové příjmy 
   a přijaté transfery celkem</t>
  </si>
  <si>
    <t>1409</t>
  </si>
  <si>
    <t>Specifické ukazatele - výdaje</t>
  </si>
  <si>
    <t xml:space="preserve">Výdaje Policie ČR </t>
  </si>
  <si>
    <t>1410</t>
  </si>
  <si>
    <t>Výdaje Hasičského záchranného sboru ČR</t>
  </si>
  <si>
    <t>1411</t>
  </si>
  <si>
    <t>Výdaje ústředního orgánu</t>
  </si>
  <si>
    <t>1412</t>
  </si>
  <si>
    <t xml:space="preserve">Výdaje resortního policejního školství
 a Muzea Policie ČR </t>
  </si>
  <si>
    <t>1413</t>
  </si>
  <si>
    <t xml:space="preserve">Výdaje archivnictví </t>
  </si>
  <si>
    <t>1414</t>
  </si>
  <si>
    <t>Výdaje Správy uprchlických zařízení MV</t>
  </si>
  <si>
    <t>1415</t>
  </si>
  <si>
    <t>Výdaje Zdravotnického zařízení MV</t>
  </si>
  <si>
    <t>1416</t>
  </si>
  <si>
    <t>Výdaje na sportovní reprezentaci</t>
  </si>
  <si>
    <t>1417</t>
  </si>
  <si>
    <t xml:space="preserve">Výdaje na státní příspěvkové organizace </t>
  </si>
  <si>
    <t>1418</t>
  </si>
  <si>
    <t>Výdaje spojené s výkonem předsednictví 
 ČR v Radě Evropské unie</t>
  </si>
  <si>
    <t>1419</t>
  </si>
  <si>
    <t xml:space="preserve"> Výdaje na programy spolufinancované 
  z rozpočtu EU</t>
  </si>
  <si>
    <t>1420</t>
  </si>
  <si>
    <t xml:space="preserve">   v tom: 
   integrovaný operační program</t>
  </si>
  <si>
    <t>1421</t>
  </si>
  <si>
    <t xml:space="preserve">  Operační program lidské zdroje 
   a zaměstnanost</t>
  </si>
  <si>
    <t>1422</t>
  </si>
  <si>
    <t>Dávky důchodového pojištění</t>
  </si>
  <si>
    <t>1423</t>
  </si>
  <si>
    <t>Ostatní sociální dávky</t>
  </si>
  <si>
    <t>1424</t>
  </si>
  <si>
    <t>Průřezové ukazatele</t>
  </si>
  <si>
    <t>Platy zaměstnanců a ostatní
 platby za provedenou práci</t>
  </si>
  <si>
    <t>1425</t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</si>
  <si>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</si>
  <si>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t>1426</t>
  </si>
  <si>
    <t>Převod fondu kulturních 
 a sociálních potřeb</t>
  </si>
  <si>
    <t>1427</t>
  </si>
  <si>
    <t xml:space="preserve"> Platy zaměstnanců v pracovním poměru </t>
  </si>
  <si>
    <t>1428</t>
  </si>
  <si>
    <t xml:space="preserve"> Platy zaměstnanců ozbrojených sborů 
  a složek ve služebním poměru </t>
  </si>
  <si>
    <t>1429</t>
  </si>
  <si>
    <t xml:space="preserve">    v tom: Policie ČR</t>
  </si>
  <si>
    <t>1430</t>
  </si>
  <si>
    <t xml:space="preserve">              Hasičský záchranný sbor ČR</t>
  </si>
  <si>
    <t>1431</t>
  </si>
  <si>
    <r>
      <t xml:space="preserve"> Výdaje na výzkum a vývoj včetně programů
 spolufinancovaných z prostředků 
 zahraničních programů </t>
    </r>
    <r>
      <rPr>
        <vertAlign val="superscript"/>
        <sz val="10"/>
        <rFont val="Arial CE"/>
        <family val="2"/>
      </rPr>
      <t>2)</t>
    </r>
  </si>
  <si>
    <t>1432</t>
  </si>
  <si>
    <t xml:space="preserve"> v tom: ze státního rozpočtu celkem</t>
  </si>
  <si>
    <t>1433</t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</si>
  <si>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3)</t>
    </r>
  </si>
  <si>
    <t>1434</t>
  </si>
  <si>
    <r>
      <t xml:space="preserve">                      účelové výdaje celkem </t>
    </r>
    <r>
      <rPr>
        <vertAlign val="superscript"/>
        <sz val="10"/>
        <rFont val="Arial CE"/>
        <family val="2"/>
      </rPr>
      <t>3)</t>
    </r>
  </si>
  <si>
    <t>1435</t>
  </si>
  <si>
    <r>
      <t xml:space="preserve">           kryté příjmem z prostředků 
           zahraničních programů </t>
    </r>
    <r>
      <rPr>
        <vertAlign val="superscript"/>
        <sz val="10"/>
        <rFont val="Arial CE"/>
        <family val="2"/>
      </rPr>
      <t>2)</t>
    </r>
  </si>
  <si>
    <t>1436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</si>
  <si>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4)</t>
    </r>
    <r>
      <rPr>
        <sz val="10"/>
        <color indexed="8"/>
        <rFont val="Arial CE"/>
        <family val="2"/>
      </rPr>
      <t xml:space="preserve"> </t>
    </r>
  </si>
  <si>
    <t>1437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</si>
  <si>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4)</t>
    </r>
  </si>
  <si>
    <t>1438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</si>
  <si>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4)</t>
    </r>
  </si>
  <si>
    <t>1439</t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</si>
  <si>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4)</t>
    </r>
  </si>
  <si>
    <t>1440</t>
  </si>
  <si>
    <r>
      <t xml:space="preserve"> Mezinárodní spolupráce 
  ve výzkumu a vývoji </t>
    </r>
    <r>
      <rPr>
        <vertAlign val="superscript"/>
        <sz val="10"/>
        <color indexed="8"/>
        <rFont val="Arial CE"/>
        <family val="2"/>
      </rPr>
      <t>4)</t>
    </r>
  </si>
  <si>
    <t>1441</t>
  </si>
  <si>
    <t>Zahraniční rozvojová spolupráce</t>
  </si>
  <si>
    <t>1442</t>
  </si>
  <si>
    <t>Bilance příjmů a výdajů státního rozpočtu
 v druhovém členění rozpočtové skladby</t>
  </si>
  <si>
    <t>Program sociální prevence
 a prevence kriminality</t>
  </si>
  <si>
    <t>1443</t>
  </si>
  <si>
    <t>Zajištění přípravy na krizové situace
 podle zákona č. 240/2000 Sb.</t>
  </si>
  <si>
    <t>1444</t>
  </si>
  <si>
    <t xml:space="preserve"> Výdaje na programy spolufinancované 
 z rozpočtu EU bez SZP - programovací
 období 2004 až 2006 celkem </t>
  </si>
  <si>
    <t>1445</t>
  </si>
  <si>
    <t xml:space="preserve">    v tom: ze státního rozpočtu  </t>
  </si>
  <si>
    <t>1446</t>
  </si>
  <si>
    <t xml:space="preserve">              kryté příjmem z rozpočtu EU  </t>
  </si>
  <si>
    <t>1447</t>
  </si>
  <si>
    <t xml:space="preserve"> Výdaje na programy spolufinancované 
 z rozpočtu EU bez SZP - programovací
 období 2007 až 2013 celkem </t>
  </si>
  <si>
    <t>1448</t>
  </si>
  <si>
    <t>1449</t>
  </si>
  <si>
    <t>1450</t>
  </si>
  <si>
    <t>Výdaje na společné projekty, které 
 jsou zčásti financovány z prostředků 
 finančních mechanismů celkem</t>
  </si>
  <si>
    <t>1451</t>
  </si>
  <si>
    <t xml:space="preserve">  v tom: ze státního rozpočtu</t>
  </si>
  <si>
    <t>1452</t>
  </si>
  <si>
    <t xml:space="preserve">            kryté příjmem z prostředků 
             finančních mechanismů </t>
  </si>
  <si>
    <t>1453</t>
  </si>
  <si>
    <t>Výdaje na programy vedené 
 v ISPROFIN celkem</t>
  </si>
  <si>
    <t>1454</t>
  </si>
  <si>
    <r>
      <t xml:space="preserve">1) 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</si>
  <si>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t>Stav ke dni a změny stavu</t>
  </si>
  <si>
    <t xml:space="preserve">Rezervní </t>
  </si>
  <si>
    <t>Členění podle § 48 odst. 3 zákona č. 218/2000 Sb., ve znění pozdějších předpisů</t>
  </si>
  <si>
    <t>fond</t>
  </si>
  <si>
    <t>Ostatní</t>
  </si>
  <si>
    <t>(součet 
 sl. 2 až 6)</t>
  </si>
  <si>
    <t xml:space="preserve">písm. a) </t>
  </si>
  <si>
    <t xml:space="preserve">písm. b) </t>
  </si>
  <si>
    <t xml:space="preserve">písm. c) </t>
  </si>
  <si>
    <t xml:space="preserve">písm. d) </t>
  </si>
  <si>
    <t>písm e)</t>
  </si>
  <si>
    <t>Stav RF k 1.1. hodnoceného roku (+)</t>
  </si>
  <si>
    <t>Příjmy RF v hodnoceném roce (+)</t>
  </si>
  <si>
    <t>Zapojeno do příjmů kapitoly v hodnoceném roce (-)</t>
  </si>
  <si>
    <t>Použito v hodnoceném roce</t>
  </si>
  <si>
    <t>Jiné čerpání RF v hodnoceném roce (-)</t>
  </si>
  <si>
    <t>Stav RF k 31. 12. hodnoceného roku (+-)</t>
  </si>
  <si>
    <t>HZS Jihočeského kraje</t>
  </si>
  <si>
    <t>Povodně - červen 2009</t>
  </si>
  <si>
    <t>HZS Moravskoslezského kraje</t>
  </si>
  <si>
    <t>HZS Olomouckého kraje</t>
  </si>
  <si>
    <t>Vypracovala: Ing. Šolta, tel. 974 849 818</t>
  </si>
  <si>
    <t>Kontroloval: Štěpánek, tel. 974 849 205</t>
  </si>
  <si>
    <t>usnesení PSP ČR   č.965/2008</t>
  </si>
  <si>
    <t>Reprodukce majetku jednotek požární ochrany</t>
  </si>
  <si>
    <t>Nerozepsaná částka</t>
  </si>
  <si>
    <t>UV č.1150/2007</t>
  </si>
  <si>
    <t>Prevence kriminality na místní úrovni</t>
  </si>
  <si>
    <t>Město Znojmo</t>
  </si>
  <si>
    <t>Město Šlapanice</t>
  </si>
  <si>
    <t>Obec Průhonice</t>
  </si>
  <si>
    <t>Město Klášterec nad Ohří</t>
  </si>
  <si>
    <t>Město Blansko</t>
  </si>
  <si>
    <t>Město Klatovy</t>
  </si>
  <si>
    <t>Město Tábor</t>
  </si>
  <si>
    <t>Město Bílovec</t>
  </si>
  <si>
    <t>Město Jablunkov</t>
  </si>
  <si>
    <t>Město Zábřeh</t>
  </si>
  <si>
    <t>Město Jeseník</t>
  </si>
  <si>
    <t>Město Horní Slavkov</t>
  </si>
  <si>
    <t>Město Lipník nad Bečvou</t>
  </si>
  <si>
    <t>Město Hostinné</t>
  </si>
  <si>
    <t>Město Lovosice</t>
  </si>
  <si>
    <t>Město Hranice</t>
  </si>
  <si>
    <t>Město Horní Benešov</t>
  </si>
  <si>
    <t>Město Úpice</t>
  </si>
  <si>
    <t>Město Karolinka</t>
  </si>
  <si>
    <t>Obec Střítež nad Ludinou</t>
  </si>
  <si>
    <t>Město Vizovice</t>
  </si>
  <si>
    <t>Město Hulín</t>
  </si>
  <si>
    <t>Město Rýmařov</t>
  </si>
  <si>
    <t>Město Kopřivnice</t>
  </si>
  <si>
    <t>Město Uherské Hradiště</t>
  </si>
  <si>
    <t>Město Dobřany</t>
  </si>
  <si>
    <t>Obec Chlumec</t>
  </si>
  <si>
    <t>Město Habartov</t>
  </si>
  <si>
    <t>Město Kutná Hora</t>
  </si>
  <si>
    <t>Město Český Krumlov</t>
  </si>
  <si>
    <t>Město Bruntál</t>
  </si>
  <si>
    <t>Město Kralupy nad Vltavou</t>
  </si>
  <si>
    <t>Město Chotěboř</t>
  </si>
  <si>
    <t>Město Bílina</t>
  </si>
  <si>
    <t>Město Milevsko</t>
  </si>
  <si>
    <t>Město Mikulov</t>
  </si>
  <si>
    <t>Město Přerov</t>
  </si>
  <si>
    <t>Statutární město Karlovy Vary</t>
  </si>
  <si>
    <t>Město Horažďovice</t>
  </si>
  <si>
    <t>Město Blatná</t>
  </si>
  <si>
    <t>statutární město Plzeň</t>
  </si>
  <si>
    <t>Obec Deštná</t>
  </si>
  <si>
    <t>Obec Křelov - Břuchotín</t>
  </si>
  <si>
    <t>Město Spálené Poříčí</t>
  </si>
  <si>
    <t>Město Velká Bystřice</t>
  </si>
  <si>
    <t>Městská část Praha 22</t>
  </si>
  <si>
    <t>Město Nymburk</t>
  </si>
  <si>
    <t>Město Sokolov</t>
  </si>
  <si>
    <t>Město Vítkov</t>
  </si>
  <si>
    <t>Město Odry</t>
  </si>
  <si>
    <t>Město Poděbrady</t>
  </si>
  <si>
    <t>Město Prachatice</t>
  </si>
  <si>
    <t>Obec Lenora</t>
  </si>
  <si>
    <t>Město Pelhřimov</t>
  </si>
  <si>
    <t>Město Velké Meziříčí</t>
  </si>
  <si>
    <t>Město Žďár nad Sázavou</t>
  </si>
  <si>
    <t>Město Dvůr Králové</t>
  </si>
  <si>
    <t>Město Soběslav</t>
  </si>
  <si>
    <t>Město Mnichovo Hradiště</t>
  </si>
  <si>
    <t>Město Mladá Boleslav</t>
  </si>
  <si>
    <t>Město Otrokovice</t>
  </si>
  <si>
    <t>Město Napajedla</t>
  </si>
  <si>
    <t>Město Šternberk</t>
  </si>
  <si>
    <t>Město Pečky</t>
  </si>
  <si>
    <t>Město Moravský Beroun</t>
  </si>
  <si>
    <t>Město Vlašim</t>
  </si>
  <si>
    <t>Obec Klenovice na Hané</t>
  </si>
  <si>
    <t>Obec Josefův Důl</t>
  </si>
  <si>
    <t>Civilní ochrana-komunikační prostředí s obyvatelstvem</t>
  </si>
  <si>
    <t>Město Králův Dvůr</t>
  </si>
  <si>
    <t>Reprodukce majetku jednotek požární ochrany-cisternová automobilová stříkačka</t>
  </si>
  <si>
    <t>Město Úvaly</t>
  </si>
  <si>
    <t>Obec Srní</t>
  </si>
  <si>
    <t>Obec Halže</t>
  </si>
  <si>
    <t>Městys Koloveč</t>
  </si>
  <si>
    <t>Město Litoměřice</t>
  </si>
  <si>
    <t>Město Oloví</t>
  </si>
  <si>
    <t>Město Nová Role</t>
  </si>
  <si>
    <t>Město Mimoň</t>
  </si>
  <si>
    <t>Město Frýdlant</t>
  </si>
  <si>
    <t>Reprodukce majetku jednotek požární ochrany-hasičský žebřík</t>
  </si>
  <si>
    <t>Město Týniště na Orlicí</t>
  </si>
  <si>
    <t>Město Borohrádek</t>
  </si>
  <si>
    <t>Obec Valdice</t>
  </si>
  <si>
    <t>Město Králíky</t>
  </si>
  <si>
    <t>Obec Hrochův Týnec</t>
  </si>
  <si>
    <t>Obec Hrušky</t>
  </si>
  <si>
    <t>Městys Doubravice nad Svitavou</t>
  </si>
  <si>
    <t>Městys Lysice</t>
  </si>
  <si>
    <t>Obec Lukavice</t>
  </si>
  <si>
    <t>Město Fulnek</t>
  </si>
  <si>
    <t>Obec Pustá Polom</t>
  </si>
  <si>
    <t>Obec Fryčovice</t>
  </si>
  <si>
    <t>Město Vrbno pod Pradědem</t>
  </si>
  <si>
    <t>Město Dolní Benešov</t>
  </si>
  <si>
    <t>Obec Krmelín</t>
  </si>
  <si>
    <t>Obec Bílovice</t>
  </si>
  <si>
    <t>Obec Nivnice</t>
  </si>
  <si>
    <t>Obec Záboří nad Labem</t>
  </si>
  <si>
    <t>Město Vodňany</t>
  </si>
  <si>
    <t>Město Skuteč</t>
  </si>
  <si>
    <t>Městys Mohelno</t>
  </si>
  <si>
    <t>Město Boskovice</t>
  </si>
  <si>
    <t>Statutární město Brno, MČ Brno-Židenice</t>
  </si>
  <si>
    <t>Obec Starý Jičín</t>
  </si>
  <si>
    <t>Obec Troubky</t>
  </si>
  <si>
    <t>Reprodukce majetku jednotek požární ochrany-dopravní automobil</t>
  </si>
  <si>
    <t>Obec Rynholec</t>
  </si>
  <si>
    <t>Obec Doloplazy</t>
  </si>
  <si>
    <t>Obec Křižánky</t>
  </si>
  <si>
    <t>Stavba hasičské zbrojnice</t>
  </si>
  <si>
    <t>Obec Staré Jesenčany</t>
  </si>
  <si>
    <t>Rekonstrukce hasičské zbrojnice</t>
  </si>
  <si>
    <t>Obec Újezd u Přelouče</t>
  </si>
  <si>
    <t>Obec Voleč</t>
  </si>
  <si>
    <t>Obec Kunětice</t>
  </si>
  <si>
    <t>Obec Jezbořice</t>
  </si>
  <si>
    <t>Obec Libišany</t>
  </si>
  <si>
    <t>Město Janovice nad Úhlavou</t>
  </si>
  <si>
    <t>Obec Pěnčín</t>
  </si>
  <si>
    <t>Obec Slavětín</t>
  </si>
  <si>
    <t>Město Klobouky u Brna</t>
  </si>
  <si>
    <t>Obec Lutonina</t>
  </si>
  <si>
    <t>Reprodukce majetku jednotek požární ochrany-hasičské vozidlo</t>
  </si>
  <si>
    <t>Obec Rohatec</t>
  </si>
  <si>
    <t>Městys Nový Hrozenkov</t>
  </si>
  <si>
    <t>Obec Horní Bečva</t>
  </si>
  <si>
    <t>Městys Vrchotovy Janovice</t>
  </si>
  <si>
    <t>Město Kostelec nad Černými lesy</t>
  </si>
  <si>
    <t>Město Jesenice</t>
  </si>
  <si>
    <t>Městys Rataje nad Sázavou</t>
  </si>
  <si>
    <t>Město Lysá nad Labem</t>
  </si>
  <si>
    <t>Město Ostrov</t>
  </si>
  <si>
    <t>Město Újezd u Brna</t>
  </si>
  <si>
    <t>Statutární město Brno, MČ Brno-Chrlice</t>
  </si>
  <si>
    <t>Vypracoval: Ing. Šolta, tel. 974 849 818</t>
  </si>
  <si>
    <t>Usnesení PSP ČR č. 965/2008</t>
  </si>
  <si>
    <t>Poznámky k vyplnění tabulky:</t>
  </si>
  <si>
    <t>§ 48 odst. 3 zákona č. 218/2000 Sb.: Organizační složka státu člení prostředky v rezervním fondu podle původu, a to na</t>
  </si>
  <si>
    <t xml:space="preserve">a) prostředky poskytnuté ze zahraničí a peněžní dary, </t>
  </si>
  <si>
    <t>b) odvody neoprávněně použitých nebo zadržených peněžních prostředků podle § 44 odst. 2 písm. a) a b) a penále za prodlení s nimi,</t>
  </si>
  <si>
    <t>c) příjmy z prodeje majetku, který pro Českou republiku nabyla organizační složka státu darem nebo děděním,</t>
  </si>
  <si>
    <t>d) příjmy z prodeje majetku, se kterým bylo pověřeno hospodařit Ministerstvo obrany</t>
  </si>
  <si>
    <t>e) prostředky převedené do roku 2007 dle § 47 zákona č. 218/2000 Sb., ve znění platném do konce února 2008</t>
  </si>
  <si>
    <t>Řádek "Jiné čerpání RF v hodnoceném roce" - např. převody do kapitoly VPS z rozhodnutí vlády.</t>
  </si>
  <si>
    <r>
      <t>2)</t>
    </r>
    <r>
      <rPr>
        <sz val="9"/>
        <rFont val="Arial CE"/>
        <family val="2"/>
      </rPr>
      <t xml:space="preserve">  z rozpočtu EU a z prostředků finančních mechanismů</t>
    </r>
  </si>
  <si>
    <r>
      <t xml:space="preserve">3) </t>
    </r>
    <r>
      <rPr>
        <sz val="9"/>
        <rFont val="Arial CE"/>
        <family val="2"/>
      </rPr>
      <t xml:space="preserve"> výdaje na výzkum a vývoj podle § 6 odst. 1 zákona č. 130/2002 Sb.</t>
    </r>
  </si>
  <si>
    <r>
      <t>4)</t>
    </r>
    <r>
      <rPr>
        <sz val="9"/>
        <rFont val="Arial CE"/>
        <family val="2"/>
      </rPr>
      <t xml:space="preserve">  výdaje na výzkum a vývoj podle § 6 odst. 2 zákona č. 130/2002 Sb.</t>
    </r>
  </si>
  <si>
    <r>
      <t xml:space="preserve">5)   </t>
    </r>
    <r>
      <rPr>
        <sz val="9"/>
        <rFont val="Arial"/>
        <family val="2"/>
      </rPr>
      <t xml:space="preserve">bez příjmů z povinného pojistného na sociální zabezpečení a příspěvku na státní politiku zaměstnanosti </t>
    </r>
  </si>
  <si>
    <r>
      <t xml:space="preserve">Kapitola: </t>
    </r>
    <r>
      <rPr>
        <b/>
        <sz val="11"/>
        <color indexed="8"/>
        <rFont val="Arial CE"/>
        <family val="0"/>
      </rPr>
      <t>314 - Ministerstvo vnitra</t>
    </r>
  </si>
  <si>
    <t>obcím celkem</t>
  </si>
  <si>
    <t xml:space="preserve">Účelové transfery a půjčené prostředky (návratné finanční výpomoci) </t>
  </si>
  <si>
    <t>regionálním radám regionů soudržnosti celkem</t>
  </si>
  <si>
    <t xml:space="preserve">Přehled  účelových transferů a půjčených prostředků (návratných finančních výpomocí) </t>
  </si>
  <si>
    <t>krajům, obcím a jiným subjektům z rozpočtu kapitoly</t>
  </si>
  <si>
    <r>
      <t xml:space="preserve">Účelové neinvestiční </t>
    </r>
    <r>
      <rPr>
        <sz val="10"/>
        <rFont val="Arial CE"/>
        <family val="0"/>
      </rPr>
      <t>transfery krajům celkem</t>
    </r>
  </si>
  <si>
    <r>
      <t xml:space="preserve">Účelové investiční </t>
    </r>
    <r>
      <rPr>
        <sz val="10"/>
        <rFont val="Arial CE"/>
        <family val="0"/>
      </rPr>
      <t>transfery krajům celkem</t>
    </r>
  </si>
  <si>
    <r>
      <t xml:space="preserve">Účelové neinvestiční </t>
    </r>
    <r>
      <rPr>
        <sz val="10"/>
        <rFont val="Arial CE"/>
        <family val="0"/>
      </rPr>
      <t xml:space="preserve">půjčené prostředky (návratné finanční výpomoci) </t>
    </r>
  </si>
  <si>
    <r>
      <t xml:space="preserve">Účelové investiční </t>
    </r>
    <r>
      <rPr>
        <sz val="10"/>
        <rFont val="Arial CE"/>
        <family val="0"/>
      </rPr>
      <t xml:space="preserve">půjčené prostředky (návratné finanční výpomoci) </t>
    </r>
  </si>
  <si>
    <r>
      <t xml:space="preserve">Účelové neinvestiční </t>
    </r>
    <r>
      <rPr>
        <sz val="10"/>
        <rFont val="Arial CE"/>
        <family val="0"/>
      </rPr>
      <t>transfery obcím celkem</t>
    </r>
  </si>
  <si>
    <r>
      <t xml:space="preserve">Účelové investiční </t>
    </r>
    <r>
      <rPr>
        <sz val="10"/>
        <rFont val="Arial CE"/>
        <family val="0"/>
      </rPr>
      <t>transfery obcím celkem</t>
    </r>
  </si>
  <si>
    <t>Vypracoval: Štěpánek, tel. 974 849 205</t>
  </si>
  <si>
    <t>Kontroloval: Ing. Šolta, tel. 974 849 818</t>
  </si>
  <si>
    <t>Přehled  výdajů organizačních složek státu a příspěvků příspěvkovým organizacím,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</si>
  <si>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</si>
  <si>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</si>
  <si>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</si>
  <si>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</si>
  <si>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</si>
  <si>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</si>
  <si>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a neziskovým institucím celkem</t>
  </si>
  <si>
    <t>Běžné výdaje kapitoly celkem</t>
  </si>
  <si>
    <t>Kapitálové výdaje kapitoly celkem</t>
  </si>
  <si>
    <t xml:space="preserve">  Tabulka č. 6</t>
  </si>
  <si>
    <t xml:space="preserve">Přehled o vývoji čerpání rozpočtu Ministerstva vnitra   </t>
  </si>
  <si>
    <t xml:space="preserve">Přehled výdajů státního rozpočtu na podporu výzkumu a vývoje    </t>
  </si>
  <si>
    <t xml:space="preserve">a jiným subjektům z rozpočtu kapitoly </t>
  </si>
  <si>
    <t>transfery</t>
  </si>
  <si>
    <t>Transfery a půjčené prostředky (návratné finanční výpomoci) regionálním radám regionů soudržnosti celkem</t>
  </si>
  <si>
    <t>neinvestiční</t>
  </si>
  <si>
    <t>investiční</t>
  </si>
  <si>
    <t xml:space="preserve">transferů a půjčených prostředků (návratných finančních výpomocí) krajům a obcím, podnikatelským  </t>
  </si>
  <si>
    <t>krajům celkem</t>
  </si>
  <si>
    <t>Vypracovala: Ing. Šoltová, tel. 974 849 811</t>
  </si>
  <si>
    <t>Kontroloval: Ing. Hudera, tel. 974 849 802</t>
  </si>
  <si>
    <t>Výdaje účelově určené na financování programů reprodukce majetku - po organizačních součástech  kapitoly MV</t>
  </si>
  <si>
    <t>Výdaje účelově určené na financování programů reprodukce majetku</t>
  </si>
  <si>
    <t xml:space="preserve">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</si>
  <si>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</si>
  <si>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</si>
  <si>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</si>
  <si>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</si>
  <si>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</si>
  <si>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</si>
  <si>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</si>
  <si>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</si>
  <si>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</si>
  <si>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</si>
  <si>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10</t>
  </si>
  <si>
    <t>Tabulka č. 12</t>
  </si>
  <si>
    <t>Tabulka č. 13</t>
  </si>
  <si>
    <t>Tabulka č. 14</t>
  </si>
  <si>
    <t>x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</si>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</sst>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  <numFmt numFmtId="180" formatCode="#,##0&quot;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&quot; &quot;"/>
    <numFmt numFmtId="185" formatCode="#,##0.00000"/>
    <numFmt numFmtId="186" formatCode="##,###,###,##0.00"/>
    <numFmt numFmtId="187" formatCode="0.0%"/>
    <numFmt numFmtId="188" formatCode="\ @"/>
  </numFmts>
  <fonts count="94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2"/>
      <name val="Arial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trike/>
      <sz val="10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9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10"/>
      <color indexed="8"/>
      <name val="Arial CE"/>
      <family val="2"/>
    </font>
    <font>
      <b/>
      <i/>
      <sz val="12"/>
      <name val="Arial CE"/>
      <family val="0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11"/>
      <color indexed="8"/>
      <name val="Arial CE"/>
      <family val="0"/>
    </font>
    <font>
      <b/>
      <sz val="13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4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40"/>
      <name val="Arial CE"/>
      <family val="0"/>
    </font>
    <font>
      <b/>
      <sz val="40"/>
      <name val="Arial CE"/>
      <family val="0"/>
    </font>
    <font>
      <u val="single"/>
      <sz val="9"/>
      <name val="Arial CE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name val="Arial"/>
      <family val="2"/>
    </font>
    <font>
      <sz val="13"/>
      <name val="Arial CE"/>
      <family val="0"/>
    </font>
    <font>
      <b/>
      <vertAlign val="superscript"/>
      <sz val="13"/>
      <name val="Arial CE"/>
      <family val="0"/>
    </font>
    <font>
      <b/>
      <sz val="18"/>
      <name val="Arial"/>
      <family val="2"/>
    </font>
    <font>
      <sz val="18"/>
      <name val="Arial"/>
      <family val="2"/>
    </font>
    <font>
      <i/>
      <sz val="10"/>
      <name val="Arial CE"/>
      <family val="0"/>
    </font>
    <font>
      <b/>
      <sz val="14"/>
      <name val="Verdana"/>
      <family val="2"/>
    </font>
    <font>
      <sz val="14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2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2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2" borderId="40" xfId="0" applyNumberFormat="1" applyFon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4" fontId="6" fillId="2" borderId="39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" fontId="6" fillId="2" borderId="21" xfId="0" applyNumberFormat="1" applyFont="1" applyFill="1" applyBorder="1" applyAlignment="1">
      <alignment/>
    </xf>
    <xf numFmtId="3" fontId="6" fillId="2" borderId="41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10" fillId="2" borderId="34" xfId="0" applyNumberFormat="1" applyFont="1" applyFill="1" applyBorder="1" applyAlignment="1">
      <alignment/>
    </xf>
    <xf numFmtId="3" fontId="10" fillId="2" borderId="34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3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3" fillId="0" borderId="49" xfId="0" applyFont="1" applyFill="1" applyBorder="1" applyAlignment="1">
      <alignment vertical="top"/>
    </xf>
    <xf numFmtId="0" fontId="0" fillId="0" borderId="49" xfId="0" applyFont="1" applyFill="1" applyBorder="1" applyAlignment="1">
      <alignment horizontal="left" wrapText="1" shrinkToFit="1"/>
    </xf>
    <xf numFmtId="0" fontId="0" fillId="0" borderId="49" xfId="0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2" borderId="51" xfId="0" applyNumberFormat="1" applyFont="1" applyFill="1" applyBorder="1" applyAlignment="1">
      <alignment/>
    </xf>
    <xf numFmtId="3" fontId="10" fillId="2" borderId="51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4" fontId="10" fillId="2" borderId="50" xfId="0" applyNumberFormat="1" applyFont="1" applyFill="1" applyBorder="1" applyAlignment="1">
      <alignment/>
    </xf>
    <xf numFmtId="3" fontId="10" fillId="2" borderId="23" xfId="0" applyNumberFormat="1" applyFont="1" applyFill="1" applyBorder="1" applyAlignment="1">
      <alignment/>
    </xf>
    <xf numFmtId="4" fontId="10" fillId="0" borderId="52" xfId="0" applyNumberFormat="1" applyFont="1" applyFill="1" applyBorder="1" applyAlignment="1">
      <alignment/>
    </xf>
    <xf numFmtId="3" fontId="10" fillId="2" borderId="53" xfId="0" applyNumberFormat="1" applyFont="1" applyFill="1" applyBorder="1" applyAlignment="1">
      <alignment/>
    </xf>
    <xf numFmtId="4" fontId="10" fillId="2" borderId="22" xfId="0" applyNumberFormat="1" applyFont="1" applyFill="1" applyBorder="1" applyAlignment="1">
      <alignment/>
    </xf>
    <xf numFmtId="3" fontId="10" fillId="2" borderId="54" xfId="0" applyNumberFormat="1" applyFont="1" applyFill="1" applyBorder="1" applyAlignment="1">
      <alignment/>
    </xf>
    <xf numFmtId="4" fontId="10" fillId="2" borderId="55" xfId="0" applyNumberFormat="1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10" fillId="0" borderId="60" xfId="0" applyNumberFormat="1" applyFont="1" applyFill="1" applyBorder="1" applyAlignment="1">
      <alignment/>
    </xf>
    <xf numFmtId="4" fontId="10" fillId="0" borderId="61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4" fontId="10" fillId="0" borderId="65" xfId="0" applyNumberFormat="1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4" fontId="10" fillId="0" borderId="67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4" fontId="10" fillId="2" borderId="40" xfId="0" applyNumberFormat="1" applyFont="1" applyFill="1" applyBorder="1" applyAlignment="1">
      <alignment/>
    </xf>
    <xf numFmtId="3" fontId="10" fillId="2" borderId="40" xfId="0" applyNumberFormat="1" applyFont="1" applyFill="1" applyBorder="1" applyAlignment="1">
      <alignment/>
    </xf>
    <xf numFmtId="4" fontId="10" fillId="2" borderId="3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3" fontId="10" fillId="2" borderId="41" xfId="0" applyNumberFormat="1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10" fillId="0" borderId="70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4" fontId="10" fillId="0" borderId="72" xfId="0" applyNumberFormat="1" applyFont="1" applyFill="1" applyBorder="1" applyAlignment="1">
      <alignment/>
    </xf>
    <xf numFmtId="4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4" fontId="10" fillId="0" borderId="7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4" fontId="10" fillId="0" borderId="7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3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58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/>
    </xf>
    <xf numFmtId="4" fontId="1" fillId="2" borderId="34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4" fontId="1" fillId="2" borderId="38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17" fillId="0" borderId="5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5" fillId="0" borderId="79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/>
    </xf>
    <xf numFmtId="0" fontId="5" fillId="0" borderId="7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 quotePrefix="1">
      <alignment horizontal="center"/>
    </xf>
    <xf numFmtId="0" fontId="5" fillId="0" borderId="13" xfId="0" applyNumberFormat="1" applyFont="1" applyFill="1" applyBorder="1" applyAlignment="1" quotePrefix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9" fillId="0" borderId="78" xfId="0" applyFont="1" applyFill="1" applyBorder="1" applyAlignment="1">
      <alignment horizontal="left"/>
    </xf>
    <xf numFmtId="0" fontId="19" fillId="0" borderId="79" xfId="0" applyFont="1" applyFill="1" applyBorder="1" applyAlignment="1">
      <alignment horizontal="left" wrapText="1"/>
    </xf>
    <xf numFmtId="0" fontId="19" fillId="0" borderId="78" xfId="0" applyFont="1" applyFill="1" applyBorder="1" applyAlignment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74" fontId="4" fillId="0" borderId="78" xfId="0" applyNumberFormat="1" applyFont="1" applyFill="1" applyBorder="1" applyAlignment="1">
      <alignment horizontal="right" vertical="center"/>
    </xf>
    <xf numFmtId="174" fontId="0" fillId="0" borderId="78" xfId="0" applyNumberFormat="1" applyFont="1" applyFill="1" applyBorder="1" applyAlignment="1">
      <alignment horizontal="right"/>
    </xf>
    <xf numFmtId="17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7" fillId="0" borderId="81" xfId="0" applyFont="1" applyFill="1" applyBorder="1" applyAlignment="1">
      <alignment horizontal="left"/>
    </xf>
    <xf numFmtId="0" fontId="17" fillId="0" borderId="82" xfId="0" applyFont="1" applyFill="1" applyBorder="1" applyAlignment="1">
      <alignment horizontal="left"/>
    </xf>
    <xf numFmtId="0" fontId="17" fillId="0" borderId="83" xfId="0" applyFont="1" applyFill="1" applyBorder="1" applyAlignment="1">
      <alignment horizontal="left" wrapText="1"/>
    </xf>
    <xf numFmtId="0" fontId="20" fillId="0" borderId="82" xfId="0" applyFont="1" applyFill="1" applyBorder="1" applyAlignment="1">
      <alignment horizontal="left" wrapText="1"/>
    </xf>
    <xf numFmtId="0" fontId="5" fillId="0" borderId="81" xfId="0" applyFont="1" applyFill="1" applyBorder="1" applyAlignment="1" applyProtection="1">
      <alignment wrapText="1"/>
      <protection locked="0"/>
    </xf>
    <xf numFmtId="174" fontId="0" fillId="0" borderId="82" xfId="0" applyNumberFormat="1" applyFont="1" applyFill="1" applyBorder="1" applyAlignment="1">
      <alignment horizontal="right"/>
    </xf>
    <xf numFmtId="174" fontId="0" fillId="0" borderId="84" xfId="0" applyNumberFormat="1" applyFont="1" applyFill="1" applyBorder="1" applyAlignment="1">
      <alignment horizontal="right"/>
    </xf>
    <xf numFmtId="0" fontId="17" fillId="0" borderId="82" xfId="0" applyFont="1" applyFill="1" applyBorder="1" applyAlignment="1">
      <alignment horizontal="left" wrapText="1"/>
    </xf>
    <xf numFmtId="0" fontId="19" fillId="0" borderId="81" xfId="0" applyFont="1" applyFill="1" applyBorder="1" applyAlignment="1">
      <alignment horizontal="left"/>
    </xf>
    <xf numFmtId="0" fontId="21" fillId="0" borderId="83" xfId="0" applyFont="1" applyFill="1" applyBorder="1" applyAlignment="1">
      <alignment horizontal="left" vertical="center" wrapText="1"/>
    </xf>
    <xf numFmtId="0" fontId="19" fillId="0" borderId="83" xfId="0" applyFont="1" applyFill="1" applyBorder="1" applyAlignment="1">
      <alignment horizontal="left" wrapText="1"/>
    </xf>
    <xf numFmtId="0" fontId="22" fillId="0" borderId="81" xfId="0" applyFont="1" applyFill="1" applyBorder="1" applyAlignment="1" applyProtection="1">
      <alignment wrapText="1"/>
      <protection locked="0"/>
    </xf>
    <xf numFmtId="174" fontId="4" fillId="0" borderId="82" xfId="0" applyNumberFormat="1" applyFont="1" applyFill="1" applyBorder="1" applyAlignment="1">
      <alignment horizontal="right"/>
    </xf>
    <xf numFmtId="174" fontId="4" fillId="0" borderId="84" xfId="0" applyNumberFormat="1" applyFont="1" applyFill="1" applyBorder="1" applyAlignment="1">
      <alignment horizontal="right"/>
    </xf>
    <xf numFmtId="0" fontId="19" fillId="0" borderId="82" xfId="0" applyFont="1" applyFill="1" applyBorder="1" applyAlignment="1">
      <alignment horizontal="left"/>
    </xf>
    <xf numFmtId="0" fontId="23" fillId="0" borderId="81" xfId="0" applyFont="1" applyFill="1" applyBorder="1" applyAlignment="1" applyProtection="1">
      <alignment wrapText="1"/>
      <protection locked="0"/>
    </xf>
    <xf numFmtId="174" fontId="0" fillId="0" borderId="82" xfId="0" applyNumberFormat="1" applyFont="1" applyFill="1" applyBorder="1" applyAlignment="1">
      <alignment horizontal="right"/>
    </xf>
    <xf numFmtId="174" fontId="0" fillId="0" borderId="84" xfId="0" applyNumberFormat="1" applyFont="1" applyFill="1" applyBorder="1" applyAlignment="1">
      <alignment horizontal="right"/>
    </xf>
    <xf numFmtId="0" fontId="23" fillId="0" borderId="82" xfId="0" applyFont="1" applyFill="1" applyBorder="1" applyAlignment="1">
      <alignment horizontal="left"/>
    </xf>
    <xf numFmtId="0" fontId="19" fillId="0" borderId="82" xfId="0" applyFont="1" applyFill="1" applyBorder="1" applyAlignment="1">
      <alignment horizontal="left" wrapText="1"/>
    </xf>
    <xf numFmtId="0" fontId="17" fillId="0" borderId="82" xfId="0" applyFont="1" applyFill="1" applyBorder="1" applyAlignment="1">
      <alignment horizontal="left" vertical="center" wrapText="1"/>
    </xf>
    <xf numFmtId="0" fontId="17" fillId="0" borderId="83" xfId="0" applyFont="1" applyFill="1" applyBorder="1" applyAlignment="1">
      <alignment horizontal="left" vertical="center" wrapText="1"/>
    </xf>
    <xf numFmtId="0" fontId="19" fillId="0" borderId="82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/>
    </xf>
    <xf numFmtId="0" fontId="19" fillId="0" borderId="61" xfId="0" applyFont="1" applyFill="1" applyBorder="1" applyAlignment="1">
      <alignment horizontal="left"/>
    </xf>
    <xf numFmtId="0" fontId="19" fillId="0" borderId="65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4" fillId="0" borderId="60" xfId="0" applyFont="1" applyFill="1" applyBorder="1" applyAlignment="1" applyProtection="1">
      <alignment vertical="center" wrapText="1"/>
      <protection locked="0"/>
    </xf>
    <xf numFmtId="174" fontId="4" fillId="0" borderId="61" xfId="0" applyNumberFormat="1" applyFont="1" applyFill="1" applyBorder="1" applyAlignment="1">
      <alignment horizontal="right" vertical="center"/>
    </xf>
    <xf numFmtId="174" fontId="4" fillId="0" borderId="62" xfId="0" applyNumberFormat="1" applyFont="1" applyFill="1" applyBorder="1" applyAlignment="1">
      <alignment horizontal="right" vertical="center"/>
    </xf>
    <xf numFmtId="0" fontId="19" fillId="0" borderId="60" xfId="0" applyFont="1" applyFill="1" applyBorder="1" applyAlignment="1">
      <alignment horizontal="left"/>
    </xf>
    <xf numFmtId="49" fontId="19" fillId="0" borderId="65" xfId="0" applyNumberFormat="1" applyFont="1" applyFill="1" applyBorder="1" applyAlignment="1">
      <alignment horizontal="left"/>
    </xf>
    <xf numFmtId="0" fontId="19" fillId="0" borderId="85" xfId="0" applyFont="1" applyFill="1" applyBorder="1" applyAlignment="1">
      <alignment horizontal="left" wrapText="1"/>
    </xf>
    <xf numFmtId="0" fontId="24" fillId="0" borderId="60" xfId="0" applyFont="1" applyFill="1" applyBorder="1" applyAlignment="1" applyProtection="1">
      <alignment vertical="center" wrapText="1"/>
      <protection locked="0"/>
    </xf>
    <xf numFmtId="174" fontId="4" fillId="0" borderId="65" xfId="0" applyNumberFormat="1" applyFont="1" applyFill="1" applyBorder="1" applyAlignment="1">
      <alignment horizontal="right"/>
    </xf>
    <xf numFmtId="174" fontId="4" fillId="0" borderId="66" xfId="0" applyNumberFormat="1" applyFont="1" applyFill="1" applyBorder="1" applyAlignment="1">
      <alignment horizontal="right"/>
    </xf>
    <xf numFmtId="0" fontId="17" fillId="0" borderId="83" xfId="0" applyFont="1" applyFill="1" applyBorder="1" applyAlignment="1">
      <alignment horizontal="left"/>
    </xf>
    <xf numFmtId="0" fontId="5" fillId="0" borderId="81" xfId="0" applyFont="1" applyFill="1" applyBorder="1" applyAlignment="1">
      <alignment wrapText="1"/>
    </xf>
    <xf numFmtId="0" fontId="19" fillId="0" borderId="83" xfId="0" applyFont="1" applyFill="1" applyBorder="1" applyAlignment="1">
      <alignment horizontal="left"/>
    </xf>
    <xf numFmtId="0" fontId="22" fillId="0" borderId="81" xfId="0" applyFont="1" applyFill="1" applyBorder="1" applyAlignment="1">
      <alignment wrapText="1"/>
    </xf>
    <xf numFmtId="0" fontId="19" fillId="0" borderId="61" xfId="0" applyFont="1" applyFill="1" applyBorder="1" applyAlignment="1">
      <alignment horizontal="left" wrapText="1"/>
    </xf>
    <xf numFmtId="0" fontId="19" fillId="0" borderId="65" xfId="0" applyFont="1" applyFill="1" applyBorder="1" applyAlignment="1">
      <alignment horizontal="left"/>
    </xf>
    <xf numFmtId="0" fontId="4" fillId="0" borderId="60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horizontal="left"/>
    </xf>
    <xf numFmtId="0" fontId="19" fillId="0" borderId="86" xfId="0" applyFont="1" applyFill="1" applyBorder="1" applyAlignment="1">
      <alignment horizontal="left"/>
    </xf>
    <xf numFmtId="0" fontId="19" fillId="0" borderId="6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vertical="center" wrapText="1"/>
    </xf>
    <xf numFmtId="174" fontId="0" fillId="0" borderId="61" xfId="0" applyNumberFormat="1" applyFont="1" applyFill="1" applyBorder="1" applyAlignment="1">
      <alignment horizontal="right" vertical="center"/>
    </xf>
    <xf numFmtId="174" fontId="0" fillId="0" borderId="62" xfId="0" applyNumberFormat="1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left"/>
    </xf>
    <xf numFmtId="0" fontId="23" fillId="0" borderId="4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wrapText="1"/>
    </xf>
    <xf numFmtId="174" fontId="4" fillId="0" borderId="40" xfId="0" applyNumberFormat="1" applyFont="1" applyFill="1" applyBorder="1" applyAlignment="1">
      <alignment horizontal="right" vertical="center"/>
    </xf>
    <xf numFmtId="174" fontId="4" fillId="0" borderId="14" xfId="0" applyNumberFormat="1" applyFont="1" applyFill="1" applyBorder="1" applyAlignment="1">
      <alignment horizontal="right" vertical="center"/>
    </xf>
    <xf numFmtId="0" fontId="23" fillId="0" borderId="81" xfId="0" applyFont="1" applyFill="1" applyBorder="1" applyAlignment="1">
      <alignment horizontal="left"/>
    </xf>
    <xf numFmtId="0" fontId="27" fillId="0" borderId="81" xfId="0" applyFont="1" applyFill="1" applyBorder="1" applyAlignment="1">
      <alignment wrapText="1"/>
    </xf>
    <xf numFmtId="0" fontId="5" fillId="0" borderId="81" xfId="0" applyFont="1" applyFill="1" applyBorder="1" applyAlignment="1">
      <alignment horizontal="left" wrapText="1"/>
    </xf>
    <xf numFmtId="0" fontId="28" fillId="0" borderId="81" xfId="0" applyFont="1" applyFill="1" applyBorder="1" applyAlignment="1">
      <alignment horizontal="left"/>
    </xf>
    <xf numFmtId="0" fontId="28" fillId="0" borderId="82" xfId="0" applyFont="1" applyFill="1" applyBorder="1" applyAlignment="1">
      <alignment horizontal="left"/>
    </xf>
    <xf numFmtId="0" fontId="20" fillId="0" borderId="82" xfId="0" applyFont="1" applyFill="1" applyBorder="1" applyAlignment="1">
      <alignment horizontal="left"/>
    </xf>
    <xf numFmtId="0" fontId="5" fillId="0" borderId="87" xfId="0" applyFont="1" applyFill="1" applyBorder="1" applyAlignment="1">
      <alignment horizontal="left" wrapText="1"/>
    </xf>
    <xf numFmtId="174" fontId="0" fillId="0" borderId="88" xfId="0" applyNumberFormat="1" applyFont="1" applyFill="1" applyBorder="1" applyAlignment="1">
      <alignment horizontal="right"/>
    </xf>
    <xf numFmtId="174" fontId="0" fillId="0" borderId="89" xfId="0" applyNumberFormat="1" applyFont="1" applyFill="1" applyBorder="1" applyAlignment="1">
      <alignment horizontal="right"/>
    </xf>
    <xf numFmtId="0" fontId="5" fillId="0" borderId="90" xfId="0" applyFont="1" applyFill="1" applyBorder="1" applyAlignment="1">
      <alignment wrapText="1"/>
    </xf>
    <xf numFmtId="174" fontId="0" fillId="0" borderId="91" xfId="0" applyNumberFormat="1" applyFont="1" applyFill="1" applyBorder="1" applyAlignment="1">
      <alignment horizontal="right"/>
    </xf>
    <xf numFmtId="174" fontId="0" fillId="0" borderId="92" xfId="0" applyNumberFormat="1" applyFont="1" applyFill="1" applyBorder="1" applyAlignment="1">
      <alignment horizontal="right"/>
    </xf>
    <xf numFmtId="174" fontId="4" fillId="0" borderId="83" xfId="0" applyNumberFormat="1" applyFont="1" applyFill="1" applyBorder="1" applyAlignment="1">
      <alignment horizontal="right"/>
    </xf>
    <xf numFmtId="174" fontId="4" fillId="0" borderId="93" xfId="0" applyNumberFormat="1" applyFont="1" applyFill="1" applyBorder="1" applyAlignment="1">
      <alignment horizontal="right"/>
    </xf>
    <xf numFmtId="0" fontId="22" fillId="0" borderId="90" xfId="0" applyFont="1" applyFill="1" applyBorder="1" applyAlignment="1">
      <alignment wrapText="1"/>
    </xf>
    <xf numFmtId="174" fontId="4" fillId="0" borderId="94" xfId="0" applyNumberFormat="1" applyFont="1" applyFill="1" applyBorder="1" applyAlignment="1">
      <alignment horizontal="right"/>
    </xf>
    <xf numFmtId="174" fontId="4" fillId="0" borderId="91" xfId="0" applyNumberFormat="1" applyFont="1" applyFill="1" applyBorder="1" applyAlignment="1">
      <alignment horizontal="right"/>
    </xf>
    <xf numFmtId="174" fontId="4" fillId="0" borderId="95" xfId="0" applyNumberFormat="1" applyFont="1" applyFill="1" applyBorder="1" applyAlignment="1">
      <alignment horizontal="right"/>
    </xf>
    <xf numFmtId="0" fontId="17" fillId="0" borderId="40" xfId="0" applyFont="1" applyFill="1" applyBorder="1" applyAlignment="1">
      <alignment horizontal="left"/>
    </xf>
    <xf numFmtId="0" fontId="23" fillId="0" borderId="61" xfId="0" applyFont="1" applyFill="1" applyBorder="1" applyAlignment="1">
      <alignment horizontal="left"/>
    </xf>
    <xf numFmtId="0" fontId="17" fillId="0" borderId="65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4" fillId="0" borderId="44" xfId="0" applyFont="1" applyFill="1" applyBorder="1" applyAlignment="1">
      <alignment wrapText="1"/>
    </xf>
    <xf numFmtId="174" fontId="4" fillId="0" borderId="96" xfId="0" applyNumberFormat="1" applyFont="1" applyFill="1" applyBorder="1" applyAlignment="1">
      <alignment horizontal="right"/>
    </xf>
    <xf numFmtId="174" fontId="4" fillId="0" borderId="97" xfId="0" applyNumberFormat="1" applyFont="1" applyFill="1" applyBorder="1" applyAlignment="1">
      <alignment horizontal="right"/>
    </xf>
    <xf numFmtId="0" fontId="30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64" xfId="0" applyNumberFormat="1" applyFont="1" applyFill="1" applyBorder="1" applyAlignment="1">
      <alignment horizontal="right" vertical="center"/>
    </xf>
    <xf numFmtId="0" fontId="20" fillId="0" borderId="65" xfId="0" applyFont="1" applyFill="1" applyBorder="1" applyAlignment="1">
      <alignment horizontal="left"/>
    </xf>
    <xf numFmtId="0" fontId="17" fillId="0" borderId="85" xfId="0" applyFont="1" applyFill="1" applyBorder="1" applyAlignment="1">
      <alignment horizontal="left"/>
    </xf>
    <xf numFmtId="0" fontId="5" fillId="0" borderId="60" xfId="0" applyFont="1" applyFill="1" applyBorder="1" applyAlignment="1" applyProtection="1">
      <alignment vertical="center"/>
      <protection locked="0"/>
    </xf>
    <xf numFmtId="174" fontId="0" fillId="0" borderId="65" xfId="0" applyNumberFormat="1" applyFont="1" applyFill="1" applyBorder="1" applyAlignment="1">
      <alignment horizontal="right" vertical="center"/>
    </xf>
    <xf numFmtId="174" fontId="0" fillId="0" borderId="66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0" fontId="17" fillId="0" borderId="98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99" xfId="0" applyFont="1" applyFill="1" applyBorder="1" applyAlignment="1">
      <alignment horizontal="left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174" fontId="0" fillId="0" borderId="100" xfId="0" applyNumberFormat="1" applyFont="1" applyFill="1" applyBorder="1" applyAlignment="1">
      <alignment horizontal="right" vertical="center"/>
    </xf>
    <xf numFmtId="174" fontId="0" fillId="0" borderId="8" xfId="0" applyNumberFormat="1" applyFont="1" applyFill="1" applyBorder="1" applyAlignment="1">
      <alignment horizontal="right" vertical="center"/>
    </xf>
    <xf numFmtId="0" fontId="19" fillId="0" borderId="90" xfId="0" applyFont="1" applyFill="1" applyBorder="1" applyAlignment="1">
      <alignment horizontal="left"/>
    </xf>
    <xf numFmtId="0" fontId="19" fillId="0" borderId="91" xfId="0" applyFont="1" applyFill="1" applyBorder="1" applyAlignment="1">
      <alignment horizontal="left"/>
    </xf>
    <xf numFmtId="0" fontId="17" fillId="0" borderId="101" xfId="0" applyFont="1" applyFill="1" applyBorder="1" applyAlignment="1">
      <alignment horizontal="left"/>
    </xf>
    <xf numFmtId="0" fontId="17" fillId="0" borderId="102" xfId="0" applyFont="1" applyFill="1" applyBorder="1" applyAlignment="1">
      <alignment horizontal="left"/>
    </xf>
    <xf numFmtId="0" fontId="31" fillId="0" borderId="90" xfId="0" applyFont="1" applyFill="1" applyBorder="1" applyAlignment="1">
      <alignment horizontal="left"/>
    </xf>
    <xf numFmtId="0" fontId="23" fillId="0" borderId="91" xfId="0" applyFont="1" applyFill="1" applyBorder="1" applyAlignment="1">
      <alignment horizontal="left"/>
    </xf>
    <xf numFmtId="0" fontId="30" fillId="0" borderId="82" xfId="0" applyFont="1" applyFill="1" applyBorder="1" applyAlignment="1">
      <alignment horizontal="left"/>
    </xf>
    <xf numFmtId="0" fontId="30" fillId="0" borderId="101" xfId="0" applyFont="1" applyFill="1" applyBorder="1" applyAlignment="1">
      <alignment horizontal="left"/>
    </xf>
    <xf numFmtId="0" fontId="31" fillId="0" borderId="103" xfId="0" applyFont="1" applyFill="1" applyBorder="1" applyAlignment="1">
      <alignment horizontal="left"/>
    </xf>
    <xf numFmtId="0" fontId="31" fillId="0" borderId="104" xfId="0" applyFont="1" applyFill="1" applyBorder="1" applyAlignment="1">
      <alignment horizontal="left"/>
    </xf>
    <xf numFmtId="0" fontId="30" fillId="0" borderId="105" xfId="0" applyFont="1" applyFill="1" applyBorder="1" applyAlignment="1">
      <alignment horizontal="left"/>
    </xf>
    <xf numFmtId="0" fontId="5" fillId="0" borderId="103" xfId="0" applyFont="1" applyFill="1" applyBorder="1" applyAlignment="1">
      <alignment wrapText="1"/>
    </xf>
    <xf numFmtId="0" fontId="31" fillId="0" borderId="106" xfId="0" applyFont="1" applyFill="1" applyBorder="1" applyAlignment="1">
      <alignment horizontal="left"/>
    </xf>
    <xf numFmtId="0" fontId="23" fillId="0" borderId="107" xfId="0" applyFont="1" applyFill="1" applyBorder="1" applyAlignment="1">
      <alignment horizontal="left"/>
    </xf>
    <xf numFmtId="0" fontId="30" fillId="0" borderId="107" xfId="0" applyFont="1" applyFill="1" applyBorder="1" applyAlignment="1">
      <alignment horizontal="left"/>
    </xf>
    <xf numFmtId="0" fontId="30" fillId="0" borderId="108" xfId="0" applyFont="1" applyFill="1" applyBorder="1" applyAlignment="1">
      <alignment horizontal="left"/>
    </xf>
    <xf numFmtId="0" fontId="22" fillId="0" borderId="106" xfId="0" applyFont="1" applyFill="1" applyBorder="1" applyAlignment="1">
      <alignment wrapText="1"/>
    </xf>
    <xf numFmtId="0" fontId="31" fillId="0" borderId="44" xfId="0" applyFont="1" applyFill="1" applyBorder="1" applyAlignment="1">
      <alignment horizontal="left"/>
    </xf>
    <xf numFmtId="0" fontId="31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30" fillId="0" borderId="109" xfId="0" applyFont="1" applyFill="1" applyBorder="1" applyAlignment="1">
      <alignment horizontal="left"/>
    </xf>
    <xf numFmtId="0" fontId="4" fillId="0" borderId="44" xfId="0" applyFont="1" applyFill="1" applyBorder="1" applyAlignment="1">
      <alignment vertical="center" wrapText="1"/>
    </xf>
    <xf numFmtId="0" fontId="24" fillId="0" borderId="6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33" fillId="0" borderId="0" xfId="0" applyNumberFormat="1" applyFont="1" applyAlignment="1">
      <alignment horizontal="centerContinuous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3" fillId="0" borderId="0" xfId="0" applyNumberFormat="1" applyFont="1" applyAlignment="1">
      <alignment horizontal="centerContinuous"/>
    </xf>
    <xf numFmtId="180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vertical="top"/>
    </xf>
    <xf numFmtId="0" fontId="10" fillId="0" borderId="27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/>
    </xf>
    <xf numFmtId="0" fontId="33" fillId="0" borderId="17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3" fillId="0" borderId="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40" fillId="0" borderId="3" xfId="0" applyNumberFormat="1" applyFont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36" fillId="0" borderId="110" xfId="0" applyNumberFormat="1" applyFont="1" applyBorder="1" applyAlignment="1">
      <alignment horizontal="left" wrapText="1"/>
    </xf>
    <xf numFmtId="172" fontId="0" fillId="0" borderId="84" xfId="0" applyNumberFormat="1" applyFont="1" applyBorder="1" applyAlignment="1">
      <alignment horizontal="right"/>
    </xf>
    <xf numFmtId="173" fontId="36" fillId="0" borderId="34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0" fontId="35" fillId="0" borderId="12" xfId="0" applyFont="1" applyBorder="1" applyAlignment="1">
      <alignment horizontal="left" vertical="center"/>
    </xf>
    <xf numFmtId="0" fontId="33" fillId="0" borderId="36" xfId="0" applyFont="1" applyBorder="1" applyAlignment="1">
      <alignment/>
    </xf>
    <xf numFmtId="49" fontId="43" fillId="0" borderId="36" xfId="0" applyNumberFormat="1" applyFont="1" applyFill="1" applyBorder="1" applyAlignment="1">
      <alignment horizontal="center"/>
    </xf>
    <xf numFmtId="180" fontId="0" fillId="0" borderId="36" xfId="0" applyNumberFormat="1" applyFont="1" applyBorder="1" applyAlignment="1">
      <alignment horizontal="right"/>
    </xf>
    <xf numFmtId="172" fontId="0" fillId="0" borderId="36" xfId="0" applyNumberFormat="1" applyFont="1" applyBorder="1" applyAlignment="1">
      <alignment horizontal="right"/>
    </xf>
    <xf numFmtId="0" fontId="33" fillId="0" borderId="110" xfId="0" applyNumberFormat="1" applyFont="1" applyBorder="1" applyAlignment="1">
      <alignment horizontal="left"/>
    </xf>
    <xf numFmtId="49" fontId="3" fillId="0" borderId="110" xfId="0" applyNumberFormat="1" applyFont="1" applyFill="1" applyBorder="1" applyAlignment="1">
      <alignment horizontal="center"/>
    </xf>
    <xf numFmtId="180" fontId="0" fillId="0" borderId="91" xfId="21" applyNumberFormat="1" applyFont="1" applyFill="1" applyBorder="1" applyAlignment="1">
      <alignment horizontal="right"/>
      <protection/>
    </xf>
    <xf numFmtId="172" fontId="0" fillId="0" borderId="110" xfId="0" applyNumberFormat="1" applyFont="1" applyBorder="1" applyAlignment="1">
      <alignment horizontal="right"/>
    </xf>
    <xf numFmtId="172" fontId="0" fillId="0" borderId="111" xfId="0" applyNumberFormat="1" applyFont="1" applyBorder="1" applyAlignment="1">
      <alignment horizontal="right"/>
    </xf>
    <xf numFmtId="0" fontId="45" fillId="0" borderId="12" xfId="0" applyFont="1" applyBorder="1" applyAlignment="1">
      <alignment/>
    </xf>
    <xf numFmtId="173" fontId="33" fillId="0" borderId="83" xfId="0" applyNumberFormat="1" applyFont="1" applyBorder="1" applyAlignment="1">
      <alignment horizontal="left" wrapText="1"/>
    </xf>
    <xf numFmtId="49" fontId="3" fillId="0" borderId="91" xfId="0" applyNumberFormat="1" applyFont="1" applyFill="1" applyBorder="1" applyAlignment="1">
      <alignment horizontal="center"/>
    </xf>
    <xf numFmtId="172" fontId="0" fillId="0" borderId="91" xfId="0" applyNumberFormat="1" applyFont="1" applyFill="1" applyBorder="1" applyAlignment="1">
      <alignment horizontal="right"/>
    </xf>
    <xf numFmtId="172" fontId="0" fillId="0" borderId="92" xfId="0" applyNumberFormat="1" applyFont="1" applyBorder="1" applyAlignment="1">
      <alignment horizontal="right"/>
    </xf>
    <xf numFmtId="0" fontId="45" fillId="0" borderId="39" xfId="0" applyFont="1" applyBorder="1" applyAlignment="1">
      <alignment/>
    </xf>
    <xf numFmtId="0" fontId="3" fillId="0" borderId="91" xfId="0" applyFont="1" applyBorder="1" applyAlignment="1">
      <alignment wrapText="1"/>
    </xf>
    <xf numFmtId="172" fontId="0" fillId="0" borderId="91" xfId="0" applyNumberFormat="1" applyFont="1" applyBorder="1" applyAlignment="1">
      <alignment horizontal="right"/>
    </xf>
    <xf numFmtId="0" fontId="33" fillId="0" borderId="91" xfId="0" applyNumberFormat="1" applyFont="1" applyBorder="1" applyAlignment="1">
      <alignment horizontal="left" wrapText="1"/>
    </xf>
    <xf numFmtId="173" fontId="33" fillId="0" borderId="91" xfId="0" applyNumberFormat="1" applyFont="1" applyBorder="1" applyAlignment="1">
      <alignment horizontal="left" wrapText="1"/>
    </xf>
    <xf numFmtId="0" fontId="45" fillId="0" borderId="12" xfId="0" applyFont="1" applyFill="1" applyBorder="1" applyAlignment="1">
      <alignment/>
    </xf>
    <xf numFmtId="173" fontId="33" fillId="0" borderId="112" xfId="0" applyNumberFormat="1" applyFont="1" applyBorder="1" applyAlignment="1">
      <alignment wrapText="1"/>
    </xf>
    <xf numFmtId="49" fontId="3" fillId="0" borderId="112" xfId="0" applyNumberFormat="1" applyFont="1" applyFill="1" applyBorder="1" applyAlignment="1">
      <alignment horizontal="center"/>
    </xf>
    <xf numFmtId="180" fontId="0" fillId="0" borderId="112" xfId="0" applyNumberFormat="1" applyFont="1" applyBorder="1" applyAlignment="1">
      <alignment horizontal="right"/>
    </xf>
    <xf numFmtId="172" fontId="0" fillId="0" borderId="112" xfId="0" applyNumberFormat="1" applyFont="1" applyBorder="1" applyAlignment="1">
      <alignment horizontal="right"/>
    </xf>
    <xf numFmtId="172" fontId="0" fillId="0" borderId="113" xfId="0" applyNumberFormat="1" applyFont="1" applyBorder="1" applyAlignment="1">
      <alignment horizontal="right"/>
    </xf>
    <xf numFmtId="49" fontId="43" fillId="0" borderId="100" xfId="0" applyNumberFormat="1" applyFont="1" applyFill="1" applyBorder="1" applyAlignment="1">
      <alignment horizontal="center"/>
    </xf>
    <xf numFmtId="180" fontId="0" fillId="0" borderId="100" xfId="0" applyNumberFormat="1" applyFont="1" applyFill="1" applyBorder="1" applyAlignment="1">
      <alignment horizontal="right"/>
    </xf>
    <xf numFmtId="172" fontId="0" fillId="0" borderId="100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0" fontId="0" fillId="0" borderId="39" xfId="0" applyFill="1" applyBorder="1" applyAlignment="1">
      <alignment/>
    </xf>
    <xf numFmtId="173" fontId="33" fillId="0" borderId="110" xfId="0" applyNumberFormat="1" applyFont="1" applyBorder="1" applyAlignment="1">
      <alignment wrapText="1"/>
    </xf>
    <xf numFmtId="49" fontId="34" fillId="0" borderId="22" xfId="0" applyNumberFormat="1" applyFont="1" applyFill="1" applyBorder="1" applyAlignment="1">
      <alignment horizontal="center"/>
    </xf>
    <xf numFmtId="180" fontId="0" fillId="0" borderId="83" xfId="0" applyNumberFormat="1" applyFont="1" applyFill="1" applyBorder="1" applyAlignment="1">
      <alignment horizontal="right"/>
    </xf>
    <xf numFmtId="172" fontId="0" fillId="0" borderId="83" xfId="0" applyNumberFormat="1" applyFont="1" applyBorder="1" applyAlignment="1">
      <alignment horizontal="right"/>
    </xf>
    <xf numFmtId="172" fontId="0" fillId="0" borderId="9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173" fontId="33" fillId="0" borderId="91" xfId="0" applyNumberFormat="1" applyFont="1" applyBorder="1" applyAlignment="1">
      <alignment wrapText="1"/>
    </xf>
    <xf numFmtId="49" fontId="34" fillId="0" borderId="91" xfId="0" applyNumberFormat="1" applyFont="1" applyFill="1" applyBorder="1" applyAlignment="1">
      <alignment horizontal="center"/>
    </xf>
    <xf numFmtId="180" fontId="0" fillId="0" borderId="91" xfId="0" applyNumberFormat="1" applyFont="1" applyFill="1" applyBorder="1" applyAlignment="1">
      <alignment horizontal="right"/>
    </xf>
    <xf numFmtId="173" fontId="33" fillId="0" borderId="104" xfId="0" applyNumberFormat="1" applyFont="1" applyFill="1" applyBorder="1" applyAlignment="1">
      <alignment wrapText="1"/>
    </xf>
    <xf numFmtId="180" fontId="0" fillId="0" borderId="82" xfId="0" applyNumberFormat="1" applyFont="1" applyFill="1" applyBorder="1" applyAlignment="1">
      <alignment horizontal="right"/>
    </xf>
    <xf numFmtId="172" fontId="0" fillId="0" borderId="82" xfId="0" applyNumberFormat="1" applyFont="1" applyFill="1" applyBorder="1" applyAlignment="1">
      <alignment horizontal="right"/>
    </xf>
    <xf numFmtId="173" fontId="33" fillId="0" borderId="104" xfId="0" applyNumberFormat="1" applyFont="1" applyBorder="1" applyAlignment="1">
      <alignment wrapText="1"/>
    </xf>
    <xf numFmtId="0" fontId="0" fillId="0" borderId="15" xfId="0" applyFill="1" applyBorder="1" applyAlignment="1">
      <alignment/>
    </xf>
    <xf numFmtId="49" fontId="34" fillId="0" borderId="112" xfId="0" applyNumberFormat="1" applyFont="1" applyFill="1" applyBorder="1" applyAlignment="1">
      <alignment horizontal="center"/>
    </xf>
    <xf numFmtId="180" fontId="0" fillId="0" borderId="88" xfId="21" applyNumberFormat="1" applyFont="1" applyFill="1" applyBorder="1" applyAlignment="1">
      <alignment horizontal="right"/>
      <protection/>
    </xf>
    <xf numFmtId="172" fontId="0" fillId="0" borderId="88" xfId="0" applyNumberFormat="1" applyFont="1" applyBorder="1" applyAlignment="1">
      <alignment horizontal="right"/>
    </xf>
    <xf numFmtId="172" fontId="0" fillId="0" borderId="89" xfId="0" applyNumberFormat="1" applyFont="1" applyBorder="1" applyAlignment="1">
      <alignment horizontal="right"/>
    </xf>
    <xf numFmtId="180" fontId="0" fillId="0" borderId="34" xfId="21" applyNumberFormat="1" applyFont="1" applyFill="1" applyBorder="1" applyAlignment="1">
      <alignment horizontal="right"/>
      <protection/>
    </xf>
    <xf numFmtId="172" fontId="0" fillId="0" borderId="34" xfId="0" applyNumberFormat="1" applyFont="1" applyBorder="1" applyAlignment="1">
      <alignment horizontal="right"/>
    </xf>
    <xf numFmtId="173" fontId="33" fillId="0" borderId="110" xfId="0" applyNumberFormat="1" applyFont="1" applyFill="1" applyBorder="1" applyAlignment="1">
      <alignment wrapText="1"/>
    </xf>
    <xf numFmtId="49" fontId="34" fillId="0" borderId="82" xfId="0" applyNumberFormat="1" applyFont="1" applyFill="1" applyBorder="1" applyAlignment="1">
      <alignment horizontal="center"/>
    </xf>
    <xf numFmtId="180" fontId="0" fillId="0" borderId="82" xfId="21" applyNumberFormat="1" applyFont="1" applyFill="1" applyBorder="1" applyAlignment="1">
      <alignment horizontal="right"/>
      <protection/>
    </xf>
    <xf numFmtId="172" fontId="0" fillId="0" borderId="83" xfId="0" applyNumberFormat="1" applyFont="1" applyFill="1" applyBorder="1" applyAlignment="1">
      <alignment horizontal="right"/>
    </xf>
    <xf numFmtId="0" fontId="0" fillId="0" borderId="91" xfId="0" applyBorder="1" applyAlignment="1">
      <alignment wrapText="1"/>
    </xf>
    <xf numFmtId="180" fontId="0" fillId="0" borderId="94" xfId="21" applyNumberFormat="1" applyFont="1" applyFill="1" applyBorder="1" applyAlignment="1">
      <alignment horizontal="right"/>
      <protection/>
    </xf>
    <xf numFmtId="172" fontId="0" fillId="0" borderId="82" xfId="0" applyNumberFormat="1" applyFont="1" applyBorder="1" applyAlignment="1">
      <alignment horizontal="right"/>
    </xf>
    <xf numFmtId="0" fontId="0" fillId="0" borderId="83" xfId="0" applyFont="1" applyFill="1" applyBorder="1" applyAlignment="1">
      <alignment/>
    </xf>
    <xf numFmtId="0" fontId="0" fillId="0" borderId="83" xfId="0" applyFont="1" applyFill="1" applyBorder="1" applyAlignment="1">
      <alignment wrapText="1"/>
    </xf>
    <xf numFmtId="0" fontId="0" fillId="0" borderId="82" xfId="0" applyFont="1" applyBorder="1" applyAlignment="1">
      <alignment wrapText="1"/>
    </xf>
    <xf numFmtId="0" fontId="0" fillId="0" borderId="83" xfId="0" applyFont="1" applyBorder="1" applyAlignment="1">
      <alignment wrapText="1"/>
    </xf>
    <xf numFmtId="0" fontId="0" fillId="0" borderId="91" xfId="0" applyFont="1" applyFill="1" applyBorder="1" applyAlignment="1">
      <alignment wrapText="1"/>
    </xf>
    <xf numFmtId="0" fontId="0" fillId="0" borderId="91" xfId="0" applyFont="1" applyFill="1" applyBorder="1" applyAlignment="1">
      <alignment/>
    </xf>
    <xf numFmtId="0" fontId="33" fillId="0" borderId="82" xfId="0" applyFont="1" applyFill="1" applyBorder="1" applyAlignment="1">
      <alignment wrapText="1"/>
    </xf>
    <xf numFmtId="0" fontId="33" fillId="0" borderId="91" xfId="0" applyFont="1" applyFill="1" applyBorder="1" applyAlignment="1">
      <alignment wrapText="1"/>
    </xf>
    <xf numFmtId="172" fontId="0" fillId="0" borderId="84" xfId="0" applyNumberFormat="1" applyFont="1" applyFill="1" applyBorder="1" applyAlignment="1">
      <alignment horizontal="right"/>
    </xf>
    <xf numFmtId="172" fontId="0" fillId="0" borderId="94" xfId="0" applyNumberFormat="1" applyFont="1" applyFill="1" applyBorder="1" applyAlignment="1">
      <alignment horizontal="right"/>
    </xf>
    <xf numFmtId="172" fontId="0" fillId="0" borderId="95" xfId="0" applyNumberFormat="1" applyFont="1" applyFill="1" applyBorder="1" applyAlignment="1">
      <alignment horizontal="right"/>
    </xf>
    <xf numFmtId="173" fontId="33" fillId="0" borderId="82" xfId="0" applyNumberFormat="1" applyFont="1" applyFill="1" applyBorder="1" applyAlignment="1">
      <alignment wrapText="1"/>
    </xf>
    <xf numFmtId="172" fontId="0" fillId="0" borderId="94" xfId="0" applyNumberFormat="1" applyFont="1" applyBorder="1" applyAlignment="1">
      <alignment horizontal="right"/>
    </xf>
    <xf numFmtId="172" fontId="0" fillId="0" borderId="95" xfId="0" applyNumberFormat="1" applyFont="1" applyBorder="1" applyAlignment="1">
      <alignment horizontal="right"/>
    </xf>
    <xf numFmtId="0" fontId="33" fillId="0" borderId="83" xfId="0" applyFont="1" applyFill="1" applyBorder="1" applyAlignment="1">
      <alignment wrapText="1"/>
    </xf>
    <xf numFmtId="173" fontId="33" fillId="0" borderId="91" xfId="0" applyNumberFormat="1" applyFont="1" applyFill="1" applyBorder="1" applyAlignment="1">
      <alignment wrapText="1"/>
    </xf>
    <xf numFmtId="180" fontId="0" fillId="0" borderId="91" xfId="0" applyNumberFormat="1" applyFont="1" applyBorder="1" applyAlignment="1">
      <alignment horizontal="right"/>
    </xf>
    <xf numFmtId="173" fontId="0" fillId="0" borderId="21" xfId="0" applyNumberFormat="1" applyBorder="1" applyAlignment="1">
      <alignment wrapText="1"/>
    </xf>
    <xf numFmtId="49" fontId="34" fillId="0" borderId="104" xfId="0" applyNumberFormat="1" applyFont="1" applyFill="1" applyBorder="1" applyAlignment="1">
      <alignment horizontal="center"/>
    </xf>
    <xf numFmtId="180" fontId="0" fillId="0" borderId="104" xfId="0" applyNumberFormat="1" applyFont="1" applyBorder="1" applyAlignment="1">
      <alignment horizontal="right"/>
    </xf>
    <xf numFmtId="172" fontId="0" fillId="0" borderId="104" xfId="0" applyNumberFormat="1" applyFont="1" applyBorder="1" applyAlignment="1">
      <alignment horizontal="right"/>
    </xf>
    <xf numFmtId="172" fontId="0" fillId="0" borderId="114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180" fontId="0" fillId="0" borderId="20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172" fontId="0" fillId="0" borderId="47" xfId="0" applyNumberFormat="1" applyFont="1" applyBorder="1" applyAlignment="1">
      <alignment horizontal="right"/>
    </xf>
    <xf numFmtId="0" fontId="47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48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centerContinuous" vertical="center" wrapText="1"/>
    </xf>
    <xf numFmtId="0" fontId="36" fillId="0" borderId="39" xfId="0" applyFont="1" applyBorder="1" applyAlignment="1">
      <alignment/>
    </xf>
    <xf numFmtId="49" fontId="6" fillId="0" borderId="115" xfId="0" applyNumberFormat="1" applyFont="1" applyFill="1" applyBorder="1" applyAlignment="1">
      <alignment horizontal="center"/>
    </xf>
    <xf numFmtId="180" fontId="6" fillId="0" borderId="115" xfId="0" applyNumberFormat="1" applyFont="1" applyBorder="1" applyAlignment="1">
      <alignment horizontal="right"/>
    </xf>
    <xf numFmtId="172" fontId="6" fillId="0" borderId="110" xfId="0" applyNumberFormat="1" applyFont="1" applyFill="1" applyBorder="1" applyAlignment="1">
      <alignment horizontal="right"/>
    </xf>
    <xf numFmtId="172" fontId="6" fillId="0" borderId="84" xfId="0" applyNumberFormat="1" applyFont="1" applyBorder="1" applyAlignment="1">
      <alignment horizontal="right"/>
    </xf>
    <xf numFmtId="0" fontId="50" fillId="0" borderId="39" xfId="0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180" fontId="6" fillId="0" borderId="34" xfId="0" applyNumberFormat="1" applyFont="1" applyBorder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172" fontId="6" fillId="0" borderId="13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Continuous"/>
    </xf>
    <xf numFmtId="49" fontId="57" fillId="0" borderId="0" xfId="0" applyNumberFormat="1" applyFont="1" applyAlignment="1">
      <alignment horizontal="center"/>
    </xf>
    <xf numFmtId="0" fontId="14" fillId="0" borderId="0" xfId="0" applyFont="1" applyAlignment="1">
      <alignment horizontal="left" indent="1"/>
    </xf>
    <xf numFmtId="0" fontId="16" fillId="0" borderId="24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0" fontId="16" fillId="0" borderId="78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57" fillId="0" borderId="27" xfId="0" applyFont="1" applyBorder="1" applyAlignment="1">
      <alignment/>
    </xf>
    <xf numFmtId="4" fontId="57" fillId="0" borderId="27" xfId="0" applyNumberFormat="1" applyFont="1" applyBorder="1" applyAlignment="1">
      <alignment/>
    </xf>
    <xf numFmtId="4" fontId="57" fillId="0" borderId="79" xfId="0" applyNumberFormat="1" applyFont="1" applyBorder="1" applyAlignment="1">
      <alignment/>
    </xf>
    <xf numFmtId="49" fontId="57" fillId="0" borderId="4" xfId="0" applyNumberFormat="1" applyFont="1" applyBorder="1" applyAlignment="1">
      <alignment horizontal="center"/>
    </xf>
    <xf numFmtId="0" fontId="57" fillId="0" borderId="116" xfId="0" applyFont="1" applyBorder="1" applyAlignment="1">
      <alignment horizontal="left" indent="1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12" xfId="0" applyNumberFormat="1" applyFont="1" applyFill="1" applyBorder="1" applyAlignment="1">
      <alignment horizontal="left" wrapText="1"/>
    </xf>
    <xf numFmtId="4" fontId="11" fillId="0" borderId="12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49" fontId="14" fillId="0" borderId="33" xfId="0" applyNumberFormat="1" applyFont="1" applyFill="1" applyBorder="1" applyAlignment="1">
      <alignment horizontal="left"/>
    </xf>
    <xf numFmtId="0" fontId="52" fillId="0" borderId="86" xfId="0" applyFont="1" applyBorder="1" applyAlignment="1">
      <alignment/>
    </xf>
    <xf numFmtId="4" fontId="52" fillId="0" borderId="86" xfId="0" applyNumberFormat="1" applyFont="1" applyBorder="1" applyAlignment="1">
      <alignment/>
    </xf>
    <xf numFmtId="4" fontId="52" fillId="0" borderId="65" xfId="0" applyNumberFormat="1" applyFont="1" applyBorder="1" applyAlignment="1">
      <alignment/>
    </xf>
    <xf numFmtId="49" fontId="52" fillId="0" borderId="64" xfId="0" applyNumberFormat="1" applyFont="1" applyBorder="1" applyAlignment="1">
      <alignment horizontal="center"/>
    </xf>
    <xf numFmtId="0" fontId="52" fillId="0" borderId="63" xfId="0" applyFont="1" applyBorder="1" applyAlignment="1">
      <alignment horizontal="left" indent="1"/>
    </xf>
    <xf numFmtId="0" fontId="63" fillId="0" borderId="0" xfId="0" applyFont="1" applyAlignment="1">
      <alignment/>
    </xf>
    <xf numFmtId="0" fontId="57" fillId="0" borderId="0" xfId="0" applyFont="1" applyBorder="1" applyAlignment="1">
      <alignment/>
    </xf>
    <xf numFmtId="49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 indent="1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4" fillId="0" borderId="0" xfId="0" applyFont="1" applyAlignment="1">
      <alignment horizontal="right"/>
    </xf>
    <xf numFmtId="49" fontId="58" fillId="0" borderId="12" xfId="0" applyNumberFormat="1" applyFont="1" applyFill="1" applyBorder="1" applyAlignment="1">
      <alignment horizontal="left" wrapText="1"/>
    </xf>
    <xf numFmtId="4" fontId="58" fillId="0" borderId="12" xfId="0" applyNumberFormat="1" applyFont="1" applyBorder="1" applyAlignment="1">
      <alignment/>
    </xf>
    <xf numFmtId="186" fontId="58" fillId="0" borderId="21" xfId="0" applyNumberFormat="1" applyFont="1" applyFill="1" applyBorder="1" applyAlignment="1">
      <alignment horizontal="right"/>
    </xf>
    <xf numFmtId="0" fontId="58" fillId="0" borderId="41" xfId="0" applyFont="1" applyBorder="1" applyAlignment="1">
      <alignment horizontal="center"/>
    </xf>
    <xf numFmtId="49" fontId="58" fillId="0" borderId="33" xfId="0" applyNumberFormat="1" applyFont="1" applyFill="1" applyBorder="1" applyAlignment="1">
      <alignment horizontal="left"/>
    </xf>
    <xf numFmtId="0" fontId="58" fillId="0" borderId="12" xfId="22" applyFont="1" applyBorder="1">
      <alignment/>
      <protection/>
    </xf>
    <xf numFmtId="4" fontId="58" fillId="0" borderId="12" xfId="0" applyNumberFormat="1" applyFont="1" applyBorder="1" applyAlignment="1">
      <alignment/>
    </xf>
    <xf numFmtId="4" fontId="58" fillId="0" borderId="21" xfId="22" applyNumberFormat="1" applyFont="1" applyBorder="1">
      <alignment/>
      <protection/>
    </xf>
    <xf numFmtId="0" fontId="58" fillId="0" borderId="0" xfId="0" applyFont="1" applyBorder="1" applyAlignment="1">
      <alignment horizontal="center"/>
    </xf>
    <xf numFmtId="0" fontId="58" fillId="0" borderId="33" xfId="0" applyFont="1" applyBorder="1" applyAlignment="1">
      <alignment horizontal="left"/>
    </xf>
    <xf numFmtId="0" fontId="64" fillId="0" borderId="12" xfId="0" applyFont="1" applyBorder="1" applyAlignment="1">
      <alignment/>
    </xf>
    <xf numFmtId="4" fontId="64" fillId="0" borderId="12" xfId="0" applyNumberFormat="1" applyFont="1" applyBorder="1" applyAlignment="1">
      <alignment/>
    </xf>
    <xf numFmtId="4" fontId="64" fillId="0" borderId="21" xfId="22" applyNumberFormat="1" applyFont="1" applyBorder="1">
      <alignment/>
      <protection/>
    </xf>
    <xf numFmtId="4" fontId="58" fillId="0" borderId="33" xfId="0" applyNumberFormat="1" applyFont="1" applyBorder="1" applyAlignment="1">
      <alignment horizontal="left"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19" xfId="22" applyNumberFormat="1" applyFont="1" applyBorder="1">
      <alignment/>
      <protection/>
    </xf>
    <xf numFmtId="0" fontId="13" fillId="0" borderId="36" xfId="0" applyFont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" fontId="58" fillId="0" borderId="21" xfId="0" applyNumberFormat="1" applyFont="1" applyFill="1" applyBorder="1" applyAlignment="1">
      <alignment horizontal="right"/>
    </xf>
    <xf numFmtId="4" fontId="58" fillId="0" borderId="0" xfId="0" applyNumberFormat="1" applyFont="1" applyBorder="1" applyAlignment="1">
      <alignment horizontal="center"/>
    </xf>
    <xf numFmtId="49" fontId="58" fillId="0" borderId="33" xfId="0" applyNumberFormat="1" applyFont="1" applyFill="1" applyBorder="1" applyAlignment="1">
      <alignment horizontal="left" wrapText="1"/>
    </xf>
    <xf numFmtId="49" fontId="64" fillId="0" borderId="12" xfId="0" applyNumberFormat="1" applyFont="1" applyBorder="1" applyAlignment="1">
      <alignment/>
    </xf>
    <xf numFmtId="4" fontId="64" fillId="0" borderId="12" xfId="0" applyNumberFormat="1" applyFont="1" applyBorder="1" applyAlignment="1">
      <alignment/>
    </xf>
    <xf numFmtId="4" fontId="64" fillId="0" borderId="21" xfId="0" applyNumberFormat="1" applyFont="1" applyBorder="1" applyAlignment="1">
      <alignment/>
    </xf>
    <xf numFmtId="4" fontId="64" fillId="0" borderId="0" xfId="0" applyNumberFormat="1" applyFont="1" applyBorder="1" applyAlignment="1">
      <alignment horizontal="center"/>
    </xf>
    <xf numFmtId="49" fontId="64" fillId="0" borderId="33" xfId="0" applyNumberFormat="1" applyFont="1" applyBorder="1" applyAlignment="1">
      <alignment horizontal="left"/>
    </xf>
    <xf numFmtId="0" fontId="64" fillId="0" borderId="0" xfId="0" applyFont="1" applyAlignment="1">
      <alignment/>
    </xf>
    <xf numFmtId="4" fontId="65" fillId="0" borderId="12" xfId="0" applyNumberFormat="1" applyFont="1" applyBorder="1" applyAlignment="1">
      <alignment/>
    </xf>
    <xf numFmtId="4" fontId="65" fillId="0" borderId="21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4" fontId="65" fillId="0" borderId="11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13" fillId="0" borderId="36" xfId="0" applyNumberFormat="1" applyFont="1" applyBorder="1" applyAlignment="1">
      <alignment horizontal="center"/>
    </xf>
    <xf numFmtId="49" fontId="13" fillId="0" borderId="35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/>
    </xf>
    <xf numFmtId="4" fontId="13" fillId="0" borderId="21" xfId="0" applyNumberFormat="1" applyFont="1" applyBorder="1" applyAlignment="1">
      <alignment/>
    </xf>
    <xf numFmtId="49" fontId="13" fillId="0" borderId="33" xfId="0" applyNumberFormat="1" applyFont="1" applyFill="1" applyBorder="1" applyAlignment="1">
      <alignment horizontal="left" wrapText="1"/>
    </xf>
    <xf numFmtId="49" fontId="60" fillId="0" borderId="12" xfId="0" applyNumberFormat="1" applyFont="1" applyFill="1" applyBorder="1" applyAlignment="1">
      <alignment horizontal="left" wrapText="1"/>
    </xf>
    <xf numFmtId="4" fontId="60" fillId="0" borderId="12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186" fontId="60" fillId="0" borderId="0" xfId="0" applyNumberFormat="1" applyFont="1" applyFill="1" applyBorder="1" applyAlignment="1">
      <alignment horizontal="right"/>
    </xf>
    <xf numFmtId="0" fontId="60" fillId="0" borderId="41" xfId="0" applyFont="1" applyBorder="1" applyAlignment="1">
      <alignment horizontal="center"/>
    </xf>
    <xf numFmtId="49" fontId="60" fillId="0" borderId="33" xfId="0" applyNumberFormat="1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117" xfId="0" applyFont="1" applyBorder="1" applyAlignment="1">
      <alignment horizontal="center"/>
    </xf>
    <xf numFmtId="0" fontId="66" fillId="0" borderId="12" xfId="0" applyFont="1" applyBorder="1" applyAlignment="1">
      <alignment/>
    </xf>
    <xf numFmtId="4" fontId="66" fillId="0" borderId="12" xfId="0" applyNumberFormat="1" applyFont="1" applyBorder="1" applyAlignment="1">
      <alignment/>
    </xf>
    <xf numFmtId="4" fontId="66" fillId="0" borderId="21" xfId="0" applyNumberFormat="1" applyFont="1" applyBorder="1" applyAlignment="1">
      <alignment/>
    </xf>
    <xf numFmtId="186" fontId="66" fillId="0" borderId="0" xfId="0" applyNumberFormat="1" applyFont="1" applyFill="1" applyBorder="1" applyAlignment="1">
      <alignment horizontal="right"/>
    </xf>
    <xf numFmtId="0" fontId="67" fillId="0" borderId="11" xfId="0" applyFont="1" applyBorder="1" applyAlignment="1">
      <alignment/>
    </xf>
    <xf numFmtId="4" fontId="67" fillId="0" borderId="11" xfId="0" applyNumberFormat="1" applyFont="1" applyBorder="1" applyAlignment="1">
      <alignment/>
    </xf>
    <xf numFmtId="4" fontId="67" fillId="0" borderId="19" xfId="0" applyNumberFormat="1" applyFont="1" applyBorder="1" applyAlignment="1">
      <alignment/>
    </xf>
    <xf numFmtId="186" fontId="67" fillId="0" borderId="36" xfId="0" applyNumberFormat="1" applyFont="1" applyFill="1" applyBorder="1" applyAlignment="1">
      <alignment horizontal="right"/>
    </xf>
    <xf numFmtId="0" fontId="60" fillId="0" borderId="118" xfId="0" applyFont="1" applyBorder="1" applyAlignment="1">
      <alignment horizontal="center"/>
    </xf>
    <xf numFmtId="49" fontId="67" fillId="0" borderId="35" xfId="0" applyNumberFormat="1" applyFont="1" applyFill="1" applyBorder="1" applyAlignment="1">
      <alignment horizontal="left"/>
    </xf>
    <xf numFmtId="4" fontId="58" fillId="0" borderId="21" xfId="0" applyNumberFormat="1" applyFont="1" applyBorder="1" applyAlignment="1">
      <alignment/>
    </xf>
    <xf numFmtId="49" fontId="58" fillId="0" borderId="33" xfId="0" applyNumberFormat="1" applyFont="1" applyFill="1" applyBorder="1" applyAlignment="1">
      <alignment horizontal="left"/>
    </xf>
    <xf numFmtId="0" fontId="67" fillId="0" borderId="12" xfId="0" applyFont="1" applyBorder="1" applyAlignment="1">
      <alignment/>
    </xf>
    <xf numFmtId="4" fontId="67" fillId="0" borderId="12" xfId="0" applyNumberFormat="1" applyFont="1" applyBorder="1" applyAlignment="1">
      <alignment/>
    </xf>
    <xf numFmtId="4" fontId="67" fillId="0" borderId="21" xfId="0" applyNumberFormat="1" applyFont="1" applyBorder="1" applyAlignment="1">
      <alignment/>
    </xf>
    <xf numFmtId="186" fontId="67" fillId="0" borderId="0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left" indent="1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2" fillId="0" borderId="0" xfId="0" applyFont="1" applyAlignment="1">
      <alignment horizontal="left" indent="1"/>
    </xf>
    <xf numFmtId="0" fontId="72" fillId="0" borderId="24" xfId="0" applyFont="1" applyBorder="1" applyAlignment="1">
      <alignment horizontal="centerContinuous"/>
    </xf>
    <xf numFmtId="0" fontId="72" fillId="0" borderId="29" xfId="0" applyFont="1" applyBorder="1" applyAlignment="1">
      <alignment horizontal="centerContinuous"/>
    </xf>
    <xf numFmtId="0" fontId="72" fillId="0" borderId="78" xfId="0" applyFont="1" applyBorder="1" applyAlignment="1">
      <alignment horizontal="center"/>
    </xf>
    <xf numFmtId="49" fontId="72" fillId="0" borderId="1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16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49" fontId="72" fillId="0" borderId="3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79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9" fontId="11" fillId="0" borderId="119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59" fillId="0" borderId="0" xfId="0" applyFont="1" applyBorder="1" applyAlignment="1">
      <alignment/>
    </xf>
    <xf numFmtId="49" fontId="11" fillId="0" borderId="14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61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1" fillId="0" borderId="0" xfId="0" applyFont="1" applyAlignment="1">
      <alignment/>
    </xf>
    <xf numFmtId="0" fontId="11" fillId="0" borderId="14" xfId="0" applyFont="1" applyFill="1" applyBorder="1" applyAlignment="1">
      <alignment horizontal="left"/>
    </xf>
    <xf numFmtId="186" fontId="11" fillId="0" borderId="53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1" fillId="0" borderId="14" xfId="0" applyFont="1" applyBorder="1" applyAlignment="1">
      <alignment/>
    </xf>
    <xf numFmtId="0" fontId="67" fillId="0" borderId="0" xfId="0" applyFont="1" applyAlignment="1">
      <alignment/>
    </xf>
    <xf numFmtId="0" fontId="11" fillId="0" borderId="12" xfId="21" applyFont="1" applyBorder="1" applyAlignment="1">
      <alignment/>
      <protection/>
    </xf>
    <xf numFmtId="4" fontId="11" fillId="0" borderId="0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57" fillId="0" borderId="14" xfId="0" applyNumberFormat="1" applyFont="1" applyFill="1" applyBorder="1" applyAlignment="1">
      <alignment horizontal="left"/>
    </xf>
    <xf numFmtId="2" fontId="11" fillId="0" borderId="0" xfId="0" applyNumberFormat="1" applyFont="1" applyAlignment="1">
      <alignment/>
    </xf>
    <xf numFmtId="2" fontId="11" fillId="0" borderId="41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49" fontId="13" fillId="0" borderId="35" xfId="0" applyNumberFormat="1" applyFont="1" applyFill="1" applyBorder="1" applyAlignment="1">
      <alignment horizontal="left"/>
    </xf>
    <xf numFmtId="49" fontId="67" fillId="0" borderId="13" xfId="0" applyNumberFormat="1" applyFont="1" applyFill="1" applyBorder="1" applyAlignment="1">
      <alignment horizontal="left"/>
    </xf>
    <xf numFmtId="0" fontId="67" fillId="0" borderId="14" xfId="0" applyFont="1" applyBorder="1" applyAlignment="1">
      <alignment horizontal="left"/>
    </xf>
    <xf numFmtId="49" fontId="57" fillId="0" borderId="13" xfId="0" applyNumberFormat="1" applyFont="1" applyFill="1" applyBorder="1" applyAlignment="1">
      <alignment horizontal="left"/>
    </xf>
    <xf numFmtId="188" fontId="60" fillId="0" borderId="12" xfId="0" applyNumberFormat="1" applyFont="1" applyBorder="1" applyAlignment="1">
      <alignment horizontal="left" wrapText="1"/>
    </xf>
    <xf numFmtId="4" fontId="60" fillId="0" borderId="12" xfId="0" applyNumberFormat="1" applyFont="1" applyBorder="1" applyAlignment="1">
      <alignment horizontal="left"/>
    </xf>
    <xf numFmtId="4" fontId="60" fillId="0" borderId="21" xfId="0" applyNumberFormat="1" applyFont="1" applyBorder="1" applyAlignment="1">
      <alignment horizontal="right"/>
    </xf>
    <xf numFmtId="4" fontId="66" fillId="0" borderId="12" xfId="0" applyNumberFormat="1" applyFont="1" applyBorder="1" applyAlignment="1">
      <alignment horizontal="left"/>
    </xf>
    <xf numFmtId="4" fontId="67" fillId="0" borderId="12" xfId="0" applyNumberFormat="1" applyFont="1" applyBorder="1" applyAlignment="1">
      <alignment horizontal="left"/>
    </xf>
    <xf numFmtId="2" fontId="60" fillId="0" borderId="12" xfId="0" applyNumberFormat="1" applyFont="1" applyFill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left" vertical="center"/>
    </xf>
    <xf numFmtId="186" fontId="60" fillId="0" borderId="21" xfId="0" applyNumberFormat="1" applyFont="1" applyFill="1" applyBorder="1" applyAlignment="1">
      <alignment horizontal="left" vertical="center"/>
    </xf>
    <xf numFmtId="186" fontId="60" fillId="0" borderId="0" xfId="0" applyNumberFormat="1" applyFont="1" applyFill="1" applyBorder="1" applyAlignment="1">
      <alignment horizontal="left" vertical="center"/>
    </xf>
    <xf numFmtId="4" fontId="66" fillId="0" borderId="0" xfId="22" applyNumberFormat="1" applyFont="1" applyBorder="1" applyAlignment="1">
      <alignment/>
      <protection/>
    </xf>
    <xf numFmtId="0" fontId="72" fillId="0" borderId="11" xfId="0" applyFont="1" applyBorder="1" applyAlignment="1">
      <alignment/>
    </xf>
    <xf numFmtId="4" fontId="72" fillId="0" borderId="11" xfId="0" applyNumberFormat="1" applyFont="1" applyBorder="1" applyAlignment="1">
      <alignment/>
    </xf>
    <xf numFmtId="4" fontId="72" fillId="0" borderId="19" xfId="0" applyNumberFormat="1" applyFont="1" applyBorder="1" applyAlignment="1">
      <alignment/>
    </xf>
    <xf numFmtId="4" fontId="72" fillId="0" borderId="36" xfId="22" applyNumberFormat="1" applyFont="1" applyBorder="1" applyAlignment="1">
      <alignment/>
      <protection/>
    </xf>
    <xf numFmtId="0" fontId="69" fillId="0" borderId="37" xfId="0" applyFont="1" applyBorder="1" applyAlignment="1">
      <alignment horizontal="center"/>
    </xf>
    <xf numFmtId="186" fontId="60" fillId="0" borderId="21" xfId="0" applyNumberFormat="1" applyFont="1" applyFill="1" applyBorder="1" applyAlignment="1">
      <alignment horizontal="right"/>
    </xf>
    <xf numFmtId="0" fontId="60" fillId="0" borderId="12" xfId="0" applyFont="1" applyBorder="1" applyAlignment="1">
      <alignment/>
    </xf>
    <xf numFmtId="4" fontId="66" fillId="0" borderId="0" xfId="0" applyNumberFormat="1" applyFont="1" applyBorder="1" applyAlignment="1">
      <alignment/>
    </xf>
    <xf numFmtId="49" fontId="66" fillId="0" borderId="41" xfId="0" applyNumberFormat="1" applyFont="1" applyBorder="1" applyAlignment="1">
      <alignment horizontal="center"/>
    </xf>
    <xf numFmtId="4" fontId="72" fillId="0" borderId="36" xfId="0" applyNumberFormat="1" applyFont="1" applyBorder="1" applyAlignment="1">
      <alignment/>
    </xf>
    <xf numFmtId="49" fontId="72" fillId="0" borderId="37" xfId="0" applyNumberFormat="1" applyFont="1" applyBorder="1" applyAlignment="1">
      <alignment horizontal="center"/>
    </xf>
    <xf numFmtId="2" fontId="58" fillId="0" borderId="12" xfId="0" applyNumberFormat="1" applyFont="1" applyFill="1" applyBorder="1" applyAlignment="1">
      <alignment wrapText="1"/>
    </xf>
    <xf numFmtId="4" fontId="74" fillId="0" borderId="12" xfId="0" applyNumberFormat="1" applyFont="1" applyBorder="1" applyAlignment="1">
      <alignment/>
    </xf>
    <xf numFmtId="4" fontId="58" fillId="0" borderId="21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2" fontId="58" fillId="0" borderId="11" xfId="0" applyNumberFormat="1" applyFont="1" applyFill="1" applyBorder="1" applyAlignment="1">
      <alignment wrapText="1"/>
    </xf>
    <xf numFmtId="4" fontId="74" fillId="0" borderId="11" xfId="0" applyNumberFormat="1" applyFont="1" applyBorder="1" applyAlignment="1">
      <alignment/>
    </xf>
    <xf numFmtId="4" fontId="58" fillId="0" borderId="19" xfId="0" applyNumberFormat="1" applyFont="1" applyFill="1" applyBorder="1" applyAlignment="1">
      <alignment/>
    </xf>
    <xf numFmtId="0" fontId="58" fillId="0" borderId="37" xfId="0" applyFont="1" applyBorder="1" applyAlignment="1">
      <alignment horizontal="center"/>
    </xf>
    <xf numFmtId="2" fontId="58" fillId="0" borderId="12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2" fontId="60" fillId="0" borderId="4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72" fillId="0" borderId="37" xfId="0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right"/>
    </xf>
    <xf numFmtId="4" fontId="60" fillId="0" borderId="0" xfId="22" applyNumberFormat="1" applyFont="1" applyBorder="1" applyAlignment="1">
      <alignment/>
      <protection/>
    </xf>
    <xf numFmtId="186" fontId="66" fillId="0" borderId="21" xfId="0" applyNumberFormat="1" applyFont="1" applyFill="1" applyBorder="1" applyAlignment="1">
      <alignment horizontal="right"/>
    </xf>
    <xf numFmtId="186" fontId="72" fillId="0" borderId="19" xfId="0" applyNumberFormat="1" applyFont="1" applyFill="1" applyBorder="1" applyAlignment="1">
      <alignment horizontal="right"/>
    </xf>
    <xf numFmtId="186" fontId="72" fillId="0" borderId="36" xfId="0" applyNumberFormat="1" applyFont="1" applyFill="1" applyBorder="1" applyAlignment="1">
      <alignment horizontal="right"/>
    </xf>
    <xf numFmtId="49" fontId="60" fillId="0" borderId="12" xfId="0" applyNumberFormat="1" applyFont="1" applyFill="1" applyBorder="1" applyAlignment="1">
      <alignment horizontal="left"/>
    </xf>
    <xf numFmtId="49" fontId="60" fillId="0" borderId="41" xfId="0" applyNumberFormat="1" applyFont="1" applyBorder="1" applyAlignment="1">
      <alignment horizontal="center"/>
    </xf>
    <xf numFmtId="0" fontId="72" fillId="0" borderId="12" xfId="0" applyFont="1" applyBorder="1" applyAlignment="1">
      <alignment/>
    </xf>
    <xf numFmtId="4" fontId="72" fillId="0" borderId="12" xfId="0" applyNumberFormat="1" applyFont="1" applyBorder="1" applyAlignment="1">
      <alignment/>
    </xf>
    <xf numFmtId="4" fontId="72" fillId="0" borderId="21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49" fontId="72" fillId="0" borderId="41" xfId="0" applyNumberFormat="1" applyFont="1" applyBorder="1" applyAlignment="1">
      <alignment horizontal="center"/>
    </xf>
    <xf numFmtId="0" fontId="75" fillId="0" borderId="86" xfId="0" applyFont="1" applyBorder="1" applyAlignment="1">
      <alignment/>
    </xf>
    <xf numFmtId="4" fontId="75" fillId="0" borderId="86" xfId="0" applyNumberFormat="1" applyFont="1" applyBorder="1" applyAlignment="1">
      <alignment/>
    </xf>
    <xf numFmtId="4" fontId="75" fillId="0" borderId="65" xfId="0" applyNumberFormat="1" applyFont="1" applyBorder="1" applyAlignment="1">
      <alignment/>
    </xf>
    <xf numFmtId="4" fontId="75" fillId="0" borderId="64" xfId="0" applyNumberFormat="1" applyFont="1" applyBorder="1" applyAlignment="1">
      <alignment/>
    </xf>
    <xf numFmtId="49" fontId="76" fillId="0" borderId="66" xfId="0" applyNumberFormat="1" applyFont="1" applyBorder="1" applyAlignment="1">
      <alignment horizontal="center"/>
    </xf>
    <xf numFmtId="0" fontId="76" fillId="0" borderId="62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0" fillId="0" borderId="7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Border="1" applyAlignment="1">
      <alignment/>
    </xf>
    <xf numFmtId="0" fontId="0" fillId="0" borderId="4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1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78" fillId="0" borderId="27" xfId="0" applyFont="1" applyBorder="1" applyAlignment="1">
      <alignment vertical="center" textRotation="20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2" xfId="0" applyFont="1" applyBorder="1" applyAlignment="1">
      <alignment/>
    </xf>
    <xf numFmtId="4" fontId="1" fillId="0" borderId="6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3" fillId="0" borderId="4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23" fillId="0" borderId="36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23" fillId="0" borderId="36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9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12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21" xfId="0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2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3" fontId="0" fillId="0" borderId="123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97" xfId="0" applyNumberFormat="1" applyFont="1" applyBorder="1" applyAlignment="1">
      <alignment horizontal="center"/>
    </xf>
    <xf numFmtId="4" fontId="0" fillId="0" borderId="96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97" xfId="0" applyNumberFormat="1" applyFont="1" applyBorder="1" applyAlignment="1">
      <alignment horizontal="center"/>
    </xf>
    <xf numFmtId="4" fontId="0" fillId="0" borderId="12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97" xfId="0" applyNumberFormat="1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3" fontId="0" fillId="0" borderId="5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86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25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16" fontId="0" fillId="0" borderId="3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6" fontId="0" fillId="0" borderId="122" xfId="0" applyNumberFormat="1" applyFont="1" applyBorder="1" applyAlignment="1">
      <alignment horizontal="center" vertical="center" wrapText="1"/>
    </xf>
    <xf numFmtId="3" fontId="0" fillId="0" borderId="12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4" fontId="0" fillId="0" borderId="96" xfId="0" applyNumberFormat="1" applyFont="1" applyBorder="1" applyAlignment="1">
      <alignment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79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Font="1" applyBorder="1" applyAlignment="1">
      <alignment horizontal="left"/>
    </xf>
    <xf numFmtId="0" fontId="0" fillId="0" borderId="23" xfId="0" applyFont="1" applyBorder="1" applyAlignment="1">
      <alignment horizontal="centerContinuous"/>
    </xf>
    <xf numFmtId="3" fontId="0" fillId="0" borderId="5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100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1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4" fontId="0" fillId="0" borderId="12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2" xfId="0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 horizontal="right"/>
    </xf>
    <xf numFmtId="4" fontId="0" fillId="0" borderId="61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/>
    </xf>
    <xf numFmtId="4" fontId="0" fillId="0" borderId="62" xfId="0" applyNumberFormat="1" applyFont="1" applyBorder="1" applyAlignment="1">
      <alignment horizontal="right"/>
    </xf>
    <xf numFmtId="0" fontId="0" fillId="0" borderId="64" xfId="0" applyFont="1" applyBorder="1" applyAlignment="1">
      <alignment horizontal="centerContinuous"/>
    </xf>
    <xf numFmtId="0" fontId="0" fillId="0" borderId="62" xfId="0" applyFont="1" applyBorder="1" applyAlignment="1">
      <alignment horizontal="centerContinuous"/>
    </xf>
    <xf numFmtId="0" fontId="0" fillId="0" borderId="6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29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Continuous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34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3" fillId="0" borderId="100" xfId="0" applyFont="1" applyBorder="1" applyAlignment="1">
      <alignment horizontal="left"/>
    </xf>
    <xf numFmtId="0" fontId="3" fillId="0" borderId="8" xfId="0" applyFont="1" applyBorder="1" applyAlignment="1">
      <alignment horizontal="centerContinuous"/>
    </xf>
    <xf numFmtId="0" fontId="0" fillId="0" borderId="1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 wrapText="1"/>
    </xf>
    <xf numFmtId="3" fontId="0" fillId="0" borderId="61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0" fontId="3" fillId="0" borderId="64" xfId="0" applyFont="1" applyBorder="1" applyAlignment="1">
      <alignment horizontal="left"/>
    </xf>
    <xf numFmtId="0" fontId="3" fillId="0" borderId="62" xfId="0" applyFont="1" applyBorder="1" applyAlignment="1">
      <alignment horizontal="centerContinuous"/>
    </xf>
    <xf numFmtId="0" fontId="23" fillId="0" borderId="126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23" fillId="0" borderId="36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4" fontId="0" fillId="0" borderId="98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99" xfId="0" applyNumberFormat="1" applyFont="1" applyBorder="1" applyAlignment="1">
      <alignment horizontal="right"/>
    </xf>
    <xf numFmtId="4" fontId="0" fillId="0" borderId="130" xfId="0" applyNumberFormat="1" applyFont="1" applyBorder="1" applyAlignment="1" applyProtection="1">
      <alignment horizontal="right"/>
      <protection locked="0"/>
    </xf>
    <xf numFmtId="4" fontId="0" fillId="0" borderId="80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31" xfId="0" applyNumberFormat="1" applyFont="1" applyBorder="1" applyAlignment="1">
      <alignment horizontal="right"/>
    </xf>
    <xf numFmtId="4" fontId="0" fillId="0" borderId="132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>
      <alignment horizontal="right"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133" xfId="0" applyNumberFormat="1" applyFont="1" applyBorder="1" applyAlignment="1">
      <alignment horizontal="right"/>
    </xf>
    <xf numFmtId="4" fontId="0" fillId="0" borderId="134" xfId="0" applyNumberFormat="1" applyFont="1" applyBorder="1" applyAlignment="1" applyProtection="1">
      <alignment horizontal="right"/>
      <protection locked="0"/>
    </xf>
    <xf numFmtId="4" fontId="0" fillId="0" borderId="54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23" xfId="0" applyFont="1" applyBorder="1" applyAlignment="1">
      <alignment/>
    </xf>
    <xf numFmtId="0" fontId="0" fillId="0" borderId="97" xfId="0" applyFont="1" applyBorder="1" applyAlignment="1">
      <alignment horizontal="center"/>
    </xf>
    <xf numFmtId="4" fontId="0" fillId="0" borderId="96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97" xfId="0" applyNumberFormat="1" applyFont="1" applyBorder="1" applyAlignment="1">
      <alignment horizontal="right"/>
    </xf>
    <xf numFmtId="4" fontId="0" fillId="0" borderId="124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135" xfId="0" applyNumberFormat="1" applyFont="1" applyBorder="1" applyAlignment="1">
      <alignment horizontal="right"/>
    </xf>
    <xf numFmtId="4" fontId="0" fillId="0" borderId="136" xfId="0" applyNumberFormat="1" applyFont="1" applyBorder="1" applyAlignment="1" applyProtection="1">
      <alignment horizontal="right"/>
      <protection locked="0"/>
    </xf>
    <xf numFmtId="4" fontId="0" fillId="0" borderId="31" xfId="0" applyNumberFormat="1" applyFont="1" applyBorder="1" applyAlignment="1">
      <alignment horizontal="right"/>
    </xf>
    <xf numFmtId="0" fontId="23" fillId="0" borderId="0" xfId="0" applyFont="1" applyBorder="1" applyAlignment="1" applyProtection="1">
      <alignment horizontal="left"/>
      <protection locked="0"/>
    </xf>
    <xf numFmtId="0" fontId="7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right"/>
    </xf>
    <xf numFmtId="0" fontId="57" fillId="0" borderId="0" xfId="20" applyFont="1" applyAlignment="1">
      <alignment vertical="center"/>
      <protection/>
    </xf>
    <xf numFmtId="0" fontId="54" fillId="0" borderId="0" xfId="20" applyFont="1" applyAlignment="1">
      <alignment vertical="center"/>
      <protection/>
    </xf>
    <xf numFmtId="0" fontId="54" fillId="0" borderId="0" xfId="25" applyFont="1" applyAlignment="1">
      <alignment horizontal="left" vertical="center"/>
      <protection/>
    </xf>
    <xf numFmtId="0" fontId="57" fillId="0" borderId="0" xfId="20" applyFont="1" applyAlignment="1">
      <alignment horizontal="right" vertical="center"/>
      <protection/>
    </xf>
    <xf numFmtId="0" fontId="80" fillId="0" borderId="0" xfId="25" applyFont="1" applyBorder="1" applyAlignment="1">
      <alignment horizontal="center" wrapText="1"/>
      <protection/>
    </xf>
    <xf numFmtId="0" fontId="57" fillId="0" borderId="0" xfId="20" applyFont="1" applyAlignment="1">
      <alignment horizontal="center" vertical="center"/>
      <protection/>
    </xf>
    <xf numFmtId="0" fontId="14" fillId="0" borderId="0" xfId="25" applyFont="1" applyFill="1" applyAlignment="1">
      <alignment horizontal="center" wrapText="1"/>
      <protection/>
    </xf>
    <xf numFmtId="0" fontId="57" fillId="0" borderId="0" xfId="25" applyFont="1" applyAlignment="1">
      <alignment horizontal="center" wrapText="1"/>
      <protection/>
    </xf>
    <xf numFmtId="0" fontId="54" fillId="0" borderId="0" xfId="20" applyFont="1" applyAlignment="1">
      <alignment horizontal="left" vertical="center"/>
      <protection/>
    </xf>
    <xf numFmtId="0" fontId="16" fillId="0" borderId="0" xfId="25" applyFont="1" applyBorder="1" applyAlignment="1">
      <alignment horizontal="center" wrapText="1"/>
      <protection/>
    </xf>
    <xf numFmtId="0" fontId="57" fillId="0" borderId="0" xfId="25" applyFont="1">
      <alignment/>
      <protection/>
    </xf>
    <xf numFmtId="0" fontId="14" fillId="0" borderId="0" xfId="25" applyFont="1" applyBorder="1" applyAlignment="1">
      <alignment horizontal="center"/>
      <protection/>
    </xf>
    <xf numFmtId="0" fontId="14" fillId="0" borderId="117" xfId="25" applyFont="1" applyFill="1" applyBorder="1" applyAlignment="1">
      <alignment horizontal="center"/>
      <protection/>
    </xf>
    <xf numFmtId="0" fontId="14" fillId="0" borderId="0" xfId="25" applyFont="1" applyFill="1" applyBorder="1" applyAlignment="1">
      <alignment horizontal="center"/>
      <protection/>
    </xf>
    <xf numFmtId="0" fontId="14" fillId="0" borderId="0" xfId="25" applyFont="1" applyFill="1" applyBorder="1" applyAlignment="1">
      <alignment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82" fillId="0" borderId="0" xfId="25" applyFont="1" applyFill="1" applyBorder="1" applyAlignment="1">
      <alignment horizontal="center" vertical="center"/>
      <protection/>
    </xf>
    <xf numFmtId="4" fontId="14" fillId="0" borderId="19" xfId="25" applyNumberFormat="1" applyFont="1" applyBorder="1" applyAlignment="1">
      <alignment wrapText="1"/>
      <protection/>
    </xf>
    <xf numFmtId="4" fontId="14" fillId="0" borderId="118" xfId="25" applyNumberFormat="1" applyFont="1" applyBorder="1" applyAlignment="1">
      <alignment wrapText="1"/>
      <protection/>
    </xf>
    <xf numFmtId="3" fontId="14" fillId="0" borderId="0" xfId="25" applyNumberFormat="1" applyFont="1" applyFill="1" applyBorder="1" applyAlignment="1">
      <alignment wrapText="1"/>
      <protection/>
    </xf>
    <xf numFmtId="0" fontId="14" fillId="0" borderId="0" xfId="25" applyFont="1">
      <alignment/>
      <protection/>
    </xf>
    <xf numFmtId="4" fontId="57" fillId="0" borderId="18" xfId="25" applyNumberFormat="1" applyFont="1" applyBorder="1" applyAlignment="1">
      <alignment wrapText="1"/>
      <protection/>
    </xf>
    <xf numFmtId="4" fontId="57" fillId="0" borderId="19" xfId="25" applyNumberFormat="1" applyFont="1" applyBorder="1" applyAlignment="1">
      <alignment wrapText="1"/>
      <protection/>
    </xf>
    <xf numFmtId="4" fontId="57" fillId="0" borderId="118" xfId="25" applyNumberFormat="1" applyFont="1" applyBorder="1" applyAlignment="1">
      <alignment wrapText="1"/>
      <protection/>
    </xf>
    <xf numFmtId="3" fontId="57" fillId="0" borderId="0" xfId="25" applyNumberFormat="1" applyFont="1" applyFill="1" applyBorder="1" applyAlignment="1">
      <alignment wrapText="1"/>
      <protection/>
    </xf>
    <xf numFmtId="3" fontId="57" fillId="0" borderId="0" xfId="25" applyNumberFormat="1" applyFont="1" applyBorder="1" applyAlignment="1">
      <alignment horizontal="right" vertical="center"/>
      <protection/>
    </xf>
    <xf numFmtId="4" fontId="57" fillId="0" borderId="131" xfId="25" applyNumberFormat="1" applyFont="1" applyBorder="1" applyAlignment="1">
      <alignment wrapText="1"/>
      <protection/>
    </xf>
    <xf numFmtId="3" fontId="57" fillId="0" borderId="0" xfId="25" applyNumberFormat="1" applyFont="1" applyBorder="1" applyAlignment="1">
      <alignment wrapText="1"/>
      <protection/>
    </xf>
    <xf numFmtId="3" fontId="14" fillId="0" borderId="0" xfId="25" applyNumberFormat="1" applyFont="1" applyBorder="1" applyAlignment="1">
      <alignment wrapText="1"/>
      <protection/>
    </xf>
    <xf numFmtId="3" fontId="57" fillId="0" borderId="0" xfId="25" applyNumberFormat="1" applyFont="1">
      <alignment/>
      <protection/>
    </xf>
    <xf numFmtId="0" fontId="57" fillId="0" borderId="0" xfId="25" applyFont="1" applyFill="1" applyAlignment="1">
      <alignment/>
      <protection/>
    </xf>
    <xf numFmtId="0" fontId="57" fillId="0" borderId="0" xfId="25" applyFont="1" applyFill="1" applyAlignment="1">
      <alignment horizontal="justify"/>
      <protection/>
    </xf>
    <xf numFmtId="0" fontId="81" fillId="0" borderId="0" xfId="25" applyFont="1">
      <alignment/>
      <protection/>
    </xf>
    <xf numFmtId="0" fontId="82" fillId="0" borderId="0" xfId="25" applyFont="1">
      <alignment/>
      <protection/>
    </xf>
    <xf numFmtId="0" fontId="82" fillId="0" borderId="0" xfId="25" applyFont="1" applyAlignment="1">
      <alignment/>
      <protection/>
    </xf>
    <xf numFmtId="0" fontId="82" fillId="0" borderId="0" xfId="25" applyFont="1" applyAlignment="1">
      <alignment wrapText="1" shrinkToFit="1"/>
      <protection/>
    </xf>
    <xf numFmtId="0" fontId="82" fillId="0" borderId="0" xfId="25" applyFont="1" applyFill="1" applyAlignment="1">
      <alignment/>
      <protection/>
    </xf>
    <xf numFmtId="0" fontId="82" fillId="0" borderId="0" xfId="25" applyFont="1" applyFill="1" applyAlignment="1">
      <alignment wrapText="1"/>
      <protection/>
    </xf>
    <xf numFmtId="0" fontId="14" fillId="0" borderId="137" xfId="25" applyFont="1" applyFill="1" applyBorder="1" applyAlignment="1">
      <alignment horizontal="center"/>
      <protection/>
    </xf>
    <xf numFmtId="0" fontId="14" fillId="0" borderId="119" xfId="25" applyFont="1" applyFill="1" applyBorder="1" applyAlignment="1">
      <alignment horizontal="center"/>
      <protection/>
    </xf>
    <xf numFmtId="0" fontId="14" fillId="0" borderId="41" xfId="25" applyFont="1" applyFill="1" applyBorder="1" applyAlignment="1">
      <alignment horizontal="center"/>
      <protection/>
    </xf>
    <xf numFmtId="0" fontId="14" fillId="0" borderId="37" xfId="25" applyFont="1" applyFill="1" applyBorder="1" applyAlignment="1">
      <alignment horizontal="center" vertical="center"/>
      <protection/>
    </xf>
    <xf numFmtId="0" fontId="14" fillId="0" borderId="15" xfId="25" applyFont="1" applyBorder="1" applyAlignment="1">
      <alignment wrapText="1"/>
      <protection/>
    </xf>
    <xf numFmtId="4" fontId="14" fillId="0" borderId="37" xfId="25" applyNumberFormat="1" applyFont="1" applyBorder="1" applyAlignment="1">
      <alignment wrapText="1"/>
      <protection/>
    </xf>
    <xf numFmtId="3" fontId="57" fillId="0" borderId="7" xfId="25" applyNumberFormat="1" applyFont="1" applyBorder="1" applyAlignment="1">
      <alignment wrapText="1"/>
      <protection/>
    </xf>
    <xf numFmtId="4" fontId="57" fillId="0" borderId="37" xfId="25" applyNumberFormat="1" applyFont="1" applyBorder="1" applyAlignment="1">
      <alignment wrapText="1"/>
      <protection/>
    </xf>
    <xf numFmtId="3" fontId="57" fillId="0" borderId="7" xfId="25" applyNumberFormat="1" applyFont="1" applyFill="1" applyBorder="1" applyAlignment="1">
      <alignment wrapText="1"/>
      <protection/>
    </xf>
    <xf numFmtId="4" fontId="57" fillId="0" borderId="10" xfId="25" applyNumberFormat="1" applyFont="1" applyBorder="1" applyAlignment="1">
      <alignment wrapText="1"/>
      <protection/>
    </xf>
    <xf numFmtId="3" fontId="14" fillId="0" borderId="124" xfId="25" applyNumberFormat="1" applyFont="1" applyBorder="1" applyAlignment="1">
      <alignment wrapText="1"/>
      <protection/>
    </xf>
    <xf numFmtId="4" fontId="14" fillId="0" borderId="30" xfId="25" applyNumberFormat="1" applyFont="1" applyBorder="1" applyAlignment="1">
      <alignment wrapText="1"/>
      <protection/>
    </xf>
    <xf numFmtId="4" fontId="14" fillId="0" borderId="31" xfId="25" applyNumberFormat="1" applyFont="1" applyBorder="1" applyAlignment="1">
      <alignment wrapText="1"/>
      <protection/>
    </xf>
    <xf numFmtId="0" fontId="81" fillId="0" borderId="20" xfId="25" applyFont="1" applyFill="1" applyBorder="1" applyAlignment="1">
      <alignment horizontal="center" wrapText="1"/>
      <protection/>
    </xf>
    <xf numFmtId="0" fontId="14" fillId="0" borderId="20" xfId="25" applyFont="1" applyFill="1" applyBorder="1" applyAlignment="1">
      <alignment horizontal="center" vertical="center"/>
      <protection/>
    </xf>
    <xf numFmtId="0" fontId="14" fillId="0" borderId="109" xfId="25" applyFont="1" applyFill="1" applyBorder="1" applyAlignment="1">
      <alignment horizontal="center" vertical="center"/>
      <protection/>
    </xf>
    <xf numFmtId="0" fontId="14" fillId="0" borderId="30" xfId="25" applyFont="1" applyFill="1" applyBorder="1" applyAlignment="1">
      <alignment horizontal="center" vertical="center"/>
      <protection/>
    </xf>
    <xf numFmtId="0" fontId="14" fillId="0" borderId="31" xfId="25" applyFont="1" applyFill="1" applyBorder="1" applyAlignment="1">
      <alignment horizontal="center" vertical="center"/>
      <protection/>
    </xf>
    <xf numFmtId="0" fontId="57" fillId="0" borderId="60" xfId="25" applyFont="1" applyBorder="1" applyAlignment="1">
      <alignment horizontal="center" vertical="center" wrapText="1"/>
      <protection/>
    </xf>
    <xf numFmtId="0" fontId="82" fillId="0" borderId="65" xfId="25" applyFont="1" applyBorder="1" applyAlignment="1">
      <alignment horizontal="center" vertical="center"/>
      <protection/>
    </xf>
    <xf numFmtId="0" fontId="82" fillId="0" borderId="85" xfId="25" applyFont="1" applyBorder="1" applyAlignment="1">
      <alignment horizontal="center" vertical="center"/>
      <protection/>
    </xf>
    <xf numFmtId="0" fontId="82" fillId="0" borderId="66" xfId="25" applyFont="1" applyFill="1" applyBorder="1" applyAlignment="1">
      <alignment horizontal="center" vertical="center"/>
      <protection/>
    </xf>
    <xf numFmtId="0" fontId="57" fillId="0" borderId="0" xfId="25" applyFont="1" applyBorder="1" applyAlignment="1">
      <alignment horizontal="right" vertical="center"/>
      <protection/>
    </xf>
    <xf numFmtId="4" fontId="1" fillId="0" borderId="64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2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28" xfId="0" applyNumberFormat="1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/>
    </xf>
    <xf numFmtId="3" fontId="6" fillId="0" borderId="28" xfId="0" applyNumberFormat="1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4" fontId="6" fillId="0" borderId="4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2" xfId="0" applyNumberFormat="1" applyFont="1" applyBorder="1" applyAlignment="1">
      <alignment horizontal="centerContinuous" vertical="center"/>
    </xf>
    <xf numFmtId="0" fontId="6" fillId="0" borderId="45" xfId="0" applyFont="1" applyBorder="1" applyAlignment="1">
      <alignment horizontal="centerContinuous" vertical="center"/>
    </xf>
    <xf numFmtId="0" fontId="6" fillId="0" borderId="45" xfId="0" applyFont="1" applyBorder="1" applyAlignment="1">
      <alignment horizontal="centerContinuous"/>
    </xf>
    <xf numFmtId="4" fontId="6" fillId="0" borderId="2" xfId="0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10" fillId="0" borderId="28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/>
    </xf>
    <xf numFmtId="4" fontId="10" fillId="0" borderId="4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10" fillId="0" borderId="2" xfId="0" applyNumberFormat="1" applyFont="1" applyBorder="1" applyAlignment="1">
      <alignment horizontal="centerContinuous" vertical="center"/>
    </xf>
    <xf numFmtId="4" fontId="10" fillId="0" borderId="2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3" fontId="10" fillId="0" borderId="30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7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3" fontId="1" fillId="0" borderId="65" xfId="0" applyNumberFormat="1" applyFont="1" applyBorder="1" applyAlignment="1">
      <alignment/>
    </xf>
    <xf numFmtId="3" fontId="0" fillId="0" borderId="138" xfId="0" applyNumberFormat="1" applyFont="1" applyBorder="1" applyAlignment="1">
      <alignment/>
    </xf>
    <xf numFmtId="4" fontId="0" fillId="0" borderId="138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39" xfId="0" applyFont="1" applyBorder="1" applyAlignment="1">
      <alignment horizontal="centerContinuous"/>
    </xf>
    <xf numFmtId="0" fontId="4" fillId="0" borderId="140" xfId="0" applyFont="1" applyBorder="1" applyAlignment="1">
      <alignment horizontal="centerContinuous"/>
    </xf>
    <xf numFmtId="0" fontId="4" fillId="0" borderId="141" xfId="0" applyFont="1" applyBorder="1" applyAlignment="1">
      <alignment horizontal="centerContinuous"/>
    </xf>
    <xf numFmtId="0" fontId="4" fillId="0" borderId="142" xfId="0" applyFont="1" applyBorder="1" applyAlignment="1">
      <alignment horizontal="centerContinuous"/>
    </xf>
    <xf numFmtId="0" fontId="4" fillId="0" borderId="143" xfId="0" applyFont="1" applyBorder="1" applyAlignment="1">
      <alignment horizontal="centerContinuous"/>
    </xf>
    <xf numFmtId="0" fontId="4" fillId="0" borderId="144" xfId="0" applyFont="1" applyBorder="1" applyAlignment="1">
      <alignment horizontal="center"/>
    </xf>
    <xf numFmtId="0" fontId="4" fillId="0" borderId="140" xfId="0" applyFont="1" applyBorder="1" applyAlignment="1">
      <alignment/>
    </xf>
    <xf numFmtId="0" fontId="4" fillId="0" borderId="1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5" xfId="0" applyFont="1" applyBorder="1" applyAlignment="1">
      <alignment/>
    </xf>
    <xf numFmtId="0" fontId="4" fillId="0" borderId="146" xfId="0" applyFont="1" applyBorder="1" applyAlignment="1">
      <alignment/>
    </xf>
    <xf numFmtId="0" fontId="4" fillId="0" borderId="147" xfId="0" applyFont="1" applyBorder="1" applyAlignment="1">
      <alignment/>
    </xf>
    <xf numFmtId="0" fontId="4" fillId="0" borderId="148" xfId="0" applyFont="1" applyBorder="1" applyAlignment="1">
      <alignment horizontal="center"/>
    </xf>
    <xf numFmtId="0" fontId="4" fillId="0" borderId="146" xfId="0" applyFont="1" applyBorder="1" applyAlignment="1">
      <alignment horizontal="centerContinuous"/>
    </xf>
    <xf numFmtId="0" fontId="4" fillId="0" borderId="147" xfId="0" applyFont="1" applyBorder="1" applyAlignment="1">
      <alignment horizontal="centerContinuous"/>
    </xf>
    <xf numFmtId="0" fontId="0" fillId="0" borderId="138" xfId="0" applyFont="1" applyBorder="1" applyAlignment="1">
      <alignment horizontal="left" indent="1"/>
    </xf>
    <xf numFmtId="0" fontId="0" fillId="0" borderId="138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49" xfId="0" applyFont="1" applyBorder="1" applyAlignment="1">
      <alignment horizontal="left" indent="1"/>
    </xf>
    <xf numFmtId="0" fontId="0" fillId="0" borderId="150" xfId="0" applyFont="1" applyBorder="1" applyAlignment="1">
      <alignment horizontal="left" indent="1"/>
    </xf>
    <xf numFmtId="0" fontId="1" fillId="0" borderId="145" xfId="0" applyFont="1" applyBorder="1" applyAlignment="1">
      <alignment horizontal="left" indent="1"/>
    </xf>
    <xf numFmtId="0" fontId="1" fillId="0" borderId="146" xfId="0" applyFont="1" applyBorder="1" applyAlignment="1">
      <alignment horizontal="left" indent="1"/>
    </xf>
    <xf numFmtId="3" fontId="1" fillId="0" borderId="151" xfId="0" applyNumberFormat="1" applyFont="1" applyBorder="1" applyAlignment="1">
      <alignment/>
    </xf>
    <xf numFmtId="3" fontId="1" fillId="0" borderId="148" xfId="0" applyNumberFormat="1" applyFont="1" applyBorder="1" applyAlignment="1">
      <alignment/>
    </xf>
    <xf numFmtId="4" fontId="1" fillId="0" borderId="148" xfId="0" applyNumberFormat="1" applyFont="1" applyBorder="1" applyAlignment="1">
      <alignment/>
    </xf>
    <xf numFmtId="0" fontId="1" fillId="0" borderId="148" xfId="0" applyFont="1" applyBorder="1" applyAlignment="1">
      <alignment horizontal="left" indent="1"/>
    </xf>
    <xf numFmtId="0" fontId="1" fillId="0" borderId="147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4" fillId="0" borderId="152" xfId="0" applyFont="1" applyBorder="1" applyAlignment="1">
      <alignment/>
    </xf>
    <xf numFmtId="0" fontId="4" fillId="0" borderId="153" xfId="0" applyFont="1" applyBorder="1" applyAlignment="1">
      <alignment/>
    </xf>
    <xf numFmtId="0" fontId="4" fillId="0" borderId="15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55" xfId="0" applyFont="1" applyBorder="1" applyAlignment="1">
      <alignment horizontal="centerContinuous"/>
    </xf>
    <xf numFmtId="0" fontId="0" fillId="0" borderId="156" xfId="0" applyFont="1" applyBorder="1" applyAlignment="1">
      <alignment horizontal="left" indent="1"/>
    </xf>
    <xf numFmtId="0" fontId="0" fillId="0" borderId="117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70" fillId="0" borderId="0" xfId="0" applyFont="1" applyAlignment="1">
      <alignment/>
    </xf>
    <xf numFmtId="49" fontId="71" fillId="0" borderId="0" xfId="0" applyNumberFormat="1" applyFont="1" applyAlignment="1">
      <alignment horizontal="center"/>
    </xf>
    <xf numFmtId="0" fontId="70" fillId="0" borderId="0" xfId="0" applyFont="1" applyAlignment="1">
      <alignment horizontal="right"/>
    </xf>
    <xf numFmtId="0" fontId="85" fillId="0" borderId="0" xfId="0" applyFont="1" applyAlignment="1">
      <alignment/>
    </xf>
    <xf numFmtId="0" fontId="49" fillId="0" borderId="0" xfId="25" applyFont="1">
      <alignment/>
      <protection/>
    </xf>
    <xf numFmtId="3" fontId="49" fillId="0" borderId="0" xfId="25" applyNumberFormat="1" applyFont="1">
      <alignment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54" fillId="0" borderId="0" xfId="20" applyFont="1" applyAlignment="1">
      <alignment horizontal="center" vertical="center"/>
      <protection/>
    </xf>
    <xf numFmtId="0" fontId="57" fillId="0" borderId="0" xfId="25" applyFont="1" applyFill="1" applyBorder="1" applyAlignment="1">
      <alignment horizontal="left" wrapText="1"/>
      <protection/>
    </xf>
    <xf numFmtId="0" fontId="0" fillId="0" borderId="0" xfId="26">
      <alignment/>
      <protection/>
    </xf>
    <xf numFmtId="0" fontId="1" fillId="0" borderId="0" xfId="26" applyFont="1" applyAlignment="1">
      <alignment horizontal="right"/>
      <protection/>
    </xf>
    <xf numFmtId="0" fontId="0" fillId="0" borderId="0" xfId="26" applyAlignment="1">
      <alignment horizontal="center"/>
      <protection/>
    </xf>
    <xf numFmtId="0" fontId="4" fillId="0" borderId="0" xfId="26" applyFont="1" applyAlignment="1">
      <alignment horizontal="left"/>
      <protection/>
    </xf>
    <xf numFmtId="0" fontId="0" fillId="0" borderId="0" xfId="26" applyAlignment="1">
      <alignment horizontal="right"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/>
      <protection/>
    </xf>
    <xf numFmtId="0" fontId="3" fillId="0" borderId="0" xfId="26" applyFont="1" applyBorder="1" applyAlignment="1">
      <alignment horizontal="center"/>
      <protection/>
    </xf>
    <xf numFmtId="0" fontId="3" fillId="0" borderId="0" xfId="26" applyFont="1" applyBorder="1">
      <alignment/>
      <protection/>
    </xf>
    <xf numFmtId="0" fontId="3" fillId="0" borderId="18" xfId="26" applyFont="1" applyBorder="1" applyAlignment="1">
      <alignment horizontal="center" vertical="center" wrapText="1"/>
      <protection/>
    </xf>
    <xf numFmtId="0" fontId="0" fillId="0" borderId="7" xfId="26" applyBorder="1">
      <alignment/>
      <protection/>
    </xf>
    <xf numFmtId="0" fontId="0" fillId="0" borderId="100" xfId="26" applyBorder="1">
      <alignment/>
      <protection/>
    </xf>
    <xf numFmtId="0" fontId="0" fillId="0" borderId="120" xfId="26" applyBorder="1">
      <alignment/>
      <protection/>
    </xf>
    <xf numFmtId="3" fontId="0" fillId="0" borderId="18" xfId="26" applyNumberFormat="1" applyBorder="1">
      <alignment/>
      <protection/>
    </xf>
    <xf numFmtId="3" fontId="0" fillId="0" borderId="19" xfId="26" applyNumberFormat="1" applyBorder="1">
      <alignment/>
      <protection/>
    </xf>
    <xf numFmtId="10" fontId="0" fillId="0" borderId="19" xfId="26" applyNumberFormat="1" applyBorder="1">
      <alignment/>
      <protection/>
    </xf>
    <xf numFmtId="10" fontId="0" fillId="0" borderId="19" xfId="26" applyNumberFormat="1" applyFont="1" applyBorder="1" applyAlignment="1">
      <alignment horizontal="right"/>
      <protection/>
    </xf>
    <xf numFmtId="0" fontId="0" fillId="0" borderId="131" xfId="26" applyBorder="1">
      <alignment/>
      <protection/>
    </xf>
    <xf numFmtId="0" fontId="57" fillId="0" borderId="0" xfId="26" applyFont="1">
      <alignment/>
      <protection/>
    </xf>
    <xf numFmtId="0" fontId="57" fillId="0" borderId="0" xfId="26" applyFont="1" applyFill="1" applyProtection="1">
      <alignment/>
      <protection locked="0"/>
    </xf>
    <xf numFmtId="0" fontId="57" fillId="0" borderId="0" xfId="23" applyFont="1" applyFill="1" applyProtection="1">
      <alignment/>
      <protection locked="0"/>
    </xf>
    <xf numFmtId="3" fontId="10" fillId="0" borderId="65" xfId="26" applyNumberFormat="1" applyFont="1" applyBorder="1">
      <alignment/>
      <protection/>
    </xf>
    <xf numFmtId="10" fontId="10" fillId="0" borderId="65" xfId="26" applyNumberFormat="1" applyFont="1" applyBorder="1">
      <alignment/>
      <protection/>
    </xf>
    <xf numFmtId="10" fontId="10" fillId="0" borderId="66" xfId="26" applyNumberFormat="1" applyFont="1" applyBorder="1">
      <alignment/>
      <protection/>
    </xf>
    <xf numFmtId="0" fontId="10" fillId="0" borderId="0" xfId="26" applyFont="1">
      <alignment/>
      <protection/>
    </xf>
    <xf numFmtId="0" fontId="16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 horizontal="left"/>
    </xf>
    <xf numFmtId="0" fontId="57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12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135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2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49" fontId="54" fillId="0" borderId="121" xfId="0" applyNumberFormat="1" applyFont="1" applyFill="1" applyBorder="1" applyAlignment="1">
      <alignment horizontal="left" indent="1"/>
    </xf>
    <xf numFmtId="3" fontId="54" fillId="0" borderId="7" xfId="0" applyNumberFormat="1" applyFont="1" applyFill="1" applyBorder="1" applyAlignment="1">
      <alignment horizontal="right" indent="1"/>
    </xf>
    <xf numFmtId="3" fontId="54" fillId="0" borderId="18" xfId="0" applyNumberFormat="1" applyFont="1" applyFill="1" applyBorder="1" applyAlignment="1">
      <alignment horizontal="right" indent="1"/>
    </xf>
    <xf numFmtId="170" fontId="54" fillId="0" borderId="10" xfId="0" applyNumberFormat="1" applyFont="1" applyFill="1" applyBorder="1" applyAlignment="1">
      <alignment horizontal="center"/>
    </xf>
    <xf numFmtId="49" fontId="54" fillId="0" borderId="122" xfId="0" applyNumberFormat="1" applyFont="1" applyFill="1" applyBorder="1" applyAlignment="1">
      <alignment horizontal="left" indent="1"/>
    </xf>
    <xf numFmtId="3" fontId="54" fillId="0" borderId="124" xfId="0" applyNumberFormat="1" applyFont="1" applyFill="1" applyBorder="1" applyAlignment="1">
      <alignment horizontal="right" indent="1"/>
    </xf>
    <xf numFmtId="3" fontId="54" fillId="0" borderId="30" xfId="0" applyNumberFormat="1" applyFont="1" applyFill="1" applyBorder="1" applyAlignment="1">
      <alignment horizontal="right" indent="1"/>
    </xf>
    <xf numFmtId="170" fontId="54" fillId="0" borderId="31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4" fillId="0" borderId="157" xfId="0" applyNumberFormat="1" applyFont="1" applyFill="1" applyBorder="1" applyAlignment="1">
      <alignment horizontal="left" indent="1"/>
    </xf>
    <xf numFmtId="3" fontId="54" fillId="0" borderId="158" xfId="0" applyNumberFormat="1" applyFont="1" applyFill="1" applyBorder="1" applyAlignment="1">
      <alignment horizontal="right" indent="1"/>
    </xf>
    <xf numFmtId="3" fontId="54" fillId="0" borderId="159" xfId="0" applyNumberFormat="1" applyFont="1" applyFill="1" applyBorder="1" applyAlignment="1">
      <alignment horizontal="right" indent="1"/>
    </xf>
    <xf numFmtId="3" fontId="54" fillId="0" borderId="160" xfId="0" applyNumberFormat="1" applyFont="1" applyFill="1" applyBorder="1" applyAlignment="1">
      <alignment horizontal="right" indent="1"/>
    </xf>
    <xf numFmtId="3" fontId="54" fillId="0" borderId="161" xfId="0" applyNumberFormat="1" applyFont="1" applyFill="1" applyBorder="1" applyAlignment="1">
      <alignment horizontal="right" indent="1"/>
    </xf>
    <xf numFmtId="170" fontId="54" fillId="0" borderId="161" xfId="0" applyNumberFormat="1" applyFont="1" applyFill="1" applyBorder="1" applyAlignment="1">
      <alignment horizontal="center"/>
    </xf>
    <xf numFmtId="170" fontId="54" fillId="0" borderId="159" xfId="0" applyNumberFormat="1" applyFont="1" applyFill="1" applyBorder="1" applyAlignment="1">
      <alignment horizontal="center"/>
    </xf>
    <xf numFmtId="170" fontId="54" fillId="0" borderId="160" xfId="0" applyNumberFormat="1" applyFont="1" applyFill="1" applyBorder="1" applyAlignment="1">
      <alignment horizontal="center"/>
    </xf>
    <xf numFmtId="49" fontId="54" fillId="0" borderId="162" xfId="0" applyNumberFormat="1" applyFont="1" applyFill="1" applyBorder="1" applyAlignment="1">
      <alignment horizontal="left" indent="1"/>
    </xf>
    <xf numFmtId="3" fontId="54" fillId="0" borderId="90" xfId="0" applyNumberFormat="1" applyFont="1" applyFill="1" applyBorder="1" applyAlignment="1">
      <alignment horizontal="right" indent="1"/>
    </xf>
    <xf numFmtId="3" fontId="54" fillId="0" borderId="91" xfId="0" applyNumberFormat="1" applyFont="1" applyFill="1" applyBorder="1" applyAlignment="1">
      <alignment horizontal="right" indent="1"/>
    </xf>
    <xf numFmtId="3" fontId="54" fillId="0" borderId="92" xfId="0" applyNumberFormat="1" applyFont="1" applyFill="1" applyBorder="1" applyAlignment="1">
      <alignment horizontal="right" indent="1"/>
    </xf>
    <xf numFmtId="3" fontId="54" fillId="0" borderId="94" xfId="0" applyNumberFormat="1" applyFont="1" applyFill="1" applyBorder="1" applyAlignment="1">
      <alignment horizontal="right" indent="1"/>
    </xf>
    <xf numFmtId="170" fontId="54" fillId="0" borderId="94" xfId="0" applyNumberFormat="1" applyFont="1" applyFill="1" applyBorder="1" applyAlignment="1">
      <alignment horizontal="center"/>
    </xf>
    <xf numFmtId="170" fontId="54" fillId="0" borderId="91" xfId="0" applyNumberFormat="1" applyFont="1" applyFill="1" applyBorder="1" applyAlignment="1">
      <alignment horizontal="center"/>
    </xf>
    <xf numFmtId="170" fontId="54" fillId="0" borderId="92" xfId="0" applyNumberFormat="1" applyFont="1" applyFill="1" applyBorder="1" applyAlignment="1">
      <alignment horizontal="center"/>
    </xf>
    <xf numFmtId="49" fontId="54" fillId="0" borderId="163" xfId="0" applyNumberFormat="1" applyFont="1" applyFill="1" applyBorder="1" applyAlignment="1">
      <alignment horizontal="left" indent="1"/>
    </xf>
    <xf numFmtId="3" fontId="54" fillId="0" borderId="106" xfId="0" applyNumberFormat="1" applyFont="1" applyFill="1" applyBorder="1" applyAlignment="1">
      <alignment horizontal="right" indent="1"/>
    </xf>
    <xf numFmtId="3" fontId="54" fillId="0" borderId="107" xfId="0" applyNumberFormat="1" applyFont="1" applyFill="1" applyBorder="1" applyAlignment="1">
      <alignment horizontal="right" indent="1"/>
    </xf>
    <xf numFmtId="3" fontId="54" fillId="0" borderId="164" xfId="0" applyNumberFormat="1" applyFont="1" applyFill="1" applyBorder="1" applyAlignment="1">
      <alignment horizontal="right" indent="1"/>
    </xf>
    <xf numFmtId="3" fontId="54" fillId="0" borderId="165" xfId="0" applyNumberFormat="1" applyFont="1" applyFill="1" applyBorder="1" applyAlignment="1">
      <alignment horizontal="right" indent="1"/>
    </xf>
    <xf numFmtId="170" fontId="54" fillId="0" borderId="165" xfId="0" applyNumberFormat="1" applyFont="1" applyFill="1" applyBorder="1" applyAlignment="1">
      <alignment horizontal="center"/>
    </xf>
    <xf numFmtId="170" fontId="54" fillId="0" borderId="107" xfId="0" applyNumberFormat="1" applyFont="1" applyFill="1" applyBorder="1" applyAlignment="1">
      <alignment horizontal="center"/>
    </xf>
    <xf numFmtId="170" fontId="54" fillId="0" borderId="164" xfId="0" applyNumberFormat="1" applyFont="1" applyFill="1" applyBorder="1" applyAlignment="1">
      <alignment horizontal="center"/>
    </xf>
    <xf numFmtId="49" fontId="54" fillId="0" borderId="9" xfId="0" applyNumberFormat="1" applyFont="1" applyFill="1" applyBorder="1" applyAlignment="1">
      <alignment horizontal="left" indent="1"/>
    </xf>
    <xf numFmtId="3" fontId="57" fillId="0" borderId="30" xfId="0" applyNumberFormat="1" applyFont="1" applyFill="1" applyBorder="1" applyAlignment="1">
      <alignment horizontal="center"/>
    </xf>
    <xf numFmtId="3" fontId="57" fillId="0" borderId="31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horizontal="center"/>
    </xf>
    <xf numFmtId="49" fontId="54" fillId="0" borderId="166" xfId="0" applyNumberFormat="1" applyFont="1" applyFill="1" applyBorder="1" applyAlignment="1">
      <alignment horizontal="left" indent="1"/>
    </xf>
    <xf numFmtId="3" fontId="54" fillId="0" borderId="81" xfId="0" applyNumberFormat="1" applyFont="1" applyFill="1" applyBorder="1" applyAlignment="1">
      <alignment horizontal="right" indent="1"/>
    </xf>
    <xf numFmtId="3" fontId="54" fillId="0" borderId="83" xfId="0" applyNumberFormat="1" applyFont="1" applyFill="1" applyBorder="1" applyAlignment="1">
      <alignment horizontal="right" indent="1"/>
    </xf>
    <xf numFmtId="3" fontId="54" fillId="0" borderId="102" xfId="0" applyNumberFormat="1" applyFont="1" applyFill="1" applyBorder="1" applyAlignment="1">
      <alignment horizontal="right" indent="1"/>
    </xf>
    <xf numFmtId="3" fontId="54" fillId="0" borderId="93" xfId="0" applyNumberFormat="1" applyFont="1" applyFill="1" applyBorder="1" applyAlignment="1">
      <alignment horizontal="right" indent="1"/>
    </xf>
    <xf numFmtId="3" fontId="54" fillId="0" borderId="101" xfId="0" applyNumberFormat="1" applyFont="1" applyFill="1" applyBorder="1" applyAlignment="1">
      <alignment horizontal="right" indent="1"/>
    </xf>
    <xf numFmtId="49" fontId="54" fillId="0" borderId="167" xfId="0" applyNumberFormat="1" applyFont="1" applyFill="1" applyBorder="1" applyAlignment="1">
      <alignment horizontal="left" indent="1"/>
    </xf>
    <xf numFmtId="3" fontId="54" fillId="0" borderId="87" xfId="0" applyNumberFormat="1" applyFont="1" applyFill="1" applyBorder="1" applyAlignment="1">
      <alignment horizontal="right" indent="1"/>
    </xf>
    <xf numFmtId="3" fontId="54" fillId="0" borderId="112" xfId="0" applyNumberFormat="1" applyFont="1" applyFill="1" applyBorder="1" applyAlignment="1">
      <alignment horizontal="right" indent="1"/>
    </xf>
    <xf numFmtId="3" fontId="54" fillId="0" borderId="168" xfId="0" applyNumberFormat="1" applyFont="1" applyFill="1" applyBorder="1" applyAlignment="1">
      <alignment horizontal="right" indent="1"/>
    </xf>
    <xf numFmtId="3" fontId="54" fillId="0" borderId="113" xfId="0" applyNumberFormat="1" applyFont="1" applyFill="1" applyBorder="1" applyAlignment="1">
      <alignment horizontal="right" indent="1"/>
    </xf>
    <xf numFmtId="0" fontId="57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4" fontId="57" fillId="0" borderId="0" xfId="0" applyNumberFormat="1" applyFont="1" applyBorder="1" applyAlignment="1">
      <alignment horizontal="center"/>
    </xf>
    <xf numFmtId="3" fontId="54" fillId="0" borderId="169" xfId="0" applyNumberFormat="1" applyFont="1" applyFill="1" applyBorder="1" applyAlignment="1">
      <alignment horizontal="right" indent="1"/>
    </xf>
    <xf numFmtId="3" fontId="54" fillId="0" borderId="108" xfId="0" applyNumberFormat="1" applyFont="1" applyFill="1" applyBorder="1" applyAlignment="1">
      <alignment horizontal="right" indent="1"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16" fillId="0" borderId="125" xfId="0" applyFont="1" applyBorder="1" applyAlignment="1">
      <alignment/>
    </xf>
    <xf numFmtId="0" fontId="57" fillId="0" borderId="91" xfId="0" applyFont="1" applyFill="1" applyBorder="1" applyAlignment="1">
      <alignment/>
    </xf>
    <xf numFmtId="0" fontId="57" fillId="0" borderId="92" xfId="0" applyFont="1" applyFill="1" applyBorder="1" applyAlignment="1">
      <alignment/>
    </xf>
    <xf numFmtId="49" fontId="54" fillId="0" borderId="170" xfId="0" applyNumberFormat="1" applyFont="1" applyFill="1" applyBorder="1" applyAlignment="1">
      <alignment horizontal="left" indent="1"/>
    </xf>
    <xf numFmtId="3" fontId="54" fillId="0" borderId="90" xfId="0" applyNumberFormat="1" applyFont="1" applyFill="1" applyBorder="1" applyAlignment="1">
      <alignment/>
    </xf>
    <xf numFmtId="3" fontId="54" fillId="0" borderId="91" xfId="0" applyNumberFormat="1" applyFont="1" applyFill="1" applyBorder="1" applyAlignment="1">
      <alignment/>
    </xf>
    <xf numFmtId="49" fontId="54" fillId="0" borderId="16" xfId="0" applyNumberFormat="1" applyFont="1" applyFill="1" applyBorder="1" applyAlignment="1">
      <alignment horizontal="left" indent="1"/>
    </xf>
    <xf numFmtId="0" fontId="54" fillId="0" borderId="0" xfId="0" applyFont="1" applyFill="1" applyAlignment="1">
      <alignment horizontal="right" wrapText="1"/>
    </xf>
    <xf numFmtId="3" fontId="54" fillId="0" borderId="0" xfId="0" applyNumberFormat="1" applyFont="1" applyFill="1" applyBorder="1" applyAlignment="1">
      <alignment horizontal="right" indent="1"/>
    </xf>
    <xf numFmtId="0" fontId="57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3" fontId="54" fillId="0" borderId="92" xfId="0" applyNumberFormat="1" applyFont="1" applyFill="1" applyBorder="1" applyAlignment="1">
      <alignment/>
    </xf>
    <xf numFmtId="49" fontId="54" fillId="0" borderId="46" xfId="0" applyNumberFormat="1" applyFont="1" applyFill="1" applyBorder="1" applyAlignment="1">
      <alignment horizontal="left" indent="1"/>
    </xf>
    <xf numFmtId="3" fontId="54" fillId="0" borderId="107" xfId="0" applyNumberFormat="1" applyFont="1" applyFill="1" applyBorder="1" applyAlignment="1">
      <alignment/>
    </xf>
    <xf numFmtId="3" fontId="54" fillId="0" borderId="164" xfId="0" applyNumberFormat="1" applyFont="1" applyFill="1" applyBorder="1" applyAlignment="1">
      <alignment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right"/>
    </xf>
    <xf numFmtId="49" fontId="86" fillId="3" borderId="125" xfId="0" applyNumberFormat="1" applyFont="1" applyFill="1" applyBorder="1" applyAlignment="1">
      <alignment horizontal="left" indent="1"/>
    </xf>
    <xf numFmtId="0" fontId="58" fillId="4" borderId="121" xfId="0" applyFont="1" applyFill="1" applyBorder="1" applyAlignment="1">
      <alignment horizontal="left" indent="1"/>
    </xf>
    <xf numFmtId="0" fontId="58" fillId="5" borderId="121" xfId="0" applyFont="1" applyFill="1" applyBorder="1" applyAlignment="1">
      <alignment horizontal="left" indent="1"/>
    </xf>
    <xf numFmtId="0" fontId="58" fillId="3" borderId="121" xfId="0" applyFont="1" applyFill="1" applyBorder="1" applyAlignment="1">
      <alignment horizontal="left" indent="1"/>
    </xf>
    <xf numFmtId="0" fontId="58" fillId="6" borderId="52" xfId="0" applyFont="1" applyFill="1" applyBorder="1" applyAlignment="1">
      <alignment horizontal="left" indent="1"/>
    </xf>
    <xf numFmtId="0" fontId="52" fillId="7" borderId="63" xfId="0" applyFont="1" applyFill="1" applyBorder="1" applyAlignment="1">
      <alignment horizontal="center"/>
    </xf>
    <xf numFmtId="0" fontId="58" fillId="2" borderId="125" xfId="0" applyFont="1" applyFill="1" applyBorder="1" applyAlignment="1">
      <alignment horizontal="left" indent="1"/>
    </xf>
    <xf numFmtId="0" fontId="54" fillId="3" borderId="25" xfId="0" applyFont="1" applyFill="1" applyBorder="1" applyAlignment="1">
      <alignment horizontal="left" indent="1"/>
    </xf>
    <xf numFmtId="0" fontId="54" fillId="6" borderId="26" xfId="0" applyFont="1" applyFill="1" applyBorder="1" applyAlignment="1">
      <alignment horizontal="left" indent="1"/>
    </xf>
    <xf numFmtId="0" fontId="54" fillId="3" borderId="167" xfId="0" applyFont="1" applyFill="1" applyBorder="1" applyAlignment="1">
      <alignment horizontal="left" indent="1"/>
    </xf>
    <xf numFmtId="0" fontId="53" fillId="0" borderId="0" xfId="0" applyFont="1" applyFill="1" applyAlignment="1">
      <alignment/>
    </xf>
    <xf numFmtId="0" fontId="54" fillId="0" borderId="133" xfId="0" applyFont="1" applyFill="1" applyBorder="1" applyAlignment="1">
      <alignment horizontal="center" vertical="center" wrapText="1"/>
    </xf>
    <xf numFmtId="0" fontId="54" fillId="0" borderId="171" xfId="0" applyFont="1" applyFill="1" applyBorder="1" applyAlignment="1">
      <alignment horizontal="center" vertical="center" wrapText="1"/>
    </xf>
    <xf numFmtId="0" fontId="57" fillId="0" borderId="96" xfId="0" applyFont="1" applyFill="1" applyBorder="1" applyAlignment="1">
      <alignment horizontal="center" vertical="center"/>
    </xf>
    <xf numFmtId="0" fontId="57" fillId="0" borderId="172" xfId="0" applyFont="1" applyFill="1" applyBorder="1" applyAlignment="1">
      <alignment horizontal="center" vertical="center"/>
    </xf>
    <xf numFmtId="49" fontId="54" fillId="4" borderId="157" xfId="0" applyNumberFormat="1" applyFont="1" applyFill="1" applyBorder="1" applyAlignment="1">
      <alignment horizontal="left" indent="1"/>
    </xf>
    <xf numFmtId="4" fontId="54" fillId="0" borderId="90" xfId="0" applyNumberFormat="1" applyFont="1" applyFill="1" applyBorder="1" applyAlignment="1">
      <alignment horizontal="right" indent="1"/>
    </xf>
    <xf numFmtId="4" fontId="54" fillId="0" borderId="91" xfId="0" applyNumberFormat="1" applyFont="1" applyFill="1" applyBorder="1" applyAlignment="1">
      <alignment horizontal="right" indent="1"/>
    </xf>
    <xf numFmtId="4" fontId="54" fillId="0" borderId="92" xfId="0" applyNumberFormat="1" applyFont="1" applyFill="1" applyBorder="1" applyAlignment="1">
      <alignment horizontal="right" indent="1"/>
    </xf>
    <xf numFmtId="0" fontId="57" fillId="0" borderId="0" xfId="0" applyFont="1" applyFill="1" applyAlignment="1">
      <alignment horizontal="left" wrapText="1" indent="1"/>
    </xf>
    <xf numFmtId="0" fontId="1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3" fontId="57" fillId="0" borderId="96" xfId="0" applyNumberFormat="1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/>
    </xf>
    <xf numFmtId="4" fontId="54" fillId="4" borderId="158" xfId="0" applyNumberFormat="1" applyFont="1" applyFill="1" applyBorder="1" applyAlignment="1">
      <alignment/>
    </xf>
    <xf numFmtId="4" fontId="54" fillId="4" borderId="159" xfId="0" applyNumberFormat="1" applyFont="1" applyFill="1" applyBorder="1" applyAlignment="1">
      <alignment/>
    </xf>
    <xf numFmtId="4" fontId="57" fillId="4" borderId="159" xfId="0" applyNumberFormat="1" applyFont="1" applyFill="1" applyBorder="1" applyAlignment="1">
      <alignment/>
    </xf>
    <xf numFmtId="0" fontId="54" fillId="0" borderId="170" xfId="0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54" fillId="8" borderId="60" xfId="0" applyNumberFormat="1" applyFont="1" applyFill="1" applyBorder="1" applyAlignment="1">
      <alignment/>
    </xf>
    <xf numFmtId="4" fontId="57" fillId="4" borderId="160" xfId="0" applyNumberFormat="1" applyFont="1" applyFill="1" applyBorder="1" applyAlignment="1">
      <alignment/>
    </xf>
    <xf numFmtId="4" fontId="54" fillId="8" borderId="66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right" inden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/>
    </xf>
    <xf numFmtId="0" fontId="57" fillId="0" borderId="97" xfId="0" applyFont="1" applyFill="1" applyBorder="1" applyAlignment="1">
      <alignment/>
    </xf>
    <xf numFmtId="0" fontId="54" fillId="2" borderId="125" xfId="0" applyFont="1" applyFill="1" applyBorder="1" applyAlignment="1">
      <alignment horizontal="left" indent="1"/>
    </xf>
    <xf numFmtId="0" fontId="54" fillId="9" borderId="121" xfId="0" applyFont="1" applyFill="1" applyBorder="1" applyAlignment="1">
      <alignment horizontal="left" indent="1"/>
    </xf>
    <xf numFmtId="0" fontId="54" fillId="4" borderId="121" xfId="0" applyFont="1" applyFill="1" applyBorder="1" applyAlignment="1">
      <alignment horizontal="left" indent="1"/>
    </xf>
    <xf numFmtId="0" fontId="54" fillId="5" borderId="121" xfId="0" applyFont="1" applyFill="1" applyBorder="1" applyAlignment="1">
      <alignment horizontal="left" indent="1"/>
    </xf>
    <xf numFmtId="0" fontId="54" fillId="3" borderId="121" xfId="0" applyFont="1" applyFill="1" applyBorder="1" applyAlignment="1">
      <alignment horizontal="left" indent="1"/>
    </xf>
    <xf numFmtId="0" fontId="16" fillId="3" borderId="122" xfId="0" applyFont="1" applyFill="1" applyBorder="1" applyAlignment="1">
      <alignment horizontal="center"/>
    </xf>
    <xf numFmtId="170" fontId="54" fillId="0" borderId="169" xfId="0" applyNumberFormat="1" applyFont="1" applyFill="1" applyBorder="1" applyAlignment="1">
      <alignment horizontal="center"/>
    </xf>
    <xf numFmtId="0" fontId="57" fillId="0" borderId="160" xfId="0" applyFont="1" applyFill="1" applyBorder="1" applyAlignment="1">
      <alignment/>
    </xf>
    <xf numFmtId="170" fontId="54" fillId="0" borderId="101" xfId="0" applyNumberFormat="1" applyFont="1" applyFill="1" applyBorder="1" applyAlignment="1">
      <alignment horizontal="center"/>
    </xf>
    <xf numFmtId="49" fontId="54" fillId="0" borderId="173" xfId="0" applyNumberFormat="1" applyFont="1" applyFill="1" applyBorder="1" applyAlignment="1">
      <alignment horizontal="left" indent="1"/>
    </xf>
    <xf numFmtId="3" fontId="54" fillId="0" borderId="103" xfId="0" applyNumberFormat="1" applyFont="1" applyFill="1" applyBorder="1" applyAlignment="1">
      <alignment horizontal="right" indent="1"/>
    </xf>
    <xf numFmtId="3" fontId="54" fillId="0" borderId="105" xfId="0" applyNumberFormat="1" applyFont="1" applyFill="1" applyBorder="1" applyAlignment="1">
      <alignment horizontal="right" indent="1"/>
    </xf>
    <xf numFmtId="170" fontId="54" fillId="0" borderId="108" xfId="0" applyNumberFormat="1" applyFont="1" applyFill="1" applyBorder="1" applyAlignment="1">
      <alignment horizontal="center"/>
    </xf>
    <xf numFmtId="0" fontId="57" fillId="0" borderId="164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4" xfId="0" applyFont="1" applyFill="1" applyBorder="1" applyAlignment="1">
      <alignment/>
    </xf>
    <xf numFmtId="0" fontId="57" fillId="0" borderId="119" xfId="0" applyFont="1" applyFill="1" applyBorder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right" vertical="center" wrapText="1" indent="1"/>
    </xf>
    <xf numFmtId="49" fontId="54" fillId="0" borderId="33" xfId="0" applyNumberFormat="1" applyFont="1" applyFill="1" applyBorder="1" applyAlignment="1">
      <alignment horizontal="left" indent="1"/>
    </xf>
    <xf numFmtId="3" fontId="54" fillId="0" borderId="39" xfId="0" applyNumberFormat="1" applyFont="1" applyFill="1" applyBorder="1" applyAlignment="1">
      <alignment horizontal="right" indent="1"/>
    </xf>
    <xf numFmtId="3" fontId="54" fillId="0" borderId="21" xfId="0" applyNumberFormat="1" applyFont="1" applyFill="1" applyBorder="1" applyAlignment="1">
      <alignment horizontal="right" indent="1"/>
    </xf>
    <xf numFmtId="3" fontId="54" fillId="0" borderId="117" xfId="0" applyNumberFormat="1" applyFont="1" applyFill="1" applyBorder="1" applyAlignment="1">
      <alignment horizontal="right" indent="1"/>
    </xf>
    <xf numFmtId="3" fontId="54" fillId="0" borderId="41" xfId="0" applyNumberFormat="1" applyFont="1" applyFill="1" applyBorder="1" applyAlignment="1">
      <alignment horizontal="right" indent="1"/>
    </xf>
    <xf numFmtId="3" fontId="16" fillId="0" borderId="124" xfId="0" applyNumberFormat="1" applyFont="1" applyFill="1" applyBorder="1" applyAlignment="1">
      <alignment horizontal="right" indent="1"/>
    </xf>
    <xf numFmtId="3" fontId="16" fillId="0" borderId="96" xfId="0" applyNumberFormat="1" applyFont="1" applyFill="1" applyBorder="1" applyAlignment="1">
      <alignment horizontal="right" indent="1"/>
    </xf>
    <xf numFmtId="3" fontId="16" fillId="0" borderId="135" xfId="0" applyNumberFormat="1" applyFont="1" applyFill="1" applyBorder="1" applyAlignment="1">
      <alignment horizontal="right" indent="1"/>
    </xf>
    <xf numFmtId="3" fontId="16" fillId="0" borderId="30" xfId="0" applyNumberFormat="1" applyFont="1" applyFill="1" applyBorder="1" applyAlignment="1">
      <alignment horizontal="right" indent="1"/>
    </xf>
    <xf numFmtId="3" fontId="16" fillId="0" borderId="97" xfId="0" applyNumberFormat="1" applyFont="1" applyFill="1" applyBorder="1" applyAlignment="1">
      <alignment horizontal="right" indent="1"/>
    </xf>
    <xf numFmtId="0" fontId="54" fillId="0" borderId="157" xfId="0" applyFont="1" applyBorder="1" applyAlignment="1">
      <alignment horizontal="left" indent="1"/>
    </xf>
    <xf numFmtId="0" fontId="54" fillId="0" borderId="158" xfId="0" applyFont="1" applyBorder="1" applyAlignment="1">
      <alignment horizontal="center"/>
    </xf>
    <xf numFmtId="0" fontId="54" fillId="0" borderId="159" xfId="0" applyFont="1" applyBorder="1" applyAlignment="1">
      <alignment horizontal="center"/>
    </xf>
    <xf numFmtId="0" fontId="54" fillId="0" borderId="169" xfId="0" applyFont="1" applyBorder="1" applyAlignment="1">
      <alignment horizontal="center"/>
    </xf>
    <xf numFmtId="0" fontId="54" fillId="0" borderId="160" xfId="0" applyFont="1" applyBorder="1" applyAlignment="1">
      <alignment horizontal="center"/>
    </xf>
    <xf numFmtId="0" fontId="54" fillId="0" borderId="162" xfId="0" applyFont="1" applyBorder="1" applyAlignment="1">
      <alignment horizontal="left" indent="1"/>
    </xf>
    <xf numFmtId="0" fontId="54" fillId="0" borderId="90" xfId="0" applyFont="1" applyBorder="1" applyAlignment="1">
      <alignment horizontal="center"/>
    </xf>
    <xf numFmtId="0" fontId="54" fillId="0" borderId="91" xfId="0" applyFont="1" applyBorder="1" applyAlignment="1">
      <alignment horizontal="center"/>
    </xf>
    <xf numFmtId="0" fontId="54" fillId="0" borderId="101" xfId="0" applyFont="1" applyBorder="1" applyAlignment="1">
      <alignment horizontal="center"/>
    </xf>
    <xf numFmtId="0" fontId="54" fillId="0" borderId="92" xfId="0" applyFont="1" applyBorder="1" applyAlignment="1">
      <alignment horizontal="center"/>
    </xf>
    <xf numFmtId="0" fontId="54" fillId="0" borderId="173" xfId="0" applyFont="1" applyBorder="1" applyAlignment="1">
      <alignment horizontal="left" indent="1"/>
    </xf>
    <xf numFmtId="0" fontId="54" fillId="0" borderId="103" xfId="0" applyFont="1" applyBorder="1" applyAlignment="1">
      <alignment horizontal="center"/>
    </xf>
    <xf numFmtId="0" fontId="54" fillId="0" borderId="104" xfId="0" applyFont="1" applyBorder="1" applyAlignment="1">
      <alignment horizontal="center"/>
    </xf>
    <xf numFmtId="0" fontId="54" fillId="0" borderId="105" xfId="0" applyFont="1" applyBorder="1" applyAlignment="1">
      <alignment horizontal="center"/>
    </xf>
    <xf numFmtId="0" fontId="54" fillId="0" borderId="114" xfId="0" applyFont="1" applyBorder="1" applyAlignment="1">
      <alignment horizontal="center"/>
    </xf>
    <xf numFmtId="0" fontId="54" fillId="0" borderId="167" xfId="0" applyFont="1" applyBorder="1" applyAlignment="1">
      <alignment horizontal="left" indent="1"/>
    </xf>
    <xf numFmtId="0" fontId="54" fillId="0" borderId="87" xfId="0" applyFont="1" applyBorder="1" applyAlignment="1">
      <alignment horizontal="center"/>
    </xf>
    <xf numFmtId="0" fontId="54" fillId="0" borderId="112" xfId="0" applyFont="1" applyBorder="1" applyAlignment="1">
      <alignment horizontal="center"/>
    </xf>
    <xf numFmtId="0" fontId="54" fillId="0" borderId="168" xfId="0" applyFont="1" applyBorder="1" applyAlignment="1">
      <alignment horizontal="center"/>
    </xf>
    <xf numFmtId="0" fontId="54" fillId="0" borderId="113" xfId="0" applyFont="1" applyBorder="1" applyAlignment="1">
      <alignment horizontal="center"/>
    </xf>
    <xf numFmtId="3" fontId="54" fillId="0" borderId="44" xfId="0" applyNumberFormat="1" applyFont="1" applyFill="1" applyBorder="1" applyAlignment="1">
      <alignment horizontal="right" indent="1"/>
    </xf>
    <xf numFmtId="3" fontId="54" fillId="0" borderId="20" xfId="0" applyNumberFormat="1" applyFont="1" applyFill="1" applyBorder="1" applyAlignment="1">
      <alignment horizontal="right" indent="1"/>
    </xf>
    <xf numFmtId="3" fontId="54" fillId="0" borderId="109" xfId="0" applyNumberFormat="1" applyFont="1" applyFill="1" applyBorder="1" applyAlignment="1">
      <alignment horizontal="right" indent="1"/>
    </xf>
    <xf numFmtId="3" fontId="54" fillId="0" borderId="47" xfId="0" applyNumberFormat="1" applyFont="1" applyFill="1" applyBorder="1" applyAlignment="1">
      <alignment horizontal="right" indent="1"/>
    </xf>
    <xf numFmtId="0" fontId="54" fillId="0" borderId="86" xfId="0" applyFont="1" applyBorder="1" applyAlignment="1">
      <alignment/>
    </xf>
    <xf numFmtId="0" fontId="54" fillId="0" borderId="64" xfId="0" applyFont="1" applyBorder="1" applyAlignment="1">
      <alignment/>
    </xf>
    <xf numFmtId="0" fontId="54" fillId="0" borderId="62" xfId="0" applyFont="1" applyBorder="1" applyAlignment="1">
      <alignment/>
    </xf>
    <xf numFmtId="0" fontId="16" fillId="0" borderId="63" xfId="0" applyFont="1" applyBorder="1" applyAlignment="1">
      <alignment/>
    </xf>
    <xf numFmtId="3" fontId="54" fillId="0" borderId="61" xfId="0" applyNumberFormat="1" applyFont="1" applyFill="1" applyBorder="1" applyAlignment="1">
      <alignment horizontal="right" indent="1"/>
    </xf>
    <xf numFmtId="3" fontId="54" fillId="0" borderId="174" xfId="0" applyNumberFormat="1" applyFont="1" applyFill="1" applyBorder="1" applyAlignment="1">
      <alignment horizontal="right" indent="1"/>
    </xf>
    <xf numFmtId="0" fontId="57" fillId="0" borderId="44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4" fillId="0" borderId="175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7" fillId="0" borderId="93" xfId="0" applyFont="1" applyBorder="1" applyAlignment="1">
      <alignment horizontal="center" vertical="center"/>
    </xf>
    <xf numFmtId="0" fontId="54" fillId="0" borderId="176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57" fillId="0" borderId="168" xfId="0" applyFont="1" applyBorder="1" applyAlignment="1">
      <alignment horizontal="center" vertical="center"/>
    </xf>
    <xf numFmtId="0" fontId="57" fillId="0" borderId="112" xfId="0" applyFont="1" applyBorder="1" applyAlignment="1">
      <alignment horizontal="center" vertical="center"/>
    </xf>
    <xf numFmtId="0" fontId="57" fillId="0" borderId="113" xfId="0" applyFont="1" applyBorder="1" applyAlignment="1">
      <alignment horizontal="center" vertical="center"/>
    </xf>
    <xf numFmtId="3" fontId="54" fillId="0" borderId="104" xfId="0" applyNumberFormat="1" applyFont="1" applyFill="1" applyBorder="1" applyAlignment="1">
      <alignment horizontal="right" indent="1"/>
    </xf>
    <xf numFmtId="3" fontId="54" fillId="0" borderId="114" xfId="0" applyNumberFormat="1" applyFont="1" applyFill="1" applyBorder="1" applyAlignment="1">
      <alignment horizontal="right" indent="1"/>
    </xf>
    <xf numFmtId="49" fontId="16" fillId="0" borderId="46" xfId="0" applyNumberFormat="1" applyFont="1" applyFill="1" applyBorder="1" applyAlignment="1">
      <alignment horizontal="left" inden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3" fontId="1" fillId="0" borderId="9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3" fontId="1" fillId="0" borderId="119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 horizontal="center"/>
    </xf>
    <xf numFmtId="3" fontId="1" fillId="0" borderId="137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3" fontId="1" fillId="0" borderId="4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87" fillId="0" borderId="177" xfId="0" applyFont="1" applyFill="1" applyBorder="1" applyAlignment="1">
      <alignment vertical="center"/>
    </xf>
    <xf numFmtId="0" fontId="51" fillId="0" borderId="178" xfId="0" applyFont="1" applyFill="1" applyBorder="1" applyAlignment="1">
      <alignment horizontal="centerContinuous" vertical="center"/>
    </xf>
    <xf numFmtId="0" fontId="51" fillId="0" borderId="179" xfId="0" applyFont="1" applyFill="1" applyBorder="1" applyAlignment="1">
      <alignment horizontal="centerContinuous" vertical="center"/>
    </xf>
    <xf numFmtId="0" fontId="51" fillId="0" borderId="180" xfId="0" applyFont="1" applyFill="1" applyBorder="1" applyAlignment="1">
      <alignment horizontal="centerContinuous" vertical="center"/>
    </xf>
    <xf numFmtId="0" fontId="51" fillId="0" borderId="181" xfId="0" applyFont="1" applyFill="1" applyBorder="1" applyAlignment="1">
      <alignment horizontal="centerContinuous" vertical="center" wrapText="1"/>
    </xf>
    <xf numFmtId="0" fontId="51" fillId="0" borderId="182" xfId="0" applyFont="1" applyFill="1" applyBorder="1" applyAlignment="1">
      <alignment horizontal="centerContinuous" vertical="center" wrapText="1"/>
    </xf>
    <xf numFmtId="0" fontId="51" fillId="0" borderId="183" xfId="0" applyFont="1" applyFill="1" applyBorder="1" applyAlignment="1">
      <alignment horizontal="centerContinuous" vertical="center"/>
    </xf>
    <xf numFmtId="0" fontId="51" fillId="0" borderId="184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51" fillId="0" borderId="43" xfId="0" applyFont="1" applyFill="1" applyBorder="1" applyAlignment="1">
      <alignment horizontal="left"/>
    </xf>
    <xf numFmtId="4" fontId="51" fillId="0" borderId="5" xfId="0" applyNumberFormat="1" applyFont="1" applyFill="1" applyBorder="1" applyAlignment="1">
      <alignment/>
    </xf>
    <xf numFmtId="4" fontId="51" fillId="0" borderId="78" xfId="0" applyNumberFormat="1" applyFont="1" applyFill="1" applyBorder="1" applyAlignment="1">
      <alignment/>
    </xf>
    <xf numFmtId="3" fontId="51" fillId="0" borderId="78" xfId="0" applyNumberFormat="1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4" fontId="51" fillId="0" borderId="33" xfId="0" applyNumberFormat="1" applyFont="1" applyFill="1" applyBorder="1" applyAlignment="1">
      <alignment/>
    </xf>
    <xf numFmtId="3" fontId="51" fillId="0" borderId="4" xfId="0" applyNumberFormat="1" applyFont="1" applyFill="1" applyBorder="1" applyAlignment="1">
      <alignment/>
    </xf>
    <xf numFmtId="4" fontId="51" fillId="0" borderId="79" xfId="0" applyNumberFormat="1" applyFont="1" applyFill="1" applyBorder="1" applyAlignment="1">
      <alignment/>
    </xf>
    <xf numFmtId="3" fontId="51" fillId="0" borderId="119" xfId="0" applyNumberFormat="1" applyFont="1" applyFill="1" applyBorder="1" applyAlignment="1">
      <alignment/>
    </xf>
    <xf numFmtId="4" fontId="51" fillId="0" borderId="185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56" xfId="0" applyFont="1" applyFill="1" applyBorder="1" applyAlignment="1">
      <alignment horizontal="left"/>
    </xf>
    <xf numFmtId="4" fontId="51" fillId="0" borderId="15" xfId="0" applyNumberFormat="1" applyFont="1" applyFill="1" applyBorder="1" applyAlignment="1">
      <alignment/>
    </xf>
    <xf numFmtId="4" fontId="51" fillId="0" borderId="34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4" fontId="51" fillId="0" borderId="35" xfId="0" applyNumberFormat="1" applyFont="1" applyFill="1" applyBorder="1" applyAlignment="1">
      <alignment/>
    </xf>
    <xf numFmtId="3" fontId="51" fillId="0" borderId="36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4" fontId="51" fillId="0" borderId="38" xfId="0" applyNumberFormat="1" applyFont="1" applyFill="1" applyBorder="1" applyAlignment="1">
      <alignment/>
    </xf>
    <xf numFmtId="0" fontId="7" fillId="0" borderId="43" xfId="0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2" borderId="40" xfId="0" applyNumberFormat="1" applyFont="1" applyFill="1" applyBorder="1" applyAlignment="1">
      <alignment/>
    </xf>
    <xf numFmtId="3" fontId="7" fillId="2" borderId="4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21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0" fontId="7" fillId="0" borderId="58" xfId="0" applyFont="1" applyFill="1" applyBorder="1" applyAlignment="1">
      <alignment horizontal="left"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" fillId="2" borderId="49" xfId="0" applyFont="1" applyFill="1" applyBorder="1" applyAlignment="1">
      <alignment horizontal="left" wrapText="1" shrinkToFit="1"/>
    </xf>
    <xf numFmtId="0" fontId="1" fillId="0" borderId="49" xfId="0" applyFont="1" applyFill="1" applyBorder="1" applyAlignment="1">
      <alignment horizontal="left" wrapText="1" shrinkToFit="1"/>
    </xf>
    <xf numFmtId="4" fontId="1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6" fillId="2" borderId="57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4" fontId="1" fillId="0" borderId="5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1" fillId="0" borderId="56" xfId="0" applyFont="1" applyFill="1" applyBorder="1" applyAlignment="1">
      <alignment horizontal="left" shrinkToFit="1"/>
    </xf>
    <xf numFmtId="0" fontId="1" fillId="2" borderId="56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vertical="center"/>
    </xf>
    <xf numFmtId="3" fontId="1" fillId="2" borderId="36" xfId="0" applyNumberFormat="1" applyFont="1" applyFill="1" applyBorder="1" applyAlignment="1">
      <alignment vertical="center"/>
    </xf>
    <xf numFmtId="4" fontId="1" fillId="2" borderId="60" xfId="0" applyNumberFormat="1" applyFont="1" applyFill="1" applyBorder="1" applyAlignment="1">
      <alignment vertical="center"/>
    </xf>
    <xf numFmtId="4" fontId="1" fillId="2" borderId="65" xfId="0" applyNumberFormat="1" applyFont="1" applyFill="1" applyBorder="1" applyAlignment="1">
      <alignment vertical="center"/>
    </xf>
    <xf numFmtId="3" fontId="1" fillId="2" borderId="66" xfId="0" applyNumberFormat="1" applyFont="1" applyFill="1" applyBorder="1" applyAlignment="1">
      <alignment/>
    </xf>
    <xf numFmtId="4" fontId="1" fillId="2" borderId="38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/>
    </xf>
    <xf numFmtId="0" fontId="51" fillId="2" borderId="56" xfId="0" applyFont="1" applyFill="1" applyBorder="1" applyAlignment="1">
      <alignment horizontal="left"/>
    </xf>
    <xf numFmtId="4" fontId="51" fillId="0" borderId="15" xfId="0" applyNumberFormat="1" applyFont="1" applyFill="1" applyBorder="1" applyAlignment="1">
      <alignment/>
    </xf>
    <xf numFmtId="4" fontId="51" fillId="2" borderId="34" xfId="0" applyNumberFormat="1" applyFont="1" applyFill="1" applyBorder="1" applyAlignment="1">
      <alignment/>
    </xf>
    <xf numFmtId="3" fontId="51" fillId="2" borderId="34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4" fontId="51" fillId="2" borderId="15" xfId="0" applyNumberFormat="1" applyFont="1" applyFill="1" applyBorder="1" applyAlignment="1">
      <alignment/>
    </xf>
    <xf numFmtId="3" fontId="51" fillId="2" borderId="13" xfId="0" applyNumberFormat="1" applyFont="1" applyFill="1" applyBorder="1" applyAlignment="1">
      <alignment/>
    </xf>
    <xf numFmtId="4" fontId="51" fillId="0" borderId="125" xfId="0" applyNumberFormat="1" applyFont="1" applyFill="1" applyBorder="1" applyAlignment="1">
      <alignment/>
    </xf>
    <xf numFmtId="3" fontId="51" fillId="2" borderId="36" xfId="0" applyNumberFormat="1" applyFont="1" applyFill="1" applyBorder="1" applyAlignment="1">
      <alignment/>
    </xf>
    <xf numFmtId="4" fontId="51" fillId="2" borderId="98" xfId="0" applyNumberFormat="1" applyFont="1" applyFill="1" applyBorder="1" applyAlignment="1">
      <alignment/>
    </xf>
    <xf numFmtId="4" fontId="51" fillId="2" borderId="17" xfId="0" applyNumberFormat="1" applyFont="1" applyFill="1" applyBorder="1" applyAlignment="1">
      <alignment/>
    </xf>
    <xf numFmtId="3" fontId="51" fillId="2" borderId="80" xfId="0" applyNumberFormat="1" applyFont="1" applyFill="1" applyBorder="1" applyAlignment="1">
      <alignment/>
    </xf>
    <xf numFmtId="4" fontId="51" fillId="2" borderId="38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1" fillId="0" borderId="177" xfId="0" applyFont="1" applyFill="1" applyBorder="1" applyAlignment="1">
      <alignment horizontal="center"/>
    </xf>
    <xf numFmtId="4" fontId="1" fillId="0" borderId="186" xfId="0" applyNumberFormat="1" applyFont="1" applyFill="1" applyBorder="1" applyAlignment="1">
      <alignment/>
    </xf>
    <xf numFmtId="3" fontId="1" fillId="0" borderId="186" xfId="0" applyNumberFormat="1" applyFont="1" applyFill="1" applyBorder="1" applyAlignment="1">
      <alignment/>
    </xf>
    <xf numFmtId="3" fontId="1" fillId="0" borderId="187" xfId="0" applyNumberFormat="1" applyFont="1" applyFill="1" applyBorder="1" applyAlignment="1">
      <alignment/>
    </xf>
    <xf numFmtId="4" fontId="1" fillId="0" borderId="188" xfId="0" applyNumberFormat="1" applyFont="1" applyFill="1" applyBorder="1" applyAlignment="1">
      <alignment/>
    </xf>
    <xf numFmtId="4" fontId="1" fillId="0" borderId="181" xfId="0" applyNumberFormat="1" applyFont="1" applyFill="1" applyBorder="1" applyAlignment="1">
      <alignment/>
    </xf>
    <xf numFmtId="3" fontId="1" fillId="0" borderId="183" xfId="0" applyNumberFormat="1" applyFont="1" applyFill="1" applyBorder="1" applyAlignment="1">
      <alignment/>
    </xf>
    <xf numFmtId="4" fontId="1" fillId="0" borderId="189" xfId="0" applyNumberFormat="1" applyFont="1" applyFill="1" applyBorder="1" applyAlignment="1">
      <alignment/>
    </xf>
    <xf numFmtId="3" fontId="1" fillId="0" borderId="190" xfId="0" applyNumberFormat="1" applyFont="1" applyFill="1" applyBorder="1" applyAlignment="1">
      <alignment/>
    </xf>
    <xf numFmtId="4" fontId="1" fillId="0" borderId="184" xfId="0" applyNumberFormat="1" applyFont="1" applyFill="1" applyBorder="1" applyAlignment="1">
      <alignment/>
    </xf>
    <xf numFmtId="0" fontId="51" fillId="0" borderId="32" xfId="0" applyFont="1" applyFill="1" applyBorder="1" applyAlignment="1">
      <alignment horizontal="center"/>
    </xf>
    <xf numFmtId="4" fontId="51" fillId="0" borderId="40" xfId="0" applyNumberFormat="1" applyFont="1" applyFill="1" applyBorder="1" applyAlignment="1">
      <alignment/>
    </xf>
    <xf numFmtId="3" fontId="51" fillId="0" borderId="40" xfId="0" applyNumberFormat="1" applyFont="1" applyFill="1" applyBorder="1" applyAlignment="1">
      <alignment/>
    </xf>
    <xf numFmtId="3" fontId="51" fillId="0" borderId="14" xfId="0" applyNumberFormat="1" applyFont="1" applyFill="1" applyBorder="1" applyAlignment="1">
      <alignment/>
    </xf>
    <xf numFmtId="4" fontId="51" fillId="0" borderId="39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4" fontId="51" fillId="0" borderId="21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4" fontId="51" fillId="0" borderId="42" xfId="0" applyNumberFormat="1" applyFont="1" applyFill="1" applyBorder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3" fontId="54" fillId="0" borderId="170" xfId="0" applyNumberFormat="1" applyFont="1" applyFill="1" applyBorder="1" applyAlignment="1">
      <alignment/>
    </xf>
    <xf numFmtId="3" fontId="54" fillId="0" borderId="191" xfId="0" applyNumberFormat="1" applyFont="1" applyFill="1" applyBorder="1" applyAlignment="1">
      <alignment/>
    </xf>
    <xf numFmtId="3" fontId="54" fillId="0" borderId="94" xfId="0" applyNumberFormat="1" applyFont="1" applyFill="1" applyBorder="1" applyAlignment="1">
      <alignment/>
    </xf>
    <xf numFmtId="3" fontId="54" fillId="0" borderId="165" xfId="0" applyNumberFormat="1" applyFont="1" applyFill="1" applyBorder="1" applyAlignment="1">
      <alignment/>
    </xf>
    <xf numFmtId="3" fontId="54" fillId="0" borderId="192" xfId="0" applyNumberFormat="1" applyFont="1" applyFill="1" applyBorder="1" applyAlignment="1">
      <alignment/>
    </xf>
    <xf numFmtId="3" fontId="54" fillId="0" borderId="193" xfId="0" applyNumberFormat="1" applyFont="1" applyFill="1" applyBorder="1" applyAlignment="1">
      <alignment/>
    </xf>
    <xf numFmtId="3" fontId="54" fillId="0" borderId="82" xfId="0" applyNumberFormat="1" applyFont="1" applyFill="1" applyBorder="1" applyAlignment="1">
      <alignment horizontal="right" indent="1"/>
    </xf>
    <xf numFmtId="3" fontId="54" fillId="0" borderId="88" xfId="0" applyNumberFormat="1" applyFont="1" applyFill="1" applyBorder="1" applyAlignment="1">
      <alignment horizontal="right" indent="1"/>
    </xf>
    <xf numFmtId="4" fontId="54" fillId="3" borderId="98" xfId="0" applyNumberFormat="1" applyFont="1" applyFill="1" applyBorder="1" applyAlignment="1">
      <alignment horizontal="right"/>
    </xf>
    <xf numFmtId="4" fontId="54" fillId="3" borderId="17" xfId="0" applyNumberFormat="1" applyFont="1" applyFill="1" applyBorder="1" applyAlignment="1">
      <alignment horizontal="right"/>
    </xf>
    <xf numFmtId="4" fontId="54" fillId="3" borderId="80" xfId="0" applyNumberFormat="1" applyFont="1" applyFill="1" applyBorder="1" applyAlignment="1">
      <alignment horizontal="right"/>
    </xf>
    <xf numFmtId="4" fontId="54" fillId="3" borderId="88" xfId="0" applyNumberFormat="1" applyFont="1" applyFill="1" applyBorder="1" applyAlignment="1">
      <alignment horizontal="right"/>
    </xf>
    <xf numFmtId="4" fontId="54" fillId="3" borderId="112" xfId="0" applyNumberFormat="1" applyFont="1" applyFill="1" applyBorder="1" applyAlignment="1">
      <alignment horizontal="right"/>
    </xf>
    <xf numFmtId="4" fontId="54" fillId="0" borderId="90" xfId="0" applyNumberFormat="1" applyFont="1" applyFill="1" applyBorder="1" applyAlignment="1">
      <alignment horizontal="right"/>
    </xf>
    <xf numFmtId="4" fontId="54" fillId="0" borderId="91" xfId="0" applyNumberFormat="1" applyFont="1" applyFill="1" applyBorder="1" applyAlignment="1">
      <alignment horizontal="right"/>
    </xf>
    <xf numFmtId="4" fontId="54" fillId="0" borderId="92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12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3" fontId="58" fillId="2" borderId="98" xfId="0" applyNumberFormat="1" applyFont="1" applyFill="1" applyBorder="1" applyAlignment="1">
      <alignment horizontal="right"/>
    </xf>
    <xf numFmtId="3" fontId="58" fillId="2" borderId="17" xfId="0" applyNumberFormat="1" applyFont="1" applyFill="1" applyBorder="1" applyAlignment="1">
      <alignment horizontal="right"/>
    </xf>
    <xf numFmtId="3" fontId="58" fillId="2" borderId="80" xfId="0" applyNumberFormat="1" applyFont="1" applyFill="1" applyBorder="1" applyAlignment="1">
      <alignment horizontal="right"/>
    </xf>
    <xf numFmtId="3" fontId="58" fillId="9" borderId="7" xfId="0" applyNumberFormat="1" applyFont="1" applyFill="1" applyBorder="1" applyAlignment="1">
      <alignment horizontal="right"/>
    </xf>
    <xf numFmtId="3" fontId="58" fillId="9" borderId="18" xfId="0" applyNumberFormat="1" applyFont="1" applyFill="1" applyBorder="1" applyAlignment="1">
      <alignment horizontal="right"/>
    </xf>
    <xf numFmtId="3" fontId="58" fillId="9" borderId="10" xfId="0" applyNumberFormat="1" applyFont="1" applyFill="1" applyBorder="1" applyAlignment="1">
      <alignment horizontal="right"/>
    </xf>
    <xf numFmtId="3" fontId="58" fillId="4" borderId="7" xfId="0" applyNumberFormat="1" applyFont="1" applyFill="1" applyBorder="1" applyAlignment="1">
      <alignment horizontal="right"/>
    </xf>
    <xf numFmtId="3" fontId="58" fillId="4" borderId="18" xfId="0" applyNumberFormat="1" applyFont="1" applyFill="1" applyBorder="1" applyAlignment="1">
      <alignment horizontal="right"/>
    </xf>
    <xf numFmtId="3" fontId="58" fillId="4" borderId="10" xfId="0" applyNumberFormat="1" applyFont="1" applyFill="1" applyBorder="1" applyAlignment="1">
      <alignment horizontal="right"/>
    </xf>
    <xf numFmtId="3" fontId="58" fillId="5" borderId="7" xfId="0" applyNumberFormat="1" applyFont="1" applyFill="1" applyBorder="1" applyAlignment="1">
      <alignment horizontal="right"/>
    </xf>
    <xf numFmtId="3" fontId="58" fillId="5" borderId="18" xfId="0" applyNumberFormat="1" applyFont="1" applyFill="1" applyBorder="1" applyAlignment="1">
      <alignment horizontal="right"/>
    </xf>
    <xf numFmtId="3" fontId="58" fillId="5" borderId="10" xfId="0" applyNumberFormat="1" applyFont="1" applyFill="1" applyBorder="1" applyAlignment="1">
      <alignment horizontal="right"/>
    </xf>
    <xf numFmtId="3" fontId="58" fillId="3" borderId="7" xfId="0" applyNumberFormat="1" applyFont="1" applyFill="1" applyBorder="1" applyAlignment="1">
      <alignment horizontal="right"/>
    </xf>
    <xf numFmtId="3" fontId="58" fillId="3" borderId="18" xfId="0" applyNumberFormat="1" applyFont="1" applyFill="1" applyBorder="1" applyAlignment="1">
      <alignment horizontal="right"/>
    </xf>
    <xf numFmtId="3" fontId="58" fillId="3" borderId="10" xfId="0" applyNumberFormat="1" applyFont="1" applyFill="1" applyBorder="1" applyAlignment="1">
      <alignment horizontal="right"/>
    </xf>
    <xf numFmtId="3" fontId="58" fillId="6" borderId="50" xfId="0" applyNumberFormat="1" applyFont="1" applyFill="1" applyBorder="1" applyAlignment="1">
      <alignment horizontal="right"/>
    </xf>
    <xf numFmtId="3" fontId="58" fillId="6" borderId="22" xfId="0" applyNumberFormat="1" applyFont="1" applyFill="1" applyBorder="1" applyAlignment="1">
      <alignment horizontal="right"/>
    </xf>
    <xf numFmtId="3" fontId="58" fillId="6" borderId="54" xfId="0" applyNumberFormat="1" applyFont="1" applyFill="1" applyBorder="1" applyAlignment="1">
      <alignment horizontal="right"/>
    </xf>
    <xf numFmtId="4" fontId="58" fillId="2" borderId="98" xfId="0" applyNumberFormat="1" applyFont="1" applyFill="1" applyBorder="1" applyAlignment="1">
      <alignment horizontal="right"/>
    </xf>
    <xf numFmtId="4" fontId="58" fillId="2" borderId="17" xfId="0" applyNumberFormat="1" applyFont="1" applyFill="1" applyBorder="1" applyAlignment="1">
      <alignment horizontal="right"/>
    </xf>
    <xf numFmtId="4" fontId="58" fillId="2" borderId="80" xfId="0" applyNumberFormat="1" applyFont="1" applyFill="1" applyBorder="1" applyAlignment="1">
      <alignment horizontal="right"/>
    </xf>
    <xf numFmtId="4" fontId="58" fillId="9" borderId="7" xfId="0" applyNumberFormat="1" applyFont="1" applyFill="1" applyBorder="1" applyAlignment="1">
      <alignment horizontal="right"/>
    </xf>
    <xf numFmtId="4" fontId="58" fillId="9" borderId="18" xfId="0" applyNumberFormat="1" applyFont="1" applyFill="1" applyBorder="1" applyAlignment="1">
      <alignment horizontal="right"/>
    </xf>
    <xf numFmtId="4" fontId="58" fillId="9" borderId="10" xfId="0" applyNumberFormat="1" applyFont="1" applyFill="1" applyBorder="1" applyAlignment="1">
      <alignment horizontal="right"/>
    </xf>
    <xf numFmtId="4" fontId="58" fillId="4" borderId="7" xfId="0" applyNumberFormat="1" applyFont="1" applyFill="1" applyBorder="1" applyAlignment="1">
      <alignment horizontal="right"/>
    </xf>
    <xf numFmtId="4" fontId="58" fillId="4" borderId="18" xfId="0" applyNumberFormat="1" applyFont="1" applyFill="1" applyBorder="1" applyAlignment="1">
      <alignment horizontal="right"/>
    </xf>
    <xf numFmtId="4" fontId="58" fillId="4" borderId="10" xfId="0" applyNumberFormat="1" applyFont="1" applyFill="1" applyBorder="1" applyAlignment="1">
      <alignment horizontal="right"/>
    </xf>
    <xf numFmtId="4" fontId="58" fillId="5" borderId="7" xfId="0" applyNumberFormat="1" applyFont="1" applyFill="1" applyBorder="1" applyAlignment="1">
      <alignment horizontal="right"/>
    </xf>
    <xf numFmtId="4" fontId="58" fillId="5" borderId="18" xfId="0" applyNumberFormat="1" applyFont="1" applyFill="1" applyBorder="1" applyAlignment="1">
      <alignment horizontal="right"/>
    </xf>
    <xf numFmtId="4" fontId="58" fillId="5" borderId="10" xfId="0" applyNumberFormat="1" applyFont="1" applyFill="1" applyBorder="1" applyAlignment="1">
      <alignment horizontal="right"/>
    </xf>
    <xf numFmtId="4" fontId="58" fillId="3" borderId="7" xfId="0" applyNumberFormat="1" applyFont="1" applyFill="1" applyBorder="1" applyAlignment="1">
      <alignment horizontal="right"/>
    </xf>
    <xf numFmtId="4" fontId="58" fillId="3" borderId="18" xfId="0" applyNumberFormat="1" applyFont="1" applyFill="1" applyBorder="1" applyAlignment="1">
      <alignment horizontal="right"/>
    </xf>
    <xf numFmtId="4" fontId="58" fillId="3" borderId="10" xfId="0" applyNumberFormat="1" applyFont="1" applyFill="1" applyBorder="1" applyAlignment="1">
      <alignment horizontal="right"/>
    </xf>
    <xf numFmtId="4" fontId="58" fillId="6" borderId="50" xfId="0" applyNumberFormat="1" applyFont="1" applyFill="1" applyBorder="1" applyAlignment="1">
      <alignment horizontal="right"/>
    </xf>
    <xf numFmtId="4" fontId="58" fillId="6" borderId="22" xfId="0" applyNumberFormat="1" applyFont="1" applyFill="1" applyBorder="1" applyAlignment="1">
      <alignment horizontal="right"/>
    </xf>
    <xf numFmtId="4" fontId="58" fillId="6" borderId="54" xfId="0" applyNumberFormat="1" applyFont="1" applyFill="1" applyBorder="1" applyAlignment="1">
      <alignment horizontal="right"/>
    </xf>
    <xf numFmtId="0" fontId="54" fillId="0" borderId="9" xfId="0" applyFont="1" applyFill="1" applyBorder="1" applyAlignment="1">
      <alignment/>
    </xf>
    <xf numFmtId="49" fontId="54" fillId="0" borderId="9" xfId="0" applyNumberFormat="1" applyFont="1" applyFill="1" applyBorder="1" applyAlignment="1">
      <alignment/>
    </xf>
    <xf numFmtId="0" fontId="16" fillId="0" borderId="7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54" fillId="0" borderId="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21" xfId="0" applyFont="1" applyFill="1" applyBorder="1" applyAlignment="1">
      <alignment wrapText="1"/>
    </xf>
    <xf numFmtId="0" fontId="54" fillId="0" borderId="41" xfId="0" applyFont="1" applyFill="1" applyBorder="1" applyAlignment="1">
      <alignment wrapText="1"/>
    </xf>
    <xf numFmtId="0" fontId="54" fillId="0" borderId="39" xfId="0" applyFont="1" applyFill="1" applyBorder="1" applyAlignment="1">
      <alignment wrapText="1"/>
    </xf>
    <xf numFmtId="49" fontId="58" fillId="0" borderId="26" xfId="0" applyNumberFormat="1" applyFont="1" applyFill="1" applyBorder="1" applyAlignment="1">
      <alignment/>
    </xf>
    <xf numFmtId="3" fontId="58" fillId="0" borderId="124" xfId="0" applyNumberFormat="1" applyFont="1" applyFill="1" applyBorder="1" applyAlignment="1">
      <alignment/>
    </xf>
    <xf numFmtId="3" fontId="58" fillId="0" borderId="30" xfId="0" applyNumberFormat="1" applyFont="1" applyFill="1" applyBorder="1" applyAlignment="1">
      <alignment/>
    </xf>
    <xf numFmtId="3" fontId="58" fillId="0" borderId="31" xfId="0" applyNumberFormat="1" applyFont="1" applyFill="1" applyBorder="1" applyAlignment="1">
      <alignment/>
    </xf>
    <xf numFmtId="4" fontId="58" fillId="0" borderId="124" xfId="0" applyNumberFormat="1" applyFont="1" applyFill="1" applyBorder="1" applyAlignment="1">
      <alignment/>
    </xf>
    <xf numFmtId="4" fontId="58" fillId="0" borderId="30" xfId="0" applyNumberFormat="1" applyFont="1" applyFill="1" applyBorder="1" applyAlignment="1">
      <alignment/>
    </xf>
    <xf numFmtId="4" fontId="58" fillId="0" borderId="31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3" fontId="54" fillId="3" borderId="98" xfId="0" applyNumberFormat="1" applyFont="1" applyFill="1" applyBorder="1" applyAlignment="1">
      <alignment/>
    </xf>
    <xf numFmtId="3" fontId="54" fillId="3" borderId="17" xfId="0" applyNumberFormat="1" applyFont="1" applyFill="1" applyBorder="1" applyAlignment="1">
      <alignment/>
    </xf>
    <xf numFmtId="3" fontId="54" fillId="3" borderId="80" xfId="0" applyNumberFormat="1" applyFont="1" applyFill="1" applyBorder="1" applyAlignment="1">
      <alignment/>
    </xf>
    <xf numFmtId="4" fontId="54" fillId="3" borderId="98" xfId="0" applyNumberFormat="1" applyFont="1" applyFill="1" applyBorder="1" applyAlignment="1">
      <alignment/>
    </xf>
    <xf numFmtId="4" fontId="54" fillId="3" borderId="17" xfId="0" applyNumberFormat="1" applyFont="1" applyFill="1" applyBorder="1" applyAlignment="1">
      <alignment/>
    </xf>
    <xf numFmtId="4" fontId="54" fillId="3" borderId="80" xfId="0" applyNumberFormat="1" applyFont="1" applyFill="1" applyBorder="1" applyAlignment="1">
      <alignment/>
    </xf>
    <xf numFmtId="9" fontId="57" fillId="3" borderId="29" xfId="27" applyFont="1" applyFill="1" applyBorder="1" applyAlignment="1">
      <alignment/>
    </xf>
    <xf numFmtId="170" fontId="54" fillId="3" borderId="17" xfId="0" applyNumberFormat="1" applyFont="1" applyFill="1" applyBorder="1" applyAlignment="1">
      <alignment/>
    </xf>
    <xf numFmtId="170" fontId="54" fillId="3" borderId="80" xfId="0" applyNumberFormat="1" applyFont="1" applyFill="1" applyBorder="1" applyAlignment="1">
      <alignment/>
    </xf>
    <xf numFmtId="0" fontId="57" fillId="0" borderId="21" xfId="0" applyFont="1" applyFill="1" applyBorder="1" applyAlignment="1">
      <alignment horizontal="right" wrapText="1" indent="1"/>
    </xf>
    <xf numFmtId="0" fontId="57" fillId="0" borderId="98" xfId="0" applyFont="1" applyFill="1" applyBorder="1" applyAlignment="1">
      <alignment horizontal="right"/>
    </xf>
    <xf numFmtId="9" fontId="58" fillId="2" borderId="124" xfId="27" applyFont="1" applyFill="1" applyBorder="1" applyAlignment="1">
      <alignment horizontal="right"/>
    </xf>
    <xf numFmtId="9" fontId="58" fillId="2" borderId="30" xfId="27" applyFont="1" applyFill="1" applyBorder="1" applyAlignment="1">
      <alignment horizontal="right"/>
    </xf>
    <xf numFmtId="9" fontId="58" fillId="2" borderId="31" xfId="27" applyFont="1" applyFill="1" applyBorder="1" applyAlignment="1">
      <alignment horizontal="right"/>
    </xf>
    <xf numFmtId="9" fontId="58" fillId="2" borderId="98" xfId="27" applyFont="1" applyFill="1" applyBorder="1" applyAlignment="1">
      <alignment horizontal="right"/>
    </xf>
    <xf numFmtId="9" fontId="58" fillId="2" borderId="17" xfId="27" applyFont="1" applyFill="1" applyBorder="1" applyAlignment="1">
      <alignment horizontal="right"/>
    </xf>
    <xf numFmtId="9" fontId="58" fillId="2" borderId="80" xfId="27" applyFont="1" applyFill="1" applyBorder="1" applyAlignment="1">
      <alignment horizontal="right"/>
    </xf>
    <xf numFmtId="9" fontId="58" fillId="9" borderId="7" xfId="27" applyFont="1" applyFill="1" applyBorder="1" applyAlignment="1">
      <alignment horizontal="right"/>
    </xf>
    <xf numFmtId="9" fontId="58" fillId="9" borderId="18" xfId="27" applyFont="1" applyFill="1" applyBorder="1" applyAlignment="1">
      <alignment horizontal="right"/>
    </xf>
    <xf numFmtId="9" fontId="58" fillId="9" borderId="10" xfId="27" applyFont="1" applyFill="1" applyBorder="1" applyAlignment="1">
      <alignment horizontal="right"/>
    </xf>
    <xf numFmtId="9" fontId="58" fillId="4" borderId="7" xfId="27" applyFont="1" applyFill="1" applyBorder="1" applyAlignment="1">
      <alignment horizontal="right"/>
    </xf>
    <xf numFmtId="9" fontId="58" fillId="4" borderId="18" xfId="27" applyFont="1" applyFill="1" applyBorder="1" applyAlignment="1">
      <alignment horizontal="right"/>
    </xf>
    <xf numFmtId="9" fontId="58" fillId="4" borderId="10" xfId="27" applyFont="1" applyFill="1" applyBorder="1" applyAlignment="1">
      <alignment horizontal="right"/>
    </xf>
    <xf numFmtId="9" fontId="58" fillId="5" borderId="7" xfId="27" applyFont="1" applyFill="1" applyBorder="1" applyAlignment="1">
      <alignment horizontal="right"/>
    </xf>
    <xf numFmtId="9" fontId="58" fillId="5" borderId="18" xfId="27" applyFont="1" applyFill="1" applyBorder="1" applyAlignment="1">
      <alignment horizontal="right"/>
    </xf>
    <xf numFmtId="9" fontId="58" fillId="5" borderId="10" xfId="27" applyFont="1" applyFill="1" applyBorder="1" applyAlignment="1">
      <alignment horizontal="right"/>
    </xf>
    <xf numFmtId="9" fontId="58" fillId="3" borderId="7" xfId="27" applyFont="1" applyFill="1" applyBorder="1" applyAlignment="1">
      <alignment horizontal="right"/>
    </xf>
    <xf numFmtId="9" fontId="58" fillId="3" borderId="18" xfId="27" applyFont="1" applyFill="1" applyBorder="1" applyAlignment="1">
      <alignment horizontal="right"/>
    </xf>
    <xf numFmtId="9" fontId="58" fillId="3" borderId="10" xfId="27" applyFont="1" applyFill="1" applyBorder="1" applyAlignment="1">
      <alignment horizontal="right"/>
    </xf>
    <xf numFmtId="9" fontId="58" fillId="6" borderId="50" xfId="27" applyFont="1" applyFill="1" applyBorder="1" applyAlignment="1">
      <alignment horizontal="right"/>
    </xf>
    <xf numFmtId="9" fontId="58" fillId="6" borderId="22" xfId="27" applyFont="1" applyFill="1" applyBorder="1" applyAlignment="1">
      <alignment horizontal="right"/>
    </xf>
    <xf numFmtId="9" fontId="58" fillId="6" borderId="54" xfId="27" applyFont="1" applyFill="1" applyBorder="1" applyAlignment="1">
      <alignment horizontal="right"/>
    </xf>
    <xf numFmtId="0" fontId="58" fillId="0" borderId="39" xfId="0" applyFont="1" applyFill="1" applyBorder="1" applyAlignment="1">
      <alignment horizontal="right" wrapText="1" indent="1"/>
    </xf>
    <xf numFmtId="0" fontId="58" fillId="0" borderId="21" xfId="0" applyFont="1" applyFill="1" applyBorder="1" applyAlignment="1">
      <alignment horizontal="right" wrapText="1" indent="1"/>
    </xf>
    <xf numFmtId="0" fontId="58" fillId="0" borderId="41" xfId="0" applyFont="1" applyFill="1" applyBorder="1" applyAlignment="1">
      <alignment horizontal="right"/>
    </xf>
    <xf numFmtId="9" fontId="58" fillId="0" borderId="7" xfId="0" applyNumberFormat="1" applyFont="1" applyFill="1" applyBorder="1" applyAlignment="1">
      <alignment horizontal="right"/>
    </xf>
    <xf numFmtId="9" fontId="58" fillId="0" borderId="18" xfId="0" applyNumberFormat="1" applyFont="1" applyFill="1" applyBorder="1" applyAlignment="1">
      <alignment horizontal="right"/>
    </xf>
    <xf numFmtId="9" fontId="58" fillId="0" borderId="10" xfId="0" applyNumberFormat="1" applyFont="1" applyFill="1" applyBorder="1" applyAlignment="1">
      <alignment horizontal="right"/>
    </xf>
    <xf numFmtId="9" fontId="58" fillId="2" borderId="7" xfId="27" applyFont="1" applyFill="1" applyBorder="1" applyAlignment="1">
      <alignment horizontal="right"/>
    </xf>
    <xf numFmtId="9" fontId="58" fillId="2" borderId="18" xfId="27" applyFont="1" applyFill="1" applyBorder="1" applyAlignment="1">
      <alignment horizontal="right"/>
    </xf>
    <xf numFmtId="9" fontId="58" fillId="2" borderId="10" xfId="27" applyFont="1" applyFill="1" applyBorder="1" applyAlignment="1">
      <alignment horizontal="right"/>
    </xf>
    <xf numFmtId="0" fontId="58" fillId="0" borderId="7" xfId="0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49" fontId="54" fillId="3" borderId="125" xfId="0" applyNumberFormat="1" applyFont="1" applyFill="1" applyBorder="1" applyAlignment="1">
      <alignment horizontal="left" indent="1"/>
    </xf>
    <xf numFmtId="0" fontId="16" fillId="2" borderId="27" xfId="0" applyFont="1" applyFill="1" applyBorder="1" applyAlignment="1">
      <alignment horizontal="left" indent="1"/>
    </xf>
    <xf numFmtId="0" fontId="54" fillId="9" borderId="9" xfId="0" applyFont="1" applyFill="1" applyBorder="1" applyAlignment="1">
      <alignment horizontal="left" indent="1"/>
    </xf>
    <xf numFmtId="0" fontId="54" fillId="4" borderId="12" xfId="0" applyFont="1" applyFill="1" applyBorder="1" applyAlignment="1">
      <alignment horizontal="left" indent="1"/>
    </xf>
    <xf numFmtId="0" fontId="54" fillId="5" borderId="9" xfId="0" applyFont="1" applyFill="1" applyBorder="1" applyAlignment="1">
      <alignment horizontal="left" indent="1"/>
    </xf>
    <xf numFmtId="4" fontId="54" fillId="3" borderId="29" xfId="0" applyNumberFormat="1" applyFont="1" applyFill="1" applyBorder="1" applyAlignment="1">
      <alignment/>
    </xf>
    <xf numFmtId="0" fontId="16" fillId="0" borderId="125" xfId="0" applyFont="1" applyBorder="1" applyAlignment="1">
      <alignment horizontal="left"/>
    </xf>
    <xf numFmtId="3" fontId="16" fillId="0" borderId="24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98" xfId="0" applyNumberFormat="1" applyFont="1" applyFill="1" applyBorder="1" applyAlignment="1">
      <alignment horizontal="right"/>
    </xf>
    <xf numFmtId="3" fontId="16" fillId="0" borderId="80" xfId="0" applyNumberFormat="1" applyFont="1" applyFill="1" applyBorder="1" applyAlignment="1">
      <alignment horizontal="right"/>
    </xf>
    <xf numFmtId="0" fontId="54" fillId="0" borderId="194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103" xfId="0" applyFont="1" applyFill="1" applyBorder="1" applyAlignment="1">
      <alignment horizontal="center" wrapText="1"/>
    </xf>
    <xf numFmtId="0" fontId="16" fillId="0" borderId="195" xfId="0" applyFont="1" applyFill="1" applyBorder="1" applyAlignment="1">
      <alignment horizontal="center" wrapText="1"/>
    </xf>
    <xf numFmtId="0" fontId="57" fillId="0" borderId="114" xfId="0" applyFont="1" applyFill="1" applyBorder="1" applyAlignment="1">
      <alignment/>
    </xf>
    <xf numFmtId="0" fontId="57" fillId="0" borderId="195" xfId="0" applyFont="1" applyFill="1" applyBorder="1" applyAlignment="1">
      <alignment/>
    </xf>
    <xf numFmtId="0" fontId="57" fillId="0" borderId="104" xfId="0" applyFont="1" applyFill="1" applyBorder="1" applyAlignment="1">
      <alignment/>
    </xf>
    <xf numFmtId="4" fontId="54" fillId="0" borderId="7" xfId="0" applyNumberFormat="1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54" fillId="0" borderId="18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/>
    </xf>
    <xf numFmtId="4" fontId="54" fillId="0" borderId="7" xfId="0" applyNumberFormat="1" applyFont="1" applyFill="1" applyBorder="1" applyAlignment="1">
      <alignment horizontal="right"/>
    </xf>
    <xf numFmtId="3" fontId="54" fillId="0" borderId="18" xfId="0" applyNumberFormat="1" applyFont="1" applyFill="1" applyBorder="1" applyAlignment="1">
      <alignment horizontal="right"/>
    </xf>
    <xf numFmtId="3" fontId="54" fillId="0" borderId="7" xfId="0" applyNumberFormat="1" applyFont="1" applyFill="1" applyBorder="1" applyAlignment="1">
      <alignment horizontal="right"/>
    </xf>
    <xf numFmtId="49" fontId="54" fillId="0" borderId="25" xfId="0" applyNumberFormat="1" applyFont="1" applyFill="1" applyBorder="1" applyAlignment="1">
      <alignment horizontal="left" indent="1"/>
    </xf>
    <xf numFmtId="49" fontId="54" fillId="0" borderId="52" xfId="0" applyNumberFormat="1" applyFont="1" applyFill="1" applyBorder="1" applyAlignment="1">
      <alignment horizontal="left" indent="1"/>
    </xf>
    <xf numFmtId="3" fontId="54" fillId="0" borderId="50" xfId="0" applyNumberFormat="1" applyFont="1" applyFill="1" applyBorder="1" applyAlignment="1">
      <alignment horizontal="right" indent="1"/>
    </xf>
    <xf numFmtId="3" fontId="54" fillId="0" borderId="22" xfId="0" applyNumberFormat="1" applyFont="1" applyFill="1" applyBorder="1" applyAlignment="1">
      <alignment horizontal="right" indent="1"/>
    </xf>
    <xf numFmtId="3" fontId="54" fillId="0" borderId="54" xfId="0" applyNumberFormat="1" applyFont="1" applyFill="1" applyBorder="1" applyAlignment="1">
      <alignment horizontal="right" indent="1"/>
    </xf>
    <xf numFmtId="4" fontId="54" fillId="0" borderId="50" xfId="0" applyNumberFormat="1" applyFont="1" applyFill="1" applyBorder="1" applyAlignment="1">
      <alignment horizontal="right" indent="1"/>
    </xf>
    <xf numFmtId="4" fontId="54" fillId="0" borderId="22" xfId="0" applyNumberFormat="1" applyFont="1" applyFill="1" applyBorder="1" applyAlignment="1">
      <alignment horizontal="right" indent="1"/>
    </xf>
    <xf numFmtId="4" fontId="54" fillId="0" borderId="54" xfId="0" applyNumberFormat="1" applyFont="1" applyFill="1" applyBorder="1" applyAlignment="1">
      <alignment horizontal="right" indent="1"/>
    </xf>
    <xf numFmtId="170" fontId="54" fillId="0" borderId="51" xfId="0" applyNumberFormat="1" applyFont="1" applyFill="1" applyBorder="1" applyAlignment="1">
      <alignment horizontal="center"/>
    </xf>
    <xf numFmtId="170" fontId="54" fillId="0" borderId="22" xfId="0" applyNumberFormat="1" applyFont="1" applyFill="1" applyBorder="1" applyAlignment="1">
      <alignment horizontal="center"/>
    </xf>
    <xf numFmtId="170" fontId="54" fillId="0" borderId="54" xfId="0" applyNumberFormat="1" applyFont="1" applyFill="1" applyBorder="1" applyAlignment="1">
      <alignment horizontal="center"/>
    </xf>
    <xf numFmtId="4" fontId="54" fillId="0" borderId="44" xfId="0" applyNumberFormat="1" applyFont="1" applyFill="1" applyBorder="1" applyAlignment="1">
      <alignment horizontal="right" indent="1"/>
    </xf>
    <xf numFmtId="4" fontId="54" fillId="0" borderId="20" xfId="0" applyNumberFormat="1" applyFont="1" applyFill="1" applyBorder="1" applyAlignment="1">
      <alignment horizontal="right" indent="1"/>
    </xf>
    <xf numFmtId="4" fontId="54" fillId="0" borderId="47" xfId="0" applyNumberFormat="1" applyFont="1" applyFill="1" applyBorder="1" applyAlignment="1">
      <alignment horizontal="right" indent="1"/>
    </xf>
    <xf numFmtId="170" fontId="54" fillId="0" borderId="45" xfId="0" applyNumberFormat="1" applyFont="1" applyFill="1" applyBorder="1" applyAlignment="1">
      <alignment horizontal="center"/>
    </xf>
    <xf numFmtId="170" fontId="54" fillId="0" borderId="20" xfId="0" applyNumberFormat="1" applyFont="1" applyFill="1" applyBorder="1" applyAlignment="1">
      <alignment horizontal="center"/>
    </xf>
    <xf numFmtId="170" fontId="54" fillId="0" borderId="47" xfId="0" applyNumberFormat="1" applyFont="1" applyFill="1" applyBorder="1" applyAlignment="1">
      <alignment horizontal="center"/>
    </xf>
    <xf numFmtId="49" fontId="54" fillId="0" borderId="25" xfId="0" applyNumberFormat="1" applyFont="1" applyFill="1" applyBorder="1" applyAlignment="1">
      <alignment/>
    </xf>
    <xf numFmtId="0" fontId="58" fillId="0" borderId="50" xfId="0" applyFont="1" applyFill="1" applyBorder="1" applyAlignment="1">
      <alignment horizontal="right"/>
    </xf>
    <xf numFmtId="0" fontId="58" fillId="0" borderId="22" xfId="0" applyFont="1" applyFill="1" applyBorder="1" applyAlignment="1">
      <alignment horizontal="right"/>
    </xf>
    <xf numFmtId="0" fontId="58" fillId="0" borderId="54" xfId="0" applyFont="1" applyFill="1" applyBorder="1" applyAlignment="1">
      <alignment horizontal="right"/>
    </xf>
    <xf numFmtId="49" fontId="54" fillId="0" borderId="176" xfId="0" applyNumberFormat="1" applyFont="1" applyFill="1" applyBorder="1" applyAlignment="1">
      <alignment/>
    </xf>
    <xf numFmtId="0" fontId="58" fillId="0" borderId="87" xfId="0" applyFont="1" applyFill="1" applyBorder="1" applyAlignment="1">
      <alignment horizontal="right"/>
    </xf>
    <xf numFmtId="0" fontId="58" fillId="0" borderId="112" xfId="0" applyFont="1" applyFill="1" applyBorder="1" applyAlignment="1">
      <alignment horizontal="right"/>
    </xf>
    <xf numFmtId="0" fontId="58" fillId="0" borderId="113" xfId="0" applyFont="1" applyFill="1" applyBorder="1" applyAlignment="1">
      <alignment horizontal="right"/>
    </xf>
    <xf numFmtId="3" fontId="16" fillId="7" borderId="60" xfId="0" applyNumberFormat="1" applyFont="1" applyFill="1" applyBorder="1" applyAlignment="1">
      <alignment horizontal="right"/>
    </xf>
    <xf numFmtId="3" fontId="16" fillId="7" borderId="65" xfId="0" applyNumberFormat="1" applyFont="1" applyFill="1" applyBorder="1" applyAlignment="1">
      <alignment horizontal="right"/>
    </xf>
    <xf numFmtId="3" fontId="16" fillId="7" borderId="66" xfId="0" applyNumberFormat="1" applyFont="1" applyFill="1" applyBorder="1" applyAlignment="1">
      <alignment horizontal="right"/>
    </xf>
    <xf numFmtId="9" fontId="16" fillId="7" borderId="60" xfId="27" applyFont="1" applyFill="1" applyBorder="1" applyAlignment="1">
      <alignment horizontal="right"/>
    </xf>
    <xf numFmtId="9" fontId="16" fillId="7" borderId="65" xfId="27" applyFont="1" applyFill="1" applyBorder="1" applyAlignment="1">
      <alignment horizontal="right"/>
    </xf>
    <xf numFmtId="9" fontId="16" fillId="7" borderId="66" xfId="27" applyFont="1" applyFill="1" applyBorder="1" applyAlignment="1">
      <alignment horizontal="right"/>
    </xf>
    <xf numFmtId="4" fontId="16" fillId="7" borderId="60" xfId="0" applyNumberFormat="1" applyFont="1" applyFill="1" applyBorder="1" applyAlignment="1">
      <alignment horizontal="right"/>
    </xf>
    <xf numFmtId="4" fontId="16" fillId="7" borderId="65" xfId="0" applyNumberFormat="1" applyFont="1" applyFill="1" applyBorder="1" applyAlignment="1">
      <alignment horizontal="right"/>
    </xf>
    <xf numFmtId="4" fontId="16" fillId="7" borderId="66" xfId="0" applyNumberFormat="1" applyFont="1" applyFill="1" applyBorder="1" applyAlignment="1">
      <alignment horizontal="right"/>
    </xf>
    <xf numFmtId="3" fontId="58" fillId="0" borderId="7" xfId="0" applyNumberFormat="1" applyFont="1" applyFill="1" applyBorder="1" applyAlignment="1">
      <alignment wrapText="1"/>
    </xf>
    <xf numFmtId="3" fontId="58" fillId="0" borderId="18" xfId="0" applyNumberFormat="1" applyFont="1" applyFill="1" applyBorder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4" fontId="58" fillId="0" borderId="7" xfId="0" applyNumberFormat="1" applyFont="1" applyFill="1" applyBorder="1" applyAlignment="1">
      <alignment wrapText="1"/>
    </xf>
    <xf numFmtId="4" fontId="58" fillId="0" borderId="18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" fontId="13" fillId="0" borderId="7" xfId="0" applyNumberFormat="1" applyFont="1" applyFill="1" applyBorder="1" applyAlignment="1">
      <alignment wrapText="1"/>
    </xf>
    <xf numFmtId="4" fontId="13" fillId="0" borderId="18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/>
    </xf>
    <xf numFmtId="4" fontId="58" fillId="0" borderId="7" xfId="0" applyNumberFormat="1" applyFont="1" applyFill="1" applyBorder="1" applyAlignment="1">
      <alignment/>
    </xf>
    <xf numFmtId="4" fontId="58" fillId="0" borderId="18" xfId="0" applyNumberFormat="1" applyFont="1" applyFill="1" applyBorder="1" applyAlignment="1">
      <alignment/>
    </xf>
    <xf numFmtId="0" fontId="58" fillId="0" borderId="7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58" fillId="0" borderId="7" xfId="0" applyNumberFormat="1" applyFont="1" applyFill="1" applyBorder="1" applyAlignment="1">
      <alignment/>
    </xf>
    <xf numFmtId="3" fontId="58" fillId="0" borderId="18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0" fontId="58" fillId="0" borderId="50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58" fillId="0" borderId="54" xfId="0" applyFont="1" applyFill="1" applyBorder="1" applyAlignment="1">
      <alignment/>
    </xf>
    <xf numFmtId="4" fontId="58" fillId="0" borderId="50" xfId="0" applyNumberFormat="1" applyFont="1" applyFill="1" applyBorder="1" applyAlignment="1">
      <alignment/>
    </xf>
    <xf numFmtId="4" fontId="58" fillId="0" borderId="22" xfId="0" applyNumberFormat="1" applyFont="1" applyFill="1" applyBorder="1" applyAlignment="1">
      <alignment/>
    </xf>
    <xf numFmtId="4" fontId="58" fillId="0" borderId="54" xfId="0" applyNumberFormat="1" applyFont="1" applyFill="1" applyBorder="1" applyAlignment="1">
      <alignment/>
    </xf>
    <xf numFmtId="3" fontId="58" fillId="0" borderId="87" xfId="0" applyNumberFormat="1" applyFont="1" applyFill="1" applyBorder="1" applyAlignment="1">
      <alignment/>
    </xf>
    <xf numFmtId="3" fontId="58" fillId="0" borderId="112" xfId="0" applyNumberFormat="1" applyFont="1" applyFill="1" applyBorder="1" applyAlignment="1">
      <alignment/>
    </xf>
    <xf numFmtId="3" fontId="58" fillId="0" borderId="113" xfId="0" applyNumberFormat="1" applyFont="1" applyFill="1" applyBorder="1" applyAlignment="1">
      <alignment/>
    </xf>
    <xf numFmtId="4" fontId="58" fillId="0" borderId="87" xfId="0" applyNumberFormat="1" applyFont="1" applyFill="1" applyBorder="1" applyAlignment="1">
      <alignment/>
    </xf>
    <xf numFmtId="4" fontId="58" fillId="0" borderId="112" xfId="0" applyNumberFormat="1" applyFont="1" applyFill="1" applyBorder="1" applyAlignment="1">
      <alignment/>
    </xf>
    <xf numFmtId="4" fontId="58" fillId="0" borderId="113" xfId="0" applyNumberFormat="1" applyFont="1" applyFill="1" applyBorder="1" applyAlignment="1">
      <alignment/>
    </xf>
    <xf numFmtId="4" fontId="54" fillId="2" borderId="5" xfId="0" applyNumberFormat="1" applyFont="1" applyFill="1" applyBorder="1" applyAlignment="1">
      <alignment horizontal="right"/>
    </xf>
    <xf numFmtId="4" fontId="54" fillId="2" borderId="79" xfId="0" applyNumberFormat="1" applyFont="1" applyFill="1" applyBorder="1" applyAlignment="1">
      <alignment horizontal="right"/>
    </xf>
    <xf numFmtId="4" fontId="54" fillId="2" borderId="119" xfId="0" applyNumberFormat="1" applyFont="1" applyFill="1" applyBorder="1" applyAlignment="1">
      <alignment horizontal="right"/>
    </xf>
    <xf numFmtId="4" fontId="54" fillId="2" borderId="78" xfId="0" applyNumberFormat="1" applyFont="1" applyFill="1" applyBorder="1" applyAlignment="1">
      <alignment horizontal="right"/>
    </xf>
    <xf numFmtId="4" fontId="54" fillId="9" borderId="7" xfId="0" applyNumberFormat="1" applyFont="1" applyFill="1" applyBorder="1" applyAlignment="1">
      <alignment horizontal="right"/>
    </xf>
    <xf numFmtId="4" fontId="54" fillId="9" borderId="18" xfId="0" applyNumberFormat="1" applyFont="1" applyFill="1" applyBorder="1" applyAlignment="1">
      <alignment horizontal="right"/>
    </xf>
    <xf numFmtId="4" fontId="54" fillId="9" borderId="10" xfId="0" applyNumberFormat="1" applyFont="1" applyFill="1" applyBorder="1" applyAlignment="1">
      <alignment horizontal="right"/>
    </xf>
    <xf numFmtId="4" fontId="54" fillId="4" borderId="39" xfId="0" applyNumberFormat="1" applyFont="1" applyFill="1" applyBorder="1" applyAlignment="1">
      <alignment horizontal="right"/>
    </xf>
    <xf numFmtId="4" fontId="54" fillId="4" borderId="21" xfId="0" applyNumberFormat="1" applyFont="1" applyFill="1" applyBorder="1" applyAlignment="1">
      <alignment horizontal="right"/>
    </xf>
    <xf numFmtId="4" fontId="54" fillId="4" borderId="41" xfId="0" applyNumberFormat="1" applyFont="1" applyFill="1" applyBorder="1" applyAlignment="1">
      <alignment horizontal="right"/>
    </xf>
    <xf numFmtId="4" fontId="54" fillId="5" borderId="7" xfId="0" applyNumberFormat="1" applyFont="1" applyFill="1" applyBorder="1" applyAlignment="1">
      <alignment horizontal="right"/>
    </xf>
    <xf numFmtId="4" fontId="54" fillId="5" borderId="18" xfId="0" applyNumberFormat="1" applyFont="1" applyFill="1" applyBorder="1" applyAlignment="1">
      <alignment horizontal="right"/>
    </xf>
    <xf numFmtId="4" fontId="54" fillId="5" borderId="10" xfId="0" applyNumberFormat="1" applyFont="1" applyFill="1" applyBorder="1" applyAlignment="1">
      <alignment horizontal="right"/>
    </xf>
    <xf numFmtId="4" fontId="54" fillId="3" borderId="50" xfId="0" applyNumberFormat="1" applyFont="1" applyFill="1" applyBorder="1" applyAlignment="1">
      <alignment horizontal="right"/>
    </xf>
    <xf numFmtId="4" fontId="54" fillId="3" borderId="18" xfId="0" applyNumberFormat="1" applyFont="1" applyFill="1" applyBorder="1" applyAlignment="1">
      <alignment horizontal="right"/>
    </xf>
    <xf numFmtId="4" fontId="54" fillId="3" borderId="10" xfId="0" applyNumberFormat="1" applyFont="1" applyFill="1" applyBorder="1" applyAlignment="1">
      <alignment horizontal="right"/>
    </xf>
    <xf numFmtId="4" fontId="54" fillId="3" borderId="7" xfId="0" applyNumberFormat="1" applyFont="1" applyFill="1" applyBorder="1" applyAlignment="1">
      <alignment horizontal="right"/>
    </xf>
    <xf numFmtId="4" fontId="54" fillId="6" borderId="124" xfId="0" applyNumberFormat="1" applyFont="1" applyFill="1" applyBorder="1" applyAlignment="1">
      <alignment horizontal="right"/>
    </xf>
    <xf numFmtId="4" fontId="54" fillId="6" borderId="20" xfId="0" applyNumberFormat="1" applyFont="1" applyFill="1" applyBorder="1" applyAlignment="1">
      <alignment horizontal="right"/>
    </xf>
    <xf numFmtId="4" fontId="54" fillId="6" borderId="47" xfId="0" applyNumberFormat="1" applyFont="1" applyFill="1" applyBorder="1" applyAlignment="1">
      <alignment horizontal="right"/>
    </xf>
    <xf numFmtId="4" fontId="54" fillId="6" borderId="44" xfId="0" applyNumberFormat="1" applyFont="1" applyFill="1" applyBorder="1" applyAlignment="1">
      <alignment horizontal="right"/>
    </xf>
    <xf numFmtId="4" fontId="54" fillId="6" borderId="45" xfId="0" applyNumberFormat="1" applyFont="1" applyFill="1" applyBorder="1" applyAlignment="1">
      <alignment horizontal="right"/>
    </xf>
    <xf numFmtId="4" fontId="58" fillId="0" borderId="9" xfId="0" applyNumberFormat="1" applyFont="1" applyFill="1" applyBorder="1" applyAlignment="1">
      <alignment horizontal="right" wrapText="1"/>
    </xf>
    <xf numFmtId="4" fontId="58" fillId="0" borderId="18" xfId="0" applyNumberFormat="1" applyFont="1" applyFill="1" applyBorder="1" applyAlignment="1">
      <alignment horizontal="right" wrapText="1"/>
    </xf>
    <xf numFmtId="4" fontId="58" fillId="0" borderId="100" xfId="0" applyNumberFormat="1" applyFont="1" applyFill="1" applyBorder="1" applyAlignment="1">
      <alignment horizontal="right" wrapText="1"/>
    </xf>
    <xf numFmtId="4" fontId="58" fillId="0" borderId="7" xfId="0" applyNumberFormat="1" applyFont="1" applyFill="1" applyBorder="1" applyAlignment="1">
      <alignment horizontal="right" wrapText="1"/>
    </xf>
    <xf numFmtId="4" fontId="58" fillId="0" borderId="10" xfId="0" applyNumberFormat="1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wrapText="1"/>
    </xf>
    <xf numFmtId="0" fontId="13" fillId="0" borderId="18" xfId="0" applyFont="1" applyFill="1" applyBorder="1" applyAlignment="1">
      <alignment horizontal="right" wrapText="1"/>
    </xf>
    <xf numFmtId="0" fontId="13" fillId="0" borderId="100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 wrapText="1"/>
    </xf>
    <xf numFmtId="0" fontId="58" fillId="0" borderId="100" xfId="0" applyFont="1" applyFill="1" applyBorder="1" applyAlignment="1">
      <alignment horizontal="right"/>
    </xf>
    <xf numFmtId="0" fontId="58" fillId="0" borderId="9" xfId="0" applyFont="1" applyFill="1" applyBorder="1" applyAlignment="1">
      <alignment horizontal="right"/>
    </xf>
    <xf numFmtId="4" fontId="58" fillId="0" borderId="9" xfId="0" applyNumberFormat="1" applyFont="1" applyFill="1" applyBorder="1" applyAlignment="1">
      <alignment horizontal="right"/>
    </xf>
    <xf numFmtId="4" fontId="58" fillId="0" borderId="18" xfId="0" applyNumberFormat="1" applyFont="1" applyFill="1" applyBorder="1" applyAlignment="1">
      <alignment horizontal="right"/>
    </xf>
    <xf numFmtId="4" fontId="58" fillId="0" borderId="100" xfId="0" applyNumberFormat="1" applyFont="1" applyFill="1" applyBorder="1" applyAlignment="1">
      <alignment horizontal="right"/>
    </xf>
    <xf numFmtId="4" fontId="58" fillId="0" borderId="7" xfId="0" applyNumberFormat="1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 horizontal="right"/>
    </xf>
    <xf numFmtId="0" fontId="58" fillId="0" borderId="25" xfId="0" applyFont="1" applyFill="1" applyBorder="1" applyAlignment="1">
      <alignment horizontal="right"/>
    </xf>
    <xf numFmtId="0" fontId="58" fillId="0" borderId="53" xfId="0" applyFont="1" applyFill="1" applyBorder="1" applyAlignment="1">
      <alignment horizontal="right"/>
    </xf>
    <xf numFmtId="3" fontId="58" fillId="0" borderId="170" xfId="0" applyNumberFormat="1" applyFont="1" applyFill="1" applyBorder="1" applyAlignment="1">
      <alignment horizontal="right"/>
    </xf>
    <xf numFmtId="3" fontId="58" fillId="0" borderId="91" xfId="0" applyNumberFormat="1" applyFont="1" applyFill="1" applyBorder="1" applyAlignment="1">
      <alignment horizontal="right"/>
    </xf>
    <xf numFmtId="3" fontId="58" fillId="0" borderId="192" xfId="0" applyNumberFormat="1" applyFont="1" applyFill="1" applyBorder="1" applyAlignment="1">
      <alignment horizontal="right"/>
    </xf>
    <xf numFmtId="3" fontId="58" fillId="0" borderId="90" xfId="0" applyNumberFormat="1" applyFont="1" applyFill="1" applyBorder="1" applyAlignment="1">
      <alignment horizontal="right"/>
    </xf>
    <xf numFmtId="0" fontId="58" fillId="0" borderId="92" xfId="0" applyFont="1" applyFill="1" applyBorder="1" applyAlignment="1">
      <alignment horizontal="right"/>
    </xf>
    <xf numFmtId="0" fontId="58" fillId="0" borderId="192" xfId="0" applyFont="1" applyFill="1" applyBorder="1" applyAlignment="1">
      <alignment horizontal="right"/>
    </xf>
    <xf numFmtId="0" fontId="58" fillId="0" borderId="91" xfId="0" applyFont="1" applyFill="1" applyBorder="1" applyAlignment="1">
      <alignment horizontal="right"/>
    </xf>
    <xf numFmtId="3" fontId="58" fillId="0" borderId="16" xfId="0" applyNumberFormat="1" applyFont="1" applyFill="1" applyBorder="1" applyAlignment="1">
      <alignment horizontal="right"/>
    </xf>
    <xf numFmtId="3" fontId="58" fillId="0" borderId="20" xfId="0" applyNumberFormat="1" applyFont="1" applyFill="1" applyBorder="1" applyAlignment="1">
      <alignment horizontal="right"/>
    </xf>
    <xf numFmtId="3" fontId="58" fillId="0" borderId="2" xfId="0" applyNumberFormat="1" applyFont="1" applyFill="1" applyBorder="1" applyAlignment="1">
      <alignment horizontal="right"/>
    </xf>
    <xf numFmtId="3" fontId="58" fillId="0" borderId="44" xfId="0" applyNumberFormat="1" applyFont="1" applyFill="1" applyBorder="1" applyAlignment="1">
      <alignment horizontal="right"/>
    </xf>
    <xf numFmtId="3" fontId="58" fillId="0" borderId="47" xfId="0" applyNumberFormat="1" applyFont="1" applyFill="1" applyBorder="1" applyAlignment="1">
      <alignment horizontal="right"/>
    </xf>
    <xf numFmtId="0" fontId="54" fillId="6" borderId="46" xfId="0" applyFont="1" applyFill="1" applyBorder="1" applyAlignment="1">
      <alignment horizontal="left" indent="1"/>
    </xf>
    <xf numFmtId="0" fontId="16" fillId="2" borderId="125" xfId="0" applyFont="1" applyFill="1" applyBorder="1" applyAlignment="1">
      <alignment horizontal="left" indent="1"/>
    </xf>
    <xf numFmtId="4" fontId="54" fillId="2" borderId="98" xfId="0" applyNumberFormat="1" applyFont="1" applyFill="1" applyBorder="1" applyAlignment="1">
      <alignment horizontal="right"/>
    </xf>
    <xf numFmtId="4" fontId="54" fillId="2" borderId="17" xfId="0" applyNumberFormat="1" applyFont="1" applyFill="1" applyBorder="1" applyAlignment="1">
      <alignment horizontal="right"/>
    </xf>
    <xf numFmtId="4" fontId="54" fillId="2" borderId="80" xfId="0" applyNumberFormat="1" applyFont="1" applyFill="1" applyBorder="1" applyAlignment="1">
      <alignment horizontal="right"/>
    </xf>
    <xf numFmtId="4" fontId="54" fillId="2" borderId="29" xfId="0" applyNumberFormat="1" applyFont="1" applyFill="1" applyBorder="1" applyAlignment="1">
      <alignment horizontal="right"/>
    </xf>
    <xf numFmtId="4" fontId="54" fillId="9" borderId="120" xfId="0" applyNumberFormat="1" applyFont="1" applyFill="1" applyBorder="1" applyAlignment="1">
      <alignment horizontal="right"/>
    </xf>
    <xf numFmtId="4" fontId="54" fillId="4" borderId="7" xfId="0" applyNumberFormat="1" applyFont="1" applyFill="1" applyBorder="1" applyAlignment="1">
      <alignment horizontal="right"/>
    </xf>
    <xf numFmtId="4" fontId="54" fillId="4" borderId="18" xfId="0" applyNumberFormat="1" applyFont="1" applyFill="1" applyBorder="1" applyAlignment="1">
      <alignment horizontal="right"/>
    </xf>
    <xf numFmtId="4" fontId="54" fillId="4" borderId="10" xfId="0" applyNumberFormat="1" applyFont="1" applyFill="1" applyBorder="1" applyAlignment="1">
      <alignment horizontal="right"/>
    </xf>
    <xf numFmtId="4" fontId="54" fillId="4" borderId="120" xfId="0" applyNumberFormat="1" applyFont="1" applyFill="1" applyBorder="1" applyAlignment="1">
      <alignment horizontal="right"/>
    </xf>
    <xf numFmtId="4" fontId="54" fillId="5" borderId="120" xfId="0" applyNumberFormat="1" applyFont="1" applyFill="1" applyBorder="1" applyAlignment="1">
      <alignment horizontal="right"/>
    </xf>
    <xf numFmtId="3" fontId="16" fillId="0" borderId="24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80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57" fillId="0" borderId="25" xfId="0" applyFont="1" applyFill="1" applyBorder="1" applyAlignment="1">
      <alignment horizontal="left" wrapText="1"/>
    </xf>
    <xf numFmtId="0" fontId="57" fillId="0" borderId="22" xfId="0" applyFont="1" applyFill="1" applyBorder="1" applyAlignment="1">
      <alignment horizontal="left" wrapText="1"/>
    </xf>
    <xf numFmtId="0" fontId="57" fillId="0" borderId="54" xfId="0" applyFont="1" applyFill="1" applyBorder="1" applyAlignment="1">
      <alignment horizontal="left" wrapText="1"/>
    </xf>
    <xf numFmtId="0" fontId="57" fillId="0" borderId="51" xfId="0" applyFont="1" applyFill="1" applyBorder="1" applyAlignment="1">
      <alignment horizontal="left" wrapText="1"/>
    </xf>
    <xf numFmtId="0" fontId="57" fillId="0" borderId="53" xfId="0" applyFont="1" applyFill="1" applyBorder="1" applyAlignment="1">
      <alignment horizontal="left" wrapText="1"/>
    </xf>
    <xf numFmtId="0" fontId="54" fillId="0" borderId="175" xfId="0" applyFont="1" applyFill="1" applyBorder="1" applyAlignment="1">
      <alignment horizontal="center"/>
    </xf>
    <xf numFmtId="0" fontId="54" fillId="0" borderId="83" xfId="0" applyFont="1" applyFill="1" applyBorder="1" applyAlignment="1">
      <alignment horizontal="center"/>
    </xf>
    <xf numFmtId="0" fontId="54" fillId="0" borderId="93" xfId="0" applyFont="1" applyFill="1" applyBorder="1" applyAlignment="1">
      <alignment horizontal="center"/>
    </xf>
    <xf numFmtId="0" fontId="54" fillId="0" borderId="82" xfId="0" applyFont="1" applyFill="1" applyBorder="1" applyAlignment="1">
      <alignment horizontal="center"/>
    </xf>
    <xf numFmtId="0" fontId="54" fillId="0" borderId="196" xfId="0" applyFont="1" applyFill="1" applyBorder="1" applyAlignment="1">
      <alignment horizontal="center"/>
    </xf>
    <xf numFmtId="4" fontId="58" fillId="0" borderId="12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20" xfId="0" applyFont="1" applyFill="1" applyBorder="1" applyAlignment="1">
      <alignment horizontal="right" wrapText="1"/>
    </xf>
    <xf numFmtId="4" fontId="58" fillId="0" borderId="120" xfId="0" applyNumberFormat="1" applyFont="1" applyFill="1" applyBorder="1" applyAlignment="1">
      <alignment horizontal="right"/>
    </xf>
    <xf numFmtId="9" fontId="13" fillId="10" borderId="24" xfId="27" applyFont="1" applyFill="1" applyBorder="1" applyAlignment="1">
      <alignment horizontal="right"/>
    </xf>
    <xf numFmtId="9" fontId="13" fillId="10" borderId="29" xfId="27" applyFont="1" applyFill="1" applyBorder="1" applyAlignment="1">
      <alignment horizontal="right"/>
    </xf>
    <xf numFmtId="0" fontId="16" fillId="10" borderId="24" xfId="0" applyFont="1" applyFill="1" applyBorder="1" applyAlignment="1">
      <alignment/>
    </xf>
    <xf numFmtId="3" fontId="16" fillId="10" borderId="24" xfId="0" applyNumberFormat="1" applyFont="1" applyFill="1" applyBorder="1" applyAlignment="1">
      <alignment/>
    </xf>
    <xf numFmtId="3" fontId="16" fillId="10" borderId="17" xfId="0" applyNumberFormat="1" applyFont="1" applyFill="1" applyBorder="1" applyAlignment="1">
      <alignment/>
    </xf>
    <xf numFmtId="3" fontId="16" fillId="10" borderId="29" xfId="0" applyNumberFormat="1" applyFont="1" applyFill="1" applyBorder="1" applyAlignment="1">
      <alignment/>
    </xf>
    <xf numFmtId="4" fontId="16" fillId="10" borderId="24" xfId="0" applyNumberFormat="1" applyFont="1" applyFill="1" applyBorder="1" applyAlignment="1">
      <alignment/>
    </xf>
    <xf numFmtId="4" fontId="16" fillId="10" borderId="17" xfId="0" applyNumberFormat="1" applyFont="1" applyFill="1" applyBorder="1" applyAlignment="1">
      <alignment/>
    </xf>
    <xf numFmtId="4" fontId="16" fillId="10" borderId="29" xfId="0" applyNumberFormat="1" applyFont="1" applyFill="1" applyBorder="1" applyAlignment="1">
      <alignment/>
    </xf>
    <xf numFmtId="9" fontId="13" fillId="10" borderId="17" xfId="27" applyFont="1" applyFill="1" applyBorder="1" applyAlignment="1">
      <alignment horizontal="right"/>
    </xf>
    <xf numFmtId="0" fontId="54" fillId="0" borderId="194" xfId="0" applyFont="1" applyFill="1" applyBorder="1" applyAlignment="1">
      <alignment/>
    </xf>
    <xf numFmtId="0" fontId="54" fillId="8" borderId="86" xfId="0" applyFont="1" applyFill="1" applyBorder="1" applyAlignment="1">
      <alignment/>
    </xf>
    <xf numFmtId="3" fontId="54" fillId="0" borderId="103" xfId="0" applyNumberFormat="1" applyFont="1" applyFill="1" applyBorder="1" applyAlignment="1">
      <alignment/>
    </xf>
    <xf numFmtId="3" fontId="54" fillId="0" borderId="104" xfId="0" applyNumberFormat="1" applyFont="1" applyFill="1" applyBorder="1" applyAlignment="1">
      <alignment/>
    </xf>
    <xf numFmtId="49" fontId="54" fillId="8" borderId="63" xfId="0" applyNumberFormat="1" applyFont="1" applyFill="1" applyBorder="1" applyAlignment="1">
      <alignment horizontal="left" indent="1"/>
    </xf>
    <xf numFmtId="3" fontId="54" fillId="4" borderId="158" xfId="0" applyNumberFormat="1" applyFont="1" applyFill="1" applyBorder="1" applyAlignment="1">
      <alignment/>
    </xf>
    <xf numFmtId="3" fontId="54" fillId="4" borderId="159" xfId="0" applyNumberFormat="1" applyFont="1" applyFill="1" applyBorder="1" applyAlignment="1">
      <alignment/>
    </xf>
    <xf numFmtId="4" fontId="54" fillId="4" borderId="158" xfId="0" applyNumberFormat="1" applyFont="1" applyFill="1" applyBorder="1" applyAlignment="1">
      <alignment/>
    </xf>
    <xf numFmtId="4" fontId="54" fillId="4" borderId="159" xfId="0" applyNumberFormat="1" applyFont="1" applyFill="1" applyBorder="1" applyAlignment="1">
      <alignment/>
    </xf>
    <xf numFmtId="4" fontId="54" fillId="4" borderId="169" xfId="0" applyNumberFormat="1" applyFont="1" applyFill="1" applyBorder="1" applyAlignment="1">
      <alignment/>
    </xf>
    <xf numFmtId="4" fontId="54" fillId="4" borderId="160" xfId="0" applyNumberFormat="1" applyFont="1" applyFill="1" applyBorder="1" applyAlignment="1">
      <alignment/>
    </xf>
    <xf numFmtId="9" fontId="54" fillId="4" borderId="161" xfId="27" applyFont="1" applyFill="1" applyBorder="1" applyAlignment="1">
      <alignment/>
    </xf>
    <xf numFmtId="9" fontId="54" fillId="4" borderId="197" xfId="27" applyFont="1" applyFill="1" applyBorder="1" applyAlignment="1">
      <alignment/>
    </xf>
    <xf numFmtId="3" fontId="54" fillId="0" borderId="90" xfId="0" applyNumberFormat="1" applyFont="1" applyFill="1" applyBorder="1" applyAlignment="1">
      <alignment/>
    </xf>
    <xf numFmtId="3" fontId="54" fillId="0" borderId="91" xfId="0" applyNumberFormat="1" applyFont="1" applyFill="1" applyBorder="1" applyAlignment="1">
      <alignment/>
    </xf>
    <xf numFmtId="3" fontId="54" fillId="0" borderId="92" xfId="0" applyNumberFormat="1" applyFont="1" applyFill="1" applyBorder="1" applyAlignment="1">
      <alignment/>
    </xf>
    <xf numFmtId="4" fontId="54" fillId="0" borderId="90" xfId="0" applyNumberFormat="1" applyFont="1" applyFill="1" applyBorder="1" applyAlignment="1">
      <alignment/>
    </xf>
    <xf numFmtId="4" fontId="54" fillId="0" borderId="91" xfId="0" applyNumberFormat="1" applyFont="1" applyFill="1" applyBorder="1" applyAlignment="1">
      <alignment/>
    </xf>
    <xf numFmtId="4" fontId="54" fillId="0" borderId="101" xfId="0" applyNumberFormat="1" applyFont="1" applyFill="1" applyBorder="1" applyAlignment="1">
      <alignment/>
    </xf>
    <xf numFmtId="4" fontId="54" fillId="0" borderId="92" xfId="0" applyNumberFormat="1" applyFont="1" applyFill="1" applyBorder="1" applyAlignment="1">
      <alignment/>
    </xf>
    <xf numFmtId="170" fontId="54" fillId="0" borderId="94" xfId="0" applyNumberFormat="1" applyFont="1" applyFill="1" applyBorder="1" applyAlignment="1">
      <alignment/>
    </xf>
    <xf numFmtId="170" fontId="54" fillId="0" borderId="91" xfId="0" applyNumberFormat="1" applyFont="1" applyFill="1" applyBorder="1" applyAlignment="1">
      <alignment/>
    </xf>
    <xf numFmtId="170" fontId="54" fillId="0" borderId="92" xfId="0" applyNumberFormat="1" applyFont="1" applyFill="1" applyBorder="1" applyAlignment="1">
      <alignment/>
    </xf>
    <xf numFmtId="3" fontId="54" fillId="0" borderId="103" xfId="0" applyNumberFormat="1" applyFont="1" applyFill="1" applyBorder="1" applyAlignment="1">
      <alignment/>
    </xf>
    <xf numFmtId="3" fontId="54" fillId="0" borderId="104" xfId="0" applyNumberFormat="1" applyFont="1" applyFill="1" applyBorder="1" applyAlignment="1">
      <alignment/>
    </xf>
    <xf numFmtId="3" fontId="54" fillId="0" borderId="114" xfId="0" applyNumberFormat="1" applyFont="1" applyFill="1" applyBorder="1" applyAlignment="1">
      <alignment/>
    </xf>
    <xf numFmtId="4" fontId="54" fillId="0" borderId="103" xfId="0" applyNumberFormat="1" applyFont="1" applyFill="1" applyBorder="1" applyAlignment="1">
      <alignment/>
    </xf>
    <xf numFmtId="4" fontId="54" fillId="0" borderId="104" xfId="0" applyNumberFormat="1" applyFont="1" applyFill="1" applyBorder="1" applyAlignment="1">
      <alignment/>
    </xf>
    <xf numFmtId="4" fontId="54" fillId="0" borderId="105" xfId="0" applyNumberFormat="1" applyFont="1" applyFill="1" applyBorder="1" applyAlignment="1">
      <alignment/>
    </xf>
    <xf numFmtId="4" fontId="54" fillId="0" borderId="107" xfId="0" applyNumberFormat="1" applyFont="1" applyFill="1" applyBorder="1" applyAlignment="1">
      <alignment/>
    </xf>
    <xf numFmtId="4" fontId="54" fillId="0" borderId="114" xfId="0" applyNumberFormat="1" applyFont="1" applyFill="1" applyBorder="1" applyAlignment="1">
      <alignment/>
    </xf>
    <xf numFmtId="170" fontId="54" fillId="0" borderId="198" xfId="0" applyNumberFormat="1" applyFont="1" applyFill="1" applyBorder="1" applyAlignment="1">
      <alignment/>
    </xf>
    <xf numFmtId="170" fontId="54" fillId="0" borderId="104" xfId="0" applyNumberFormat="1" applyFont="1" applyFill="1" applyBorder="1" applyAlignment="1">
      <alignment/>
    </xf>
    <xf numFmtId="170" fontId="54" fillId="0" borderId="114" xfId="0" applyNumberFormat="1" applyFont="1" applyFill="1" applyBorder="1" applyAlignment="1">
      <alignment/>
    </xf>
    <xf numFmtId="3" fontId="54" fillId="8" borderId="60" xfId="0" applyNumberFormat="1" applyFont="1" applyFill="1" applyBorder="1" applyAlignment="1">
      <alignment/>
    </xf>
    <xf numFmtId="4" fontId="54" fillId="8" borderId="60" xfId="0" applyNumberFormat="1" applyFont="1" applyFill="1" applyBorder="1" applyAlignment="1">
      <alignment/>
    </xf>
    <xf numFmtId="9" fontId="54" fillId="8" borderId="62" xfId="27" applyFont="1" applyFill="1" applyBorder="1" applyAlignment="1">
      <alignment/>
    </xf>
    <xf numFmtId="4" fontId="54" fillId="4" borderId="158" xfId="0" applyNumberFormat="1" applyFont="1" applyFill="1" applyBorder="1" applyAlignment="1">
      <alignment horizontal="right"/>
    </xf>
    <xf numFmtId="4" fontId="54" fillId="4" borderId="159" xfId="0" applyNumberFormat="1" applyFont="1" applyFill="1" applyBorder="1" applyAlignment="1">
      <alignment horizontal="right"/>
    </xf>
    <xf numFmtId="4" fontId="54" fillId="4" borderId="160" xfId="0" applyNumberFormat="1" applyFont="1" applyFill="1" applyBorder="1" applyAlignment="1">
      <alignment horizontal="right"/>
    </xf>
    <xf numFmtId="4" fontId="54" fillId="0" borderId="103" xfId="0" applyNumberFormat="1" applyFont="1" applyFill="1" applyBorder="1" applyAlignment="1">
      <alignment horizontal="right"/>
    </xf>
    <xf numFmtId="4" fontId="54" fillId="0" borderId="104" xfId="0" applyNumberFormat="1" applyFont="1" applyFill="1" applyBorder="1" applyAlignment="1">
      <alignment horizontal="right"/>
    </xf>
    <xf numFmtId="4" fontId="54" fillId="0" borderId="114" xfId="0" applyNumberFormat="1" applyFont="1" applyFill="1" applyBorder="1" applyAlignment="1">
      <alignment horizontal="right"/>
    </xf>
    <xf numFmtId="4" fontId="54" fillId="8" borderId="60" xfId="0" applyNumberFormat="1" applyFont="1" applyFill="1" applyBorder="1" applyAlignment="1">
      <alignment horizontal="right"/>
    </xf>
    <xf numFmtId="4" fontId="54" fillId="8" borderId="63" xfId="0" applyNumberFormat="1" applyFont="1" applyFill="1" applyBorder="1" applyAlignment="1">
      <alignment horizontal="right"/>
    </xf>
    <xf numFmtId="4" fontId="54" fillId="8" borderId="63" xfId="0" applyNumberFormat="1" applyFont="1" applyFill="1" applyBorder="1" applyAlignment="1">
      <alignment/>
    </xf>
    <xf numFmtId="9" fontId="54" fillId="8" borderId="64" xfId="27" applyFont="1" applyFill="1" applyBorder="1" applyAlignment="1">
      <alignment/>
    </xf>
    <xf numFmtId="9" fontId="54" fillId="8" borderId="63" xfId="27" applyFont="1" applyFill="1" applyBorder="1" applyAlignment="1">
      <alignment/>
    </xf>
    <xf numFmtId="4" fontId="54" fillId="8" borderId="61" xfId="0" applyNumberFormat="1" applyFont="1" applyFill="1" applyBorder="1" applyAlignment="1">
      <alignment/>
    </xf>
    <xf numFmtId="4" fontId="54" fillId="8" borderId="63" xfId="0" applyNumberFormat="1" applyFont="1" applyFill="1" applyBorder="1" applyAlignment="1">
      <alignment/>
    </xf>
    <xf numFmtId="0" fontId="56" fillId="0" borderId="0" xfId="0" applyFont="1" applyAlignment="1">
      <alignment horizontal="left"/>
    </xf>
    <xf numFmtId="0" fontId="89" fillId="0" borderId="0" xfId="0" applyFont="1" applyFill="1" applyAlignment="1">
      <alignment/>
    </xf>
    <xf numFmtId="49" fontId="16" fillId="4" borderId="173" xfId="0" applyNumberFormat="1" applyFont="1" applyFill="1" applyBorder="1" applyAlignment="1">
      <alignment horizontal="left" indent="1"/>
    </xf>
    <xf numFmtId="3" fontId="16" fillId="4" borderId="103" xfId="0" applyNumberFormat="1" applyFont="1" applyFill="1" applyBorder="1" applyAlignment="1">
      <alignment horizontal="right" indent="1"/>
    </xf>
    <xf numFmtId="3" fontId="16" fillId="4" borderId="104" xfId="0" applyNumberFormat="1" applyFont="1" applyFill="1" applyBorder="1" applyAlignment="1">
      <alignment horizontal="right" indent="1"/>
    </xf>
    <xf numFmtId="4" fontId="16" fillId="4" borderId="105" xfId="0" applyNumberFormat="1" applyFont="1" applyFill="1" applyBorder="1" applyAlignment="1">
      <alignment horizontal="right" indent="1"/>
    </xf>
    <xf numFmtId="3" fontId="16" fillId="4" borderId="114" xfId="0" applyNumberFormat="1" applyFont="1" applyFill="1" applyBorder="1" applyAlignment="1">
      <alignment horizontal="right" indent="1"/>
    </xf>
    <xf numFmtId="49" fontId="16" fillId="0" borderId="167" xfId="0" applyNumberFormat="1" applyFont="1" applyFill="1" applyBorder="1" applyAlignment="1">
      <alignment horizontal="left" indent="1"/>
    </xf>
    <xf numFmtId="3" fontId="16" fillId="0" borderId="87" xfId="0" applyNumberFormat="1" applyFont="1" applyFill="1" applyBorder="1" applyAlignment="1">
      <alignment horizontal="right" indent="1"/>
    </xf>
    <xf numFmtId="3" fontId="16" fillId="0" borderId="112" xfId="0" applyNumberFormat="1" applyFont="1" applyFill="1" applyBorder="1" applyAlignment="1">
      <alignment horizontal="right" indent="1"/>
    </xf>
    <xf numFmtId="4" fontId="16" fillId="0" borderId="168" xfId="0" applyNumberFormat="1" applyFont="1" applyFill="1" applyBorder="1" applyAlignment="1">
      <alignment horizontal="right" indent="1"/>
    </xf>
    <xf numFmtId="3" fontId="16" fillId="0" borderId="113" xfId="0" applyNumberFormat="1" applyFont="1" applyFill="1" applyBorder="1" applyAlignment="1">
      <alignment horizontal="right" indent="1"/>
    </xf>
    <xf numFmtId="49" fontId="52" fillId="8" borderId="46" xfId="0" applyNumberFormat="1" applyFont="1" applyFill="1" applyBorder="1" applyAlignment="1">
      <alignment horizontal="left" indent="1"/>
    </xf>
    <xf numFmtId="3" fontId="52" fillId="8" borderId="44" xfId="0" applyNumberFormat="1" applyFont="1" applyFill="1" applyBorder="1" applyAlignment="1">
      <alignment horizontal="right" indent="1"/>
    </xf>
    <xf numFmtId="4" fontId="52" fillId="8" borderId="44" xfId="0" applyNumberFormat="1" applyFont="1" applyFill="1" applyBorder="1" applyAlignment="1">
      <alignment horizontal="right" indent="1"/>
    </xf>
    <xf numFmtId="3" fontId="52" fillId="8" borderId="20" xfId="0" applyNumberFormat="1" applyFont="1" applyFill="1" applyBorder="1" applyAlignment="1">
      <alignment horizontal="right" indent="1"/>
    </xf>
    <xf numFmtId="3" fontId="52" fillId="8" borderId="47" xfId="0" applyNumberFormat="1" applyFont="1" applyFill="1" applyBorder="1" applyAlignment="1">
      <alignment horizontal="right" indent="1"/>
    </xf>
    <xf numFmtId="3" fontId="54" fillId="2" borderId="98" xfId="0" applyNumberFormat="1" applyFont="1" applyFill="1" applyBorder="1" applyAlignment="1">
      <alignment horizontal="right"/>
    </xf>
    <xf numFmtId="3" fontId="54" fillId="2" borderId="125" xfId="0" applyNumberFormat="1" applyFont="1" applyFill="1" applyBorder="1" applyAlignment="1">
      <alignment horizontal="right"/>
    </xf>
    <xf numFmtId="3" fontId="54" fillId="9" borderId="7" xfId="0" applyNumberFormat="1" applyFont="1" applyFill="1" applyBorder="1" applyAlignment="1">
      <alignment horizontal="right"/>
    </xf>
    <xf numFmtId="3" fontId="54" fillId="9" borderId="121" xfId="0" applyNumberFormat="1" applyFont="1" applyFill="1" applyBorder="1" applyAlignment="1">
      <alignment horizontal="right"/>
    </xf>
    <xf numFmtId="3" fontId="54" fillId="4" borderId="7" xfId="0" applyNumberFormat="1" applyFont="1" applyFill="1" applyBorder="1" applyAlignment="1">
      <alignment horizontal="right"/>
    </xf>
    <xf numFmtId="3" fontId="54" fillId="4" borderId="121" xfId="0" applyNumberFormat="1" applyFont="1" applyFill="1" applyBorder="1" applyAlignment="1">
      <alignment horizontal="right"/>
    </xf>
    <xf numFmtId="3" fontId="54" fillId="5" borderId="7" xfId="0" applyNumberFormat="1" applyFont="1" applyFill="1" applyBorder="1" applyAlignment="1">
      <alignment horizontal="right"/>
    </xf>
    <xf numFmtId="3" fontId="54" fillId="5" borderId="121" xfId="0" applyNumberFormat="1" applyFont="1" applyFill="1" applyBorder="1" applyAlignment="1">
      <alignment horizontal="right"/>
    </xf>
    <xf numFmtId="3" fontId="54" fillId="3" borderId="7" xfId="0" applyNumberFormat="1" applyFont="1" applyFill="1" applyBorder="1" applyAlignment="1">
      <alignment horizontal="right"/>
    </xf>
    <xf numFmtId="3" fontId="54" fillId="3" borderId="121" xfId="0" applyNumberFormat="1" applyFont="1" applyFill="1" applyBorder="1" applyAlignment="1">
      <alignment horizontal="right"/>
    </xf>
    <xf numFmtId="3" fontId="16" fillId="3" borderId="124" xfId="0" applyNumberFormat="1" applyFont="1" applyFill="1" applyBorder="1" applyAlignment="1">
      <alignment horizontal="right"/>
    </xf>
    <xf numFmtId="3" fontId="54" fillId="3" borderId="122" xfId="0" applyNumberFormat="1" applyFont="1" applyFill="1" applyBorder="1" applyAlignment="1">
      <alignment horizontal="right"/>
    </xf>
    <xf numFmtId="0" fontId="57" fillId="0" borderId="21" xfId="0" applyFont="1" applyFill="1" applyBorder="1" applyAlignment="1">
      <alignment horizontal="right"/>
    </xf>
    <xf numFmtId="0" fontId="54" fillId="0" borderId="125" xfId="0" applyFont="1" applyFill="1" applyBorder="1" applyAlignment="1">
      <alignment horizontal="right" indent="1"/>
    </xf>
    <xf numFmtId="0" fontId="16" fillId="0" borderId="98" xfId="0" applyFont="1" applyFill="1" applyBorder="1" applyAlignment="1">
      <alignment horizontal="right" wrapText="1"/>
    </xf>
    <xf numFmtId="0" fontId="57" fillId="0" borderId="125" xfId="0" applyFont="1" applyFill="1" applyBorder="1" applyAlignment="1">
      <alignment horizontal="right"/>
    </xf>
    <xf numFmtId="3" fontId="54" fillId="0" borderId="7" xfId="0" applyNumberFormat="1" applyFont="1" applyFill="1" applyBorder="1" applyAlignment="1">
      <alignment horizontal="right" wrapText="1"/>
    </xf>
    <xf numFmtId="0" fontId="57" fillId="0" borderId="121" xfId="0" applyFont="1" applyFill="1" applyBorder="1" applyAlignment="1">
      <alignment horizontal="right"/>
    </xf>
    <xf numFmtId="3" fontId="54" fillId="0" borderId="124" xfId="0" applyNumberFormat="1" applyFont="1" applyFill="1" applyBorder="1" applyAlignment="1">
      <alignment horizontal="right"/>
    </xf>
    <xf numFmtId="0" fontId="57" fillId="0" borderId="122" xfId="0" applyFont="1" applyFill="1" applyBorder="1" applyAlignment="1">
      <alignment horizontal="right"/>
    </xf>
    <xf numFmtId="4" fontId="54" fillId="2" borderId="6" xfId="0" applyNumberFormat="1" applyFont="1" applyFill="1" applyBorder="1" applyAlignment="1">
      <alignment horizontal="right"/>
    </xf>
    <xf numFmtId="4" fontId="54" fillId="9" borderId="8" xfId="0" applyNumberFormat="1" applyFont="1" applyFill="1" applyBorder="1" applyAlignment="1">
      <alignment horizontal="right"/>
    </xf>
    <xf numFmtId="4" fontId="54" fillId="4" borderId="8" xfId="0" applyNumberFormat="1" applyFont="1" applyFill="1" applyBorder="1" applyAlignment="1">
      <alignment horizontal="right"/>
    </xf>
    <xf numFmtId="4" fontId="54" fillId="5" borderId="8" xfId="0" applyNumberFormat="1" applyFont="1" applyFill="1" applyBorder="1" applyAlignment="1">
      <alignment horizontal="right"/>
    </xf>
    <xf numFmtId="4" fontId="54" fillId="3" borderId="8" xfId="0" applyNumberFormat="1" applyFont="1" applyFill="1" applyBorder="1" applyAlignment="1">
      <alignment horizontal="right"/>
    </xf>
    <xf numFmtId="4" fontId="16" fillId="3" borderId="97" xfId="0" applyNumberFormat="1" applyFont="1" applyFill="1" applyBorder="1" applyAlignment="1">
      <alignment horizontal="right"/>
    </xf>
    <xf numFmtId="4" fontId="16" fillId="3" borderId="124" xfId="0" applyNumberFormat="1" applyFont="1" applyFill="1" applyBorder="1" applyAlignment="1">
      <alignment horizontal="right"/>
    </xf>
    <xf numFmtId="0" fontId="57" fillId="0" borderId="40" xfId="0" applyFont="1" applyFill="1" applyBorder="1" applyAlignment="1">
      <alignment horizontal="right" wrapText="1" indent="1"/>
    </xf>
    <xf numFmtId="0" fontId="57" fillId="0" borderId="6" xfId="0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horizontal="right" wrapText="1"/>
    </xf>
    <xf numFmtId="4" fontId="57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horizontal="right"/>
    </xf>
    <xf numFmtId="0" fontId="57" fillId="0" borderId="97" xfId="0" applyFont="1" applyFill="1" applyBorder="1" applyAlignment="1">
      <alignment horizontal="right"/>
    </xf>
    <xf numFmtId="4" fontId="57" fillId="0" borderId="7" xfId="0" applyNumberFormat="1" applyFont="1" applyFill="1" applyBorder="1" applyAlignment="1">
      <alignment horizontal="right"/>
    </xf>
    <xf numFmtId="0" fontId="57" fillId="0" borderId="124" xfId="0" applyFont="1" applyFill="1" applyBorder="1" applyAlignment="1">
      <alignment horizontal="right"/>
    </xf>
    <xf numFmtId="3" fontId="54" fillId="0" borderId="8" xfId="0" applyNumberFormat="1" applyFont="1" applyFill="1" applyBorder="1" applyAlignment="1">
      <alignment horizontal="right" indent="1"/>
    </xf>
    <xf numFmtId="3" fontId="54" fillId="0" borderId="97" xfId="0" applyNumberFormat="1" applyFont="1" applyFill="1" applyBorder="1" applyAlignment="1">
      <alignment horizontal="right" indent="1"/>
    </xf>
    <xf numFmtId="3" fontId="54" fillId="2" borderId="17" xfId="0" applyNumberFormat="1" applyFont="1" applyFill="1" applyBorder="1" applyAlignment="1">
      <alignment horizontal="right"/>
    </xf>
    <xf numFmtId="3" fontId="54" fillId="9" borderId="18" xfId="0" applyNumberFormat="1" applyFont="1" applyFill="1" applyBorder="1" applyAlignment="1">
      <alignment horizontal="right"/>
    </xf>
    <xf numFmtId="3" fontId="54" fillId="4" borderId="18" xfId="0" applyNumberFormat="1" applyFont="1" applyFill="1" applyBorder="1" applyAlignment="1">
      <alignment horizontal="right"/>
    </xf>
    <xf numFmtId="3" fontId="54" fillId="5" borderId="18" xfId="0" applyNumberFormat="1" applyFont="1" applyFill="1" applyBorder="1" applyAlignment="1">
      <alignment horizontal="right"/>
    </xf>
    <xf numFmtId="3" fontId="54" fillId="3" borderId="18" xfId="0" applyNumberFormat="1" applyFont="1" applyFill="1" applyBorder="1" applyAlignment="1">
      <alignment horizontal="right"/>
    </xf>
    <xf numFmtId="3" fontId="16" fillId="3" borderId="30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 wrapText="1"/>
    </xf>
    <xf numFmtId="4" fontId="16" fillId="0" borderId="8" xfId="0" applyNumberFormat="1" applyFont="1" applyFill="1" applyBorder="1" applyAlignment="1">
      <alignment horizontal="right" wrapText="1"/>
    </xf>
    <xf numFmtId="3" fontId="54" fillId="0" borderId="97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 wrapText="1"/>
    </xf>
    <xf numFmtId="3" fontId="54" fillId="0" borderId="18" xfId="0" applyNumberFormat="1" applyFont="1" applyFill="1" applyBorder="1" applyAlignment="1">
      <alignment horizontal="right" wrapText="1"/>
    </xf>
    <xf numFmtId="3" fontId="54" fillId="0" borderId="3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6" fillId="7" borderId="125" xfId="0" applyNumberFormat="1" applyFont="1" applyFill="1" applyBorder="1" applyAlignment="1">
      <alignment horizontal="left" indent="1"/>
    </xf>
    <xf numFmtId="3" fontId="16" fillId="7" borderId="98" xfId="0" applyNumberFormat="1" applyFont="1" applyFill="1" applyBorder="1" applyAlignment="1">
      <alignment horizontal="right" indent="1"/>
    </xf>
    <xf numFmtId="3" fontId="16" fillId="7" borderId="17" xfId="0" applyNumberFormat="1" applyFont="1" applyFill="1" applyBorder="1" applyAlignment="1">
      <alignment horizontal="right" indent="1"/>
    </xf>
    <xf numFmtId="4" fontId="16" fillId="7" borderId="6" xfId="0" applyNumberFormat="1" applyFont="1" applyFill="1" applyBorder="1" applyAlignment="1">
      <alignment/>
    </xf>
    <xf numFmtId="4" fontId="16" fillId="7" borderId="98" xfId="0" applyNumberFormat="1" applyFont="1" applyFill="1" applyBorder="1" applyAlignment="1">
      <alignment/>
    </xf>
    <xf numFmtId="4" fontId="16" fillId="7" borderId="80" xfId="0" applyNumberFormat="1" applyFont="1" applyFill="1" applyBorder="1" applyAlignment="1">
      <alignment/>
    </xf>
    <xf numFmtId="0" fontId="14" fillId="7" borderId="6" xfId="0" applyFont="1" applyFill="1" applyBorder="1" applyAlignment="1">
      <alignment/>
    </xf>
    <xf numFmtId="3" fontId="52" fillId="11" borderId="63" xfId="0" applyNumberFormat="1" applyFont="1" applyFill="1" applyBorder="1" applyAlignment="1">
      <alignment horizontal="right"/>
    </xf>
    <xf numFmtId="3" fontId="52" fillId="11" borderId="60" xfId="0" applyNumberFormat="1" applyFont="1" applyFill="1" applyBorder="1" applyAlignment="1">
      <alignment horizontal="right"/>
    </xf>
    <xf numFmtId="4" fontId="52" fillId="11" borderId="62" xfId="0" applyNumberFormat="1" applyFont="1" applyFill="1" applyBorder="1" applyAlignment="1">
      <alignment horizontal="right"/>
    </xf>
    <xf numFmtId="4" fontId="52" fillId="11" borderId="60" xfId="0" applyNumberFormat="1" applyFont="1" applyFill="1" applyBorder="1" applyAlignment="1">
      <alignment horizontal="right"/>
    </xf>
    <xf numFmtId="0" fontId="52" fillId="0" borderId="62" xfId="0" applyFont="1" applyFill="1" applyBorder="1" applyAlignment="1">
      <alignment horizontal="right"/>
    </xf>
    <xf numFmtId="0" fontId="52" fillId="11" borderId="63" xfId="0" applyFont="1" applyFill="1" applyBorder="1" applyAlignment="1">
      <alignment horizontal="center"/>
    </xf>
    <xf numFmtId="0" fontId="16" fillId="0" borderId="12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/>
    </xf>
    <xf numFmtId="0" fontId="91" fillId="0" borderId="44" xfId="0" applyFont="1" applyFill="1" applyBorder="1" applyAlignment="1">
      <alignment horizontal="center"/>
    </xf>
    <xf numFmtId="0" fontId="91" fillId="0" borderId="45" xfId="0" applyFont="1" applyFill="1" applyBorder="1" applyAlignment="1">
      <alignment horizontal="center"/>
    </xf>
    <xf numFmtId="0" fontId="91" fillId="0" borderId="3" xfId="0" applyFont="1" applyFill="1" applyBorder="1" applyAlignment="1">
      <alignment horizontal="center"/>
    </xf>
    <xf numFmtId="0" fontId="91" fillId="0" borderId="46" xfId="0" applyFont="1" applyFill="1" applyBorder="1" applyAlignment="1">
      <alignment horizontal="center"/>
    </xf>
    <xf numFmtId="0" fontId="91" fillId="0" borderId="20" xfId="0" applyFont="1" applyFill="1" applyBorder="1" applyAlignment="1">
      <alignment horizontal="center"/>
    </xf>
    <xf numFmtId="0" fontId="91" fillId="0" borderId="109" xfId="0" applyFont="1" applyFill="1" applyBorder="1" applyAlignment="1">
      <alignment horizontal="center"/>
    </xf>
    <xf numFmtId="0" fontId="91" fillId="0" borderId="47" xfId="0" applyFont="1" applyFill="1" applyBorder="1" applyAlignment="1">
      <alignment horizontal="center"/>
    </xf>
    <xf numFmtId="0" fontId="91" fillId="0" borderId="48" xfId="0" applyFont="1" applyFill="1" applyBorder="1" applyAlignment="1">
      <alignment horizontal="center"/>
    </xf>
    <xf numFmtId="4" fontId="10" fillId="5" borderId="34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6" fillId="2" borderId="33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" fillId="5" borderId="34" xfId="0" applyNumberFormat="1" applyFont="1" applyFill="1" applyBorder="1" applyAlignment="1">
      <alignment vertical="center"/>
    </xf>
    <xf numFmtId="4" fontId="1" fillId="5" borderId="34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0" fillId="0" borderId="13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97" xfId="0" applyFont="1" applyBorder="1" applyAlignment="1">
      <alignment horizontal="left" wrapText="1"/>
    </xf>
    <xf numFmtId="0" fontId="0" fillId="0" borderId="86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3" fillId="0" borderId="86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23" fillId="0" borderId="2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99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86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3" fillId="0" borderId="97" xfId="0" applyFont="1" applyBorder="1" applyAlignment="1">
      <alignment horizontal="center" wrapText="1"/>
    </xf>
    <xf numFmtId="0" fontId="23" fillId="0" borderId="27" xfId="0" applyFont="1" applyBorder="1" applyAlignment="1">
      <alignment horizontal="center"/>
    </xf>
    <xf numFmtId="0" fontId="51" fillId="0" borderId="178" xfId="0" applyFont="1" applyFill="1" applyBorder="1" applyAlignment="1">
      <alignment horizontal="center" vertical="center" wrapText="1"/>
    </xf>
    <xf numFmtId="0" fontId="51" fillId="0" borderId="179" xfId="0" applyFont="1" applyFill="1" applyBorder="1" applyAlignment="1">
      <alignment horizontal="center" vertical="center" wrapText="1"/>
    </xf>
    <xf numFmtId="0" fontId="51" fillId="0" borderId="180" xfId="0" applyFont="1" applyFill="1" applyBorder="1" applyAlignment="1">
      <alignment horizontal="center" vertical="center" wrapText="1"/>
    </xf>
    <xf numFmtId="0" fontId="87" fillId="0" borderId="178" xfId="0" applyFont="1" applyBorder="1" applyAlignment="1">
      <alignment horizontal="center" vertical="center" wrapText="1"/>
    </xf>
    <xf numFmtId="0" fontId="87" fillId="0" borderId="179" xfId="0" applyFont="1" applyBorder="1" applyAlignment="1">
      <alignment horizontal="center" vertical="center" wrapText="1"/>
    </xf>
    <xf numFmtId="0" fontId="87" fillId="0" borderId="18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" fontId="0" fillId="0" borderId="1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0" fillId="0" borderId="117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0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8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117" xfId="0" applyFont="1" applyBorder="1" applyAlignment="1">
      <alignment horizontal="left"/>
    </xf>
    <xf numFmtId="0" fontId="78" fillId="0" borderId="27" xfId="0" applyFont="1" applyBorder="1" applyAlignment="1">
      <alignment horizontal="center" vertical="center" textRotation="20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7" fillId="0" borderId="27" xfId="0" applyFont="1" applyBorder="1" applyAlignment="1">
      <alignment horizontal="center" vertical="center" textRotation="20"/>
    </xf>
    <xf numFmtId="0" fontId="77" fillId="0" borderId="4" xfId="0" applyFont="1" applyBorder="1" applyAlignment="1">
      <alignment horizontal="center" vertical="center" textRotation="20"/>
    </xf>
    <xf numFmtId="0" fontId="77" fillId="0" borderId="1" xfId="0" applyFont="1" applyBorder="1" applyAlignment="1">
      <alignment horizontal="center" vertical="center" textRotation="20"/>
    </xf>
    <xf numFmtId="0" fontId="77" fillId="0" borderId="12" xfId="0" applyFont="1" applyBorder="1" applyAlignment="1">
      <alignment horizontal="center" vertical="center" textRotation="20"/>
    </xf>
    <xf numFmtId="0" fontId="77" fillId="0" borderId="0" xfId="0" applyFont="1" applyBorder="1" applyAlignment="1">
      <alignment horizontal="center" vertical="center" textRotation="20"/>
    </xf>
    <xf numFmtId="0" fontId="77" fillId="0" borderId="14" xfId="0" applyFont="1" applyBorder="1" applyAlignment="1">
      <alignment horizontal="center" vertical="center" textRotation="20"/>
    </xf>
    <xf numFmtId="0" fontId="77" fillId="0" borderId="16" xfId="0" applyFont="1" applyBorder="1" applyAlignment="1">
      <alignment horizontal="center" vertical="center" textRotation="20"/>
    </xf>
    <xf numFmtId="0" fontId="77" fillId="0" borderId="2" xfId="0" applyFont="1" applyBorder="1" applyAlignment="1">
      <alignment horizontal="center" vertical="center" textRotation="20"/>
    </xf>
    <xf numFmtId="0" fontId="77" fillId="0" borderId="3" xfId="0" applyFont="1" applyBorder="1" applyAlignment="1">
      <alignment horizontal="center" vertical="center" textRotation="20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 textRotation="20"/>
    </xf>
    <xf numFmtId="0" fontId="0" fillId="0" borderId="1" xfId="0" applyFont="1" applyBorder="1" applyAlignment="1">
      <alignment horizontal="center" vertical="center" textRotation="20"/>
    </xf>
    <xf numFmtId="0" fontId="0" fillId="0" borderId="12" xfId="0" applyFont="1" applyBorder="1" applyAlignment="1">
      <alignment horizontal="center" vertical="center" textRotation="20"/>
    </xf>
    <xf numFmtId="0" fontId="0" fillId="0" borderId="0" xfId="0" applyFont="1" applyAlignment="1">
      <alignment horizontal="center" vertical="center" textRotation="20"/>
    </xf>
    <xf numFmtId="0" fontId="0" fillId="0" borderId="14" xfId="0" applyFont="1" applyBorder="1" applyAlignment="1">
      <alignment horizontal="center" vertical="center" textRotation="20"/>
    </xf>
    <xf numFmtId="0" fontId="0" fillId="0" borderId="16" xfId="0" applyFont="1" applyBorder="1" applyAlignment="1">
      <alignment horizontal="center" vertical="center" textRotation="20"/>
    </xf>
    <xf numFmtId="0" fontId="0" fillId="0" borderId="2" xfId="0" applyFont="1" applyBorder="1" applyAlignment="1">
      <alignment horizontal="center" vertical="center" textRotation="20"/>
    </xf>
    <xf numFmtId="0" fontId="0" fillId="0" borderId="3" xfId="0" applyFont="1" applyBorder="1" applyAlignment="1">
      <alignment horizontal="center" vertical="center" textRotation="20"/>
    </xf>
    <xf numFmtId="0" fontId="10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16" fillId="0" borderId="11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8" xfId="26" applyFont="1" applyBorder="1" applyAlignment="1">
      <alignment horizontal="center" vertical="center" wrapText="1"/>
      <protection/>
    </xf>
    <xf numFmtId="0" fontId="1" fillId="0" borderId="0" xfId="26" applyFont="1" applyAlignment="1">
      <alignment horizontal="left"/>
      <protection/>
    </xf>
    <xf numFmtId="0" fontId="0" fillId="0" borderId="0" xfId="26" applyBorder="1" applyAlignment="1">
      <alignment horizontal="right"/>
      <protection/>
    </xf>
    <xf numFmtId="0" fontId="3" fillId="0" borderId="22" xfId="26" applyFont="1" applyBorder="1" applyAlignment="1">
      <alignment horizontal="center" vertical="center"/>
      <protection/>
    </xf>
    <xf numFmtId="0" fontId="3" fillId="0" borderId="18" xfId="26" applyFont="1" applyBorder="1" applyAlignment="1">
      <alignment horizontal="center" vertical="center"/>
      <protection/>
    </xf>
    <xf numFmtId="0" fontId="1" fillId="0" borderId="118" xfId="26" applyFont="1" applyBorder="1" applyAlignment="1">
      <alignment horizontal="left" vertical="center"/>
      <protection/>
    </xf>
    <xf numFmtId="0" fontId="1" fillId="0" borderId="36" xfId="26" applyFont="1" applyBorder="1" applyAlignment="1">
      <alignment horizontal="left" vertical="center"/>
      <protection/>
    </xf>
    <xf numFmtId="0" fontId="1" fillId="0" borderId="34" xfId="26" applyFont="1" applyBorder="1" applyAlignment="1">
      <alignment horizontal="left" vertical="center"/>
      <protection/>
    </xf>
    <xf numFmtId="0" fontId="0" fillId="0" borderId="131" xfId="26" applyFont="1" applyBorder="1">
      <alignment/>
      <protection/>
    </xf>
    <xf numFmtId="0" fontId="0" fillId="0" borderId="100" xfId="26" applyBorder="1">
      <alignment/>
      <protection/>
    </xf>
    <xf numFmtId="0" fontId="0" fillId="0" borderId="120" xfId="26" applyBorder="1">
      <alignment/>
      <protection/>
    </xf>
    <xf numFmtId="0" fontId="0" fillId="0" borderId="131" xfId="26" applyBorder="1">
      <alignment/>
      <protection/>
    </xf>
    <xf numFmtId="0" fontId="57" fillId="0" borderId="0" xfId="26" applyFont="1" applyAlignment="1">
      <alignment horizontal="right"/>
      <protection/>
    </xf>
    <xf numFmtId="0" fontId="10" fillId="0" borderId="86" xfId="26" applyFont="1" applyBorder="1">
      <alignment/>
      <protection/>
    </xf>
    <xf numFmtId="0" fontId="10" fillId="0" borderId="64" xfId="26" applyFont="1" applyBorder="1">
      <alignment/>
      <protection/>
    </xf>
    <xf numFmtId="0" fontId="10" fillId="0" borderId="61" xfId="26" applyFont="1" applyBorder="1">
      <alignment/>
      <protection/>
    </xf>
    <xf numFmtId="0" fontId="82" fillId="0" borderId="0" xfId="25" applyFont="1" applyAlignment="1">
      <alignment horizontal="left" wrapText="1" shrinkToFit="1"/>
      <protection/>
    </xf>
    <xf numFmtId="0" fontId="82" fillId="0" borderId="0" xfId="25" applyFont="1" applyFill="1" applyAlignment="1">
      <alignment horizontal="left" wrapText="1"/>
      <protection/>
    </xf>
    <xf numFmtId="0" fontId="82" fillId="0" borderId="0" xfId="25" applyFont="1" applyAlignment="1">
      <alignment horizontal="justify"/>
      <protection/>
    </xf>
    <xf numFmtId="0" fontId="82" fillId="0" borderId="0" xfId="25" applyFont="1" applyAlignment="1">
      <alignment/>
      <protection/>
    </xf>
    <xf numFmtId="0" fontId="83" fillId="0" borderId="0" xfId="25" applyFont="1" applyFill="1" applyAlignment="1">
      <alignment horizontal="left"/>
      <protection/>
    </xf>
    <xf numFmtId="0" fontId="14" fillId="0" borderId="5" xfId="25" applyFont="1" applyBorder="1" applyAlignment="1">
      <alignment horizontal="center" vertical="center" wrapText="1"/>
      <protection/>
    </xf>
    <xf numFmtId="0" fontId="57" fillId="0" borderId="39" xfId="25" applyFont="1" applyBorder="1" applyAlignment="1">
      <alignment horizontal="center" vertical="center" wrapText="1"/>
      <protection/>
    </xf>
    <xf numFmtId="0" fontId="57" fillId="0" borderId="44" xfId="25" applyFont="1" applyBorder="1" applyAlignment="1">
      <alignment horizontal="center" vertical="center" wrapText="1"/>
      <protection/>
    </xf>
    <xf numFmtId="0" fontId="14" fillId="0" borderId="137" xfId="25" applyFont="1" applyFill="1" applyBorder="1" applyAlignment="1">
      <alignment horizontal="center" wrapText="1"/>
      <protection/>
    </xf>
    <xf numFmtId="0" fontId="57" fillId="0" borderId="4" xfId="25" applyFont="1" applyFill="1" applyBorder="1" applyAlignment="1">
      <alignment horizontal="center" wrapText="1"/>
      <protection/>
    </xf>
    <xf numFmtId="0" fontId="57" fillId="0" borderId="78" xfId="25" applyFont="1" applyFill="1" applyBorder="1" applyAlignment="1">
      <alignment horizontal="center" wrapText="1"/>
      <protection/>
    </xf>
    <xf numFmtId="0" fontId="57" fillId="0" borderId="117" xfId="25" applyFont="1" applyFill="1" applyBorder="1" applyAlignment="1">
      <alignment horizontal="center" wrapText="1"/>
      <protection/>
    </xf>
    <xf numFmtId="0" fontId="57" fillId="0" borderId="0" xfId="25" applyFont="1" applyFill="1" applyBorder="1" applyAlignment="1">
      <alignment horizontal="center" wrapText="1"/>
      <protection/>
    </xf>
    <xf numFmtId="0" fontId="57" fillId="0" borderId="40" xfId="25" applyFont="1" applyFill="1" applyBorder="1" applyAlignment="1">
      <alignment horizontal="center" wrapText="1"/>
      <protection/>
    </xf>
    <xf numFmtId="0" fontId="57" fillId="0" borderId="118" xfId="25" applyFont="1" applyFill="1" applyBorder="1" applyAlignment="1">
      <alignment horizontal="center" wrapText="1"/>
      <protection/>
    </xf>
    <xf numFmtId="0" fontId="57" fillId="0" borderId="36" xfId="25" applyFont="1" applyFill="1" applyBorder="1" applyAlignment="1">
      <alignment horizontal="center" wrapText="1"/>
      <protection/>
    </xf>
    <xf numFmtId="0" fontId="57" fillId="0" borderId="34" xfId="25" applyFont="1" applyFill="1" applyBorder="1" applyAlignment="1">
      <alignment horizontal="center" wrapText="1"/>
      <protection/>
    </xf>
    <xf numFmtId="0" fontId="83" fillId="0" borderId="0" xfId="25" applyFont="1" applyAlignment="1">
      <alignment horizontal="justify"/>
      <protection/>
    </xf>
    <xf numFmtId="0" fontId="83" fillId="0" borderId="0" xfId="25" applyFont="1" applyAlignment="1">
      <alignment/>
      <protection/>
    </xf>
    <xf numFmtId="0" fontId="49" fillId="0" borderId="0" xfId="25" applyFont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80" fillId="0" borderId="0" xfId="25" applyFont="1" applyFill="1" applyBorder="1" applyAlignment="1">
      <alignment horizontal="center" wrapText="1"/>
      <protection/>
    </xf>
    <xf numFmtId="0" fontId="14" fillId="0" borderId="0" xfId="25" applyFont="1" applyFill="1" applyAlignment="1">
      <alignment horizontal="center" wrapText="1"/>
      <protection/>
    </xf>
    <xf numFmtId="0" fontId="57" fillId="0" borderId="0" xfId="25" applyFont="1" applyBorder="1" applyAlignment="1">
      <alignment horizontal="right" wrapText="1"/>
      <protection/>
    </xf>
    <xf numFmtId="0" fontId="16" fillId="0" borderId="0" xfId="25" applyFont="1" applyBorder="1" applyAlignment="1">
      <alignment horizont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86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4" fillId="0" borderId="4" xfId="0" applyFont="1" applyFill="1" applyBorder="1" applyAlignment="1">
      <alignment wrapText="1"/>
    </xf>
    <xf numFmtId="0" fontId="54" fillId="0" borderId="116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" vertical="center" wrapText="1"/>
    </xf>
    <xf numFmtId="0" fontId="57" fillId="0" borderId="120" xfId="0" applyFont="1" applyFill="1" applyBorder="1" applyAlignment="1">
      <alignment horizontal="center" vertical="center" wrapText="1"/>
    </xf>
    <xf numFmtId="0" fontId="54" fillId="0" borderId="131" xfId="0" applyFont="1" applyFill="1" applyBorder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15" xfId="0" applyFont="1" applyFill="1" applyBorder="1" applyAlignment="1">
      <alignment wrapText="1"/>
    </xf>
    <xf numFmtId="0" fontId="54" fillId="0" borderId="21" xfId="0" applyFont="1" applyFill="1" applyBorder="1" applyAlignment="1">
      <alignment wrapText="1"/>
    </xf>
    <xf numFmtId="0" fontId="54" fillId="0" borderId="41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20" xfId="0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57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3" fontId="54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3" fontId="54" fillId="0" borderId="100" xfId="0" applyNumberFormat="1" applyFont="1" applyFill="1" applyBorder="1" applyAlignment="1">
      <alignment horizontal="center" vertical="center" wrapText="1"/>
    </xf>
    <xf numFmtId="3" fontId="54" fillId="0" borderId="120" xfId="0" applyNumberFormat="1" applyFont="1" applyFill="1" applyBorder="1" applyAlignment="1">
      <alignment horizontal="center" vertical="center" wrapText="1"/>
    </xf>
    <xf numFmtId="3" fontId="54" fillId="0" borderId="131" xfId="0" applyNumberFormat="1" applyFont="1" applyFill="1" applyBorder="1" applyAlignment="1">
      <alignment horizontal="center" vertical="center" wrapText="1"/>
    </xf>
    <xf numFmtId="3" fontId="54" fillId="0" borderId="8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wrapText="1" indent="1"/>
    </xf>
    <xf numFmtId="3" fontId="54" fillId="0" borderId="28" xfId="0" applyNumberFormat="1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 wrapText="1"/>
    </xf>
    <xf numFmtId="0" fontId="57" fillId="0" borderId="120" xfId="0" applyFont="1" applyBorder="1" applyAlignment="1">
      <alignment horizontal="center" vertical="center" wrapText="1"/>
    </xf>
    <xf numFmtId="0" fontId="57" fillId="0" borderId="131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0" fontId="57" fillId="0" borderId="11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4" fillId="0" borderId="200" xfId="0" applyFont="1" applyFill="1" applyBorder="1" applyAlignment="1">
      <alignment horizontal="center" vertical="center" wrapText="1"/>
    </xf>
    <xf numFmtId="0" fontId="57" fillId="0" borderId="20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4" fillId="0" borderId="137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/>
    </xf>
    <xf numFmtId="0" fontId="54" fillId="0" borderId="99" xfId="0" applyFont="1" applyFill="1" applyBorder="1" applyAlignment="1">
      <alignment horizontal="center" vertical="center" wrapText="1"/>
    </xf>
    <xf numFmtId="0" fontId="54" fillId="0" borderId="119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7" fillId="0" borderId="118" xfId="0" applyFont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right" wrapText="1" indent="1"/>
    </xf>
    <xf numFmtId="0" fontId="89" fillId="0" borderId="4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/>
    </xf>
    <xf numFmtId="0" fontId="16" fillId="0" borderId="119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readingOrder="1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ilance jednoduchá" xfId="20"/>
    <cellStyle name="normální_List1" xfId="21"/>
    <cellStyle name="normální_obce" xfId="22"/>
    <cellStyle name="normální_tab 3 (adres)" xfId="23"/>
    <cellStyle name="normální_tab 5 (odpr)_Sešit1" xfId="24"/>
    <cellStyle name="normální_TAB MF_vyhl 342 2009 vybrané " xfId="25"/>
    <cellStyle name="normální_tabulky SZÚ_2007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09\Rozpo&#269;et%202009%20po%20zm&#283;n&#225;ch\RZ%202009%20-%20Sta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225;vrh%20SR\N%202009\0.NR%202009%20a%20SDV%202010-2001\1.%20N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Schv.o."/>
    </sheetNames>
    <sheetDataSet>
      <sheetData sheetId="0">
        <row r="20">
          <cell r="FF20">
            <v>27377139</v>
          </cell>
          <cell r="FG20">
            <v>653313</v>
          </cell>
          <cell r="FH20">
            <v>26723826</v>
          </cell>
          <cell r="FI20">
            <v>73194</v>
          </cell>
          <cell r="FJ20">
            <v>73192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4 MV"/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338MI"/>
    </sheetNames>
    <sheetDataSet>
      <sheetData sheetId="11">
        <row r="76">
          <cell r="DE76">
            <v>28300441</v>
          </cell>
          <cell r="DF76">
            <v>638282</v>
          </cell>
          <cell r="DG76">
            <v>27662159</v>
          </cell>
          <cell r="DH76">
            <v>75940</v>
          </cell>
          <cell r="DI76">
            <v>30355.279387235536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24"/>
  <sheetViews>
    <sheetView tabSelected="1" workbookViewId="0" topLeftCell="A1">
      <selection activeCell="D26" sqref="D26"/>
    </sheetView>
  </sheetViews>
  <sheetFormatPr defaultColWidth="9.00390625" defaultRowHeight="12.75"/>
  <cols>
    <col min="1" max="16384" width="9.125" style="2381" customWidth="1"/>
  </cols>
  <sheetData>
    <row r="16" spans="1:9" ht="18">
      <c r="A16" s="2378" t="s">
        <v>392</v>
      </c>
      <c r="B16" s="2378"/>
      <c r="C16" s="2378"/>
      <c r="D16" s="2378"/>
      <c r="E16" s="2378"/>
      <c r="F16" s="2378"/>
      <c r="G16" s="2378"/>
      <c r="H16" s="2378"/>
      <c r="I16" s="2378"/>
    </row>
    <row r="17" spans="1:9" ht="12.75" customHeight="1">
      <c r="A17" s="2379"/>
      <c r="B17" s="2379"/>
      <c r="C17" s="2379"/>
      <c r="D17" s="2379"/>
      <c r="E17" s="2379"/>
      <c r="F17" s="2379"/>
      <c r="G17" s="2379"/>
      <c r="H17" s="2379"/>
      <c r="I17" s="2379"/>
    </row>
    <row r="18" spans="1:9" ht="18">
      <c r="A18" s="2380" t="s">
        <v>393</v>
      </c>
      <c r="B18" s="2380"/>
      <c r="C18" s="2380"/>
      <c r="D18" s="2380"/>
      <c r="E18" s="2380"/>
      <c r="F18" s="2380"/>
      <c r="G18" s="2380"/>
      <c r="H18" s="2380"/>
      <c r="I18" s="2380"/>
    </row>
    <row r="19" spans="1:9" ht="12.75" customHeight="1">
      <c r="A19" s="2379"/>
      <c r="B19" s="2379"/>
      <c r="C19" s="2379"/>
      <c r="D19" s="2379"/>
      <c r="E19" s="2379"/>
      <c r="F19" s="2379"/>
      <c r="G19" s="2379"/>
      <c r="H19" s="2379"/>
      <c r="I19" s="2379"/>
    </row>
    <row r="20" spans="1:9" ht="18">
      <c r="A20" s="2380" t="s">
        <v>394</v>
      </c>
      <c r="B20" s="2380"/>
      <c r="C20" s="2380"/>
      <c r="D20" s="2380"/>
      <c r="E20" s="2380"/>
      <c r="F20" s="2380"/>
      <c r="G20" s="2380"/>
      <c r="H20" s="2380"/>
      <c r="I20" s="2380"/>
    </row>
    <row r="21" spans="1:9" ht="18">
      <c r="A21" s="2379"/>
      <c r="B21" s="2379"/>
      <c r="C21" s="2379"/>
      <c r="D21" s="2379"/>
      <c r="E21" s="2379"/>
      <c r="F21" s="2379"/>
      <c r="G21" s="2379"/>
      <c r="H21" s="2379"/>
      <c r="I21" s="2379"/>
    </row>
    <row r="22" spans="1:9" ht="18">
      <c r="A22" s="2379"/>
      <c r="B22" s="2379"/>
      <c r="C22" s="2379"/>
      <c r="D22" s="2379"/>
      <c r="E22" s="2379"/>
      <c r="F22" s="2379"/>
      <c r="G22" s="2379"/>
      <c r="H22" s="2379"/>
      <c r="I22" s="2379"/>
    </row>
    <row r="23" spans="1:9" ht="18">
      <c r="A23" s="2379"/>
      <c r="B23" s="2379"/>
      <c r="C23" s="2379"/>
      <c r="D23" s="2379"/>
      <c r="E23" s="2379"/>
      <c r="F23" s="2379"/>
      <c r="G23" s="2379"/>
      <c r="H23" s="2379"/>
      <c r="I23" s="2379"/>
    </row>
    <row r="24" spans="1:9" ht="18">
      <c r="A24" s="2380" t="s">
        <v>395</v>
      </c>
      <c r="B24" s="2380"/>
      <c r="C24" s="2380"/>
      <c r="D24" s="2380"/>
      <c r="E24" s="2380"/>
      <c r="F24" s="2380"/>
      <c r="G24" s="2380"/>
      <c r="H24" s="2380"/>
      <c r="I24" s="2380"/>
    </row>
  </sheetData>
  <mergeCells count="4">
    <mergeCell ref="A16:I16"/>
    <mergeCell ref="A18:I18"/>
    <mergeCell ref="A20:I20"/>
    <mergeCell ref="A24:I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workbookViewId="0" topLeftCell="A1">
      <selection activeCell="F30" sqref="F30"/>
    </sheetView>
  </sheetViews>
  <sheetFormatPr defaultColWidth="9.00390625" defaultRowHeight="12.75"/>
  <cols>
    <col min="1" max="4" width="9.125" style="825" customWidth="1"/>
    <col min="5" max="5" width="13.25390625" style="825" customWidth="1"/>
    <col min="6" max="6" width="12.25390625" style="825" customWidth="1"/>
    <col min="7" max="7" width="16.00390625" style="825" customWidth="1"/>
    <col min="8" max="8" width="16.25390625" style="825" customWidth="1"/>
    <col min="9" max="9" width="12.375" style="825" customWidth="1"/>
    <col min="10" max="10" width="32.75390625" style="825" customWidth="1"/>
    <col min="11" max="16384" width="9.125" style="825" customWidth="1"/>
  </cols>
  <sheetData>
    <row r="1" s="56" customFormat="1" ht="17.25" customHeight="1"/>
    <row r="2" spans="1:10" s="787" customFormat="1" ht="18" customHeight="1">
      <c r="A2" s="787" t="s">
        <v>28</v>
      </c>
      <c r="J2" s="786" t="s">
        <v>31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823" customFormat="1" ht="18.75" customHeight="1">
      <c r="A4" s="2170" t="s">
        <v>1179</v>
      </c>
      <c r="B4" s="2170"/>
      <c r="C4" s="2170"/>
      <c r="D4" s="2170"/>
      <c r="E4" s="2170"/>
      <c r="F4" s="2170"/>
      <c r="G4" s="2170"/>
      <c r="H4" s="2170"/>
      <c r="I4" s="2170"/>
      <c r="J4" s="2170"/>
    </row>
    <row r="5" spans="1:10" s="823" customFormat="1" ht="12.75">
      <c r="A5" s="2171" t="s">
        <v>19</v>
      </c>
      <c r="B5" s="2171"/>
      <c r="C5" s="2171"/>
      <c r="D5" s="2171"/>
      <c r="E5" s="2171"/>
      <c r="F5" s="2171"/>
      <c r="G5" s="2171"/>
      <c r="H5" s="2171"/>
      <c r="I5" s="2171"/>
      <c r="J5" s="2171"/>
    </row>
    <row r="6" spans="1:10" s="823" customFormat="1" ht="13.5" thickBot="1">
      <c r="A6" s="828"/>
      <c r="B6" s="828"/>
      <c r="C6" s="828"/>
      <c r="D6" s="828"/>
      <c r="E6" s="828"/>
      <c r="F6" s="828"/>
      <c r="G6" s="828"/>
      <c r="H6" s="828"/>
      <c r="I6" s="828"/>
      <c r="J6" s="828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82" t="s">
        <v>29</v>
      </c>
      <c r="B9" s="2183"/>
      <c r="C9" s="2183"/>
      <c r="D9" s="2183"/>
      <c r="E9" s="2183"/>
      <c r="F9" s="2183"/>
      <c r="G9" s="2183"/>
      <c r="H9" s="2183"/>
      <c r="I9" s="2183"/>
      <c r="J9" s="2184"/>
    </row>
    <row r="10" spans="1:10" ht="12.75">
      <c r="A10" s="2185"/>
      <c r="B10" s="2186"/>
      <c r="C10" s="2186"/>
      <c r="D10" s="2186"/>
      <c r="E10" s="2186"/>
      <c r="F10" s="2186"/>
      <c r="G10" s="2186"/>
      <c r="H10" s="2186"/>
      <c r="I10" s="2186"/>
      <c r="J10" s="2187"/>
    </row>
    <row r="11" spans="1:10" ht="12.75">
      <c r="A11" s="2185"/>
      <c r="B11" s="2186"/>
      <c r="C11" s="2186"/>
      <c r="D11" s="2186"/>
      <c r="E11" s="2186"/>
      <c r="F11" s="2186"/>
      <c r="G11" s="2186"/>
      <c r="H11" s="2186"/>
      <c r="I11" s="2186"/>
      <c r="J11" s="2187"/>
    </row>
    <row r="12" spans="1:10" ht="12.75">
      <c r="A12" s="2185"/>
      <c r="B12" s="2186"/>
      <c r="C12" s="2186"/>
      <c r="D12" s="2186"/>
      <c r="E12" s="2186"/>
      <c r="F12" s="2186"/>
      <c r="G12" s="2186"/>
      <c r="H12" s="2186"/>
      <c r="I12" s="2186"/>
      <c r="J12" s="2187"/>
    </row>
    <row r="13" spans="1:10" ht="12.75">
      <c r="A13" s="2185"/>
      <c r="B13" s="2186"/>
      <c r="C13" s="2186"/>
      <c r="D13" s="2186"/>
      <c r="E13" s="2186"/>
      <c r="F13" s="2186"/>
      <c r="G13" s="2186"/>
      <c r="H13" s="2186"/>
      <c r="I13" s="2186"/>
      <c r="J13" s="2187"/>
    </row>
    <row r="14" spans="1:10" ht="12.75">
      <c r="A14" s="2185"/>
      <c r="B14" s="2186"/>
      <c r="C14" s="2186"/>
      <c r="D14" s="2186"/>
      <c r="E14" s="2186"/>
      <c r="F14" s="2186"/>
      <c r="G14" s="2186"/>
      <c r="H14" s="2186"/>
      <c r="I14" s="2186"/>
      <c r="J14" s="2187"/>
    </row>
    <row r="15" spans="1:10" ht="12.75">
      <c r="A15" s="2185"/>
      <c r="B15" s="2186"/>
      <c r="C15" s="2186"/>
      <c r="D15" s="2186"/>
      <c r="E15" s="2186"/>
      <c r="F15" s="2186"/>
      <c r="G15" s="2186"/>
      <c r="H15" s="2186"/>
      <c r="I15" s="2186"/>
      <c r="J15" s="2187"/>
    </row>
    <row r="16" spans="1:10" ht="12.75">
      <c r="A16" s="2185"/>
      <c r="B16" s="2186"/>
      <c r="C16" s="2186"/>
      <c r="D16" s="2186"/>
      <c r="E16" s="2186"/>
      <c r="F16" s="2186"/>
      <c r="G16" s="2186"/>
      <c r="H16" s="2186"/>
      <c r="I16" s="2186"/>
      <c r="J16" s="2187"/>
    </row>
    <row r="17" spans="1:10" ht="12.75">
      <c r="A17" s="2185"/>
      <c r="B17" s="2186"/>
      <c r="C17" s="2186"/>
      <c r="D17" s="2186"/>
      <c r="E17" s="2186"/>
      <c r="F17" s="2186"/>
      <c r="G17" s="2186"/>
      <c r="H17" s="2186"/>
      <c r="I17" s="2186"/>
      <c r="J17" s="2187"/>
    </row>
    <row r="18" spans="1:10" ht="12.75">
      <c r="A18" s="2185"/>
      <c r="B18" s="2186"/>
      <c r="C18" s="2186"/>
      <c r="D18" s="2186"/>
      <c r="E18" s="2186"/>
      <c r="F18" s="2186"/>
      <c r="G18" s="2186"/>
      <c r="H18" s="2186"/>
      <c r="I18" s="2186"/>
      <c r="J18" s="2187"/>
    </row>
    <row r="19" spans="1:10" ht="12.75">
      <c r="A19" s="2185"/>
      <c r="B19" s="2186"/>
      <c r="C19" s="2186"/>
      <c r="D19" s="2186"/>
      <c r="E19" s="2186"/>
      <c r="F19" s="2186"/>
      <c r="G19" s="2186"/>
      <c r="H19" s="2186"/>
      <c r="I19" s="2186"/>
      <c r="J19" s="2187"/>
    </row>
    <row r="20" spans="1:10" ht="12.75">
      <c r="A20" s="2185"/>
      <c r="B20" s="2186"/>
      <c r="C20" s="2186"/>
      <c r="D20" s="2186"/>
      <c r="E20" s="2186"/>
      <c r="F20" s="2186"/>
      <c r="G20" s="2186"/>
      <c r="H20" s="2186"/>
      <c r="I20" s="2186"/>
      <c r="J20" s="2187"/>
    </row>
    <row r="21" spans="1:10" ht="12.75">
      <c r="A21" s="2185"/>
      <c r="B21" s="2186"/>
      <c r="C21" s="2186"/>
      <c r="D21" s="2186"/>
      <c r="E21" s="2186"/>
      <c r="F21" s="2186"/>
      <c r="G21" s="2186"/>
      <c r="H21" s="2186"/>
      <c r="I21" s="2186"/>
      <c r="J21" s="2187"/>
    </row>
    <row r="22" spans="1:10" ht="12.75">
      <c r="A22" s="2185"/>
      <c r="B22" s="2186"/>
      <c r="C22" s="2186"/>
      <c r="D22" s="2186"/>
      <c r="E22" s="2186"/>
      <c r="F22" s="2186"/>
      <c r="G22" s="2186"/>
      <c r="H22" s="2186"/>
      <c r="I22" s="2186"/>
      <c r="J22" s="2187"/>
    </row>
    <row r="23" spans="1:10" ht="12.75">
      <c r="A23" s="2185"/>
      <c r="B23" s="2186"/>
      <c r="C23" s="2186"/>
      <c r="D23" s="2186"/>
      <c r="E23" s="2186"/>
      <c r="F23" s="2186"/>
      <c r="G23" s="2186"/>
      <c r="H23" s="2186"/>
      <c r="I23" s="2186"/>
      <c r="J23" s="2187"/>
    </row>
    <row r="24" spans="1:10" ht="12.75">
      <c r="A24" s="2185"/>
      <c r="B24" s="2186"/>
      <c r="C24" s="2186"/>
      <c r="D24" s="2186"/>
      <c r="E24" s="2186"/>
      <c r="F24" s="2186"/>
      <c r="G24" s="2186"/>
      <c r="H24" s="2186"/>
      <c r="I24" s="2186"/>
      <c r="J24" s="2187"/>
    </row>
    <row r="25" spans="1:10" ht="12.75">
      <c r="A25" s="2185"/>
      <c r="B25" s="2186"/>
      <c r="C25" s="2186"/>
      <c r="D25" s="2186"/>
      <c r="E25" s="2186"/>
      <c r="F25" s="2186"/>
      <c r="G25" s="2186"/>
      <c r="H25" s="2186"/>
      <c r="I25" s="2186"/>
      <c r="J25" s="2187"/>
    </row>
    <row r="26" spans="1:10" ht="12.75">
      <c r="A26" s="2185"/>
      <c r="B26" s="2186"/>
      <c r="C26" s="2186"/>
      <c r="D26" s="2186"/>
      <c r="E26" s="2186"/>
      <c r="F26" s="2186"/>
      <c r="G26" s="2186"/>
      <c r="H26" s="2186"/>
      <c r="I26" s="2186"/>
      <c r="J26" s="2187"/>
    </row>
    <row r="27" spans="1:10" ht="12.75">
      <c r="A27" s="2185"/>
      <c r="B27" s="2186"/>
      <c r="C27" s="2186"/>
      <c r="D27" s="2186"/>
      <c r="E27" s="2186"/>
      <c r="F27" s="2186"/>
      <c r="G27" s="2186"/>
      <c r="H27" s="2186"/>
      <c r="I27" s="2186"/>
      <c r="J27" s="2187"/>
    </row>
    <row r="28" spans="1:10" ht="13.5" thickBot="1">
      <c r="A28" s="2188"/>
      <c r="B28" s="2189"/>
      <c r="C28" s="2189"/>
      <c r="D28" s="2189"/>
      <c r="E28" s="2189"/>
      <c r="F28" s="2189"/>
      <c r="G28" s="2189"/>
      <c r="H28" s="2189"/>
      <c r="I28" s="2189"/>
      <c r="J28" s="2190"/>
    </row>
    <row r="29" spans="1:10" ht="12.75">
      <c r="A29" s="826"/>
      <c r="B29" s="826"/>
      <c r="C29" s="826"/>
      <c r="D29" s="826"/>
      <c r="E29" s="826"/>
      <c r="F29" s="826"/>
      <c r="G29" s="826"/>
      <c r="H29" s="826"/>
      <c r="I29" s="826"/>
      <c r="J29" s="826"/>
    </row>
    <row r="30" spans="1:10" ht="12.75">
      <c r="A30" s="826"/>
      <c r="B30" s="826"/>
      <c r="C30" s="826"/>
      <c r="D30" s="826"/>
      <c r="E30" s="826"/>
      <c r="F30" s="826"/>
      <c r="G30" s="826"/>
      <c r="H30" s="826"/>
      <c r="I30" s="826"/>
      <c r="J30" s="826"/>
    </row>
    <row r="31" spans="1:10" ht="12.75">
      <c r="A31" s="826"/>
      <c r="B31" s="826"/>
      <c r="C31" s="826"/>
      <c r="D31" s="826"/>
      <c r="E31" s="826"/>
      <c r="F31" s="826"/>
      <c r="G31" s="826"/>
      <c r="H31" s="826"/>
      <c r="I31" s="826"/>
      <c r="J31" s="826"/>
    </row>
    <row r="32" spans="1:10" ht="12.75">
      <c r="A32" s="826" t="s">
        <v>1175</v>
      </c>
      <c r="G32" s="2172" t="s">
        <v>1176</v>
      </c>
      <c r="H32" s="2172"/>
      <c r="I32" s="2172"/>
      <c r="J32" s="827" t="s">
        <v>187</v>
      </c>
    </row>
    <row r="34" ht="12.75">
      <c r="A34" s="826"/>
    </row>
  </sheetData>
  <mergeCells count="4">
    <mergeCell ref="A4:J4"/>
    <mergeCell ref="A9:J28"/>
    <mergeCell ref="G32:I32"/>
    <mergeCell ref="A5:J5"/>
  </mergeCells>
  <printOptions/>
  <pageMargins left="0.7874015748031497" right="0.7874015748031497" top="0.984251968503937" bottom="0.7874015748031497" header="0.7086614173228347" footer="0.5118110236220472"/>
  <pageSetup horizontalDpi="600" verticalDpi="600" orientation="landscape" paperSize="9" scale="90" r:id="rId1"/>
  <headerFooter alignWithMargins="0">
    <oddFooter>&amp;C&amp;P+81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85" zoomScaleNormal="85" workbookViewId="0" topLeftCell="A1">
      <selection activeCell="F30" sqref="F30"/>
    </sheetView>
  </sheetViews>
  <sheetFormatPr defaultColWidth="9.00390625" defaultRowHeight="12.75"/>
  <cols>
    <col min="1" max="4" width="9.125" style="825" customWidth="1"/>
    <col min="5" max="6" width="11.75390625" style="825" customWidth="1"/>
    <col min="7" max="7" width="13.00390625" style="825" customWidth="1"/>
    <col min="8" max="8" width="16.375" style="825" customWidth="1"/>
    <col min="9" max="9" width="15.625" style="825" customWidth="1"/>
    <col min="10" max="10" width="34.875" style="825" customWidth="1"/>
    <col min="11" max="16384" width="9.125" style="825" customWidth="1"/>
  </cols>
  <sheetData>
    <row r="1" s="56" customFormat="1" ht="18" customHeight="1"/>
    <row r="2" spans="1:10" s="787" customFormat="1" ht="17.25" customHeight="1">
      <c r="A2" s="787" t="s">
        <v>28</v>
      </c>
      <c r="J2" s="786" t="s">
        <v>32</v>
      </c>
    </row>
    <row r="3" spans="1:10" s="791" customFormat="1" ht="19.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823" customFormat="1" ht="18.75" customHeight="1">
      <c r="A4" s="2191" t="s">
        <v>33</v>
      </c>
      <c r="B4" s="2191"/>
      <c r="C4" s="2191"/>
      <c r="D4" s="2191"/>
      <c r="E4" s="2191"/>
      <c r="F4" s="2191"/>
      <c r="G4" s="2191"/>
      <c r="H4" s="2191"/>
      <c r="I4" s="2191"/>
      <c r="J4" s="2191"/>
    </row>
    <row r="5" spans="1:10" s="71" customFormat="1" ht="12.75">
      <c r="A5" s="793" t="s">
        <v>19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71" customFormat="1" ht="13.5" thickBot="1">
      <c r="A6" s="75"/>
      <c r="B6" s="70"/>
      <c r="C6" s="70"/>
      <c r="D6" s="70"/>
      <c r="E6" s="70"/>
      <c r="F6" s="70"/>
      <c r="G6" s="70"/>
      <c r="H6" s="70"/>
      <c r="I6" s="70"/>
      <c r="J6" s="70"/>
    </row>
    <row r="7" spans="1:10" s="71" customFormat="1" ht="18.75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.75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 customHeight="1">
      <c r="A9" s="2182" t="s">
        <v>29</v>
      </c>
      <c r="B9" s="2183"/>
      <c r="C9" s="2183"/>
      <c r="D9" s="2183"/>
      <c r="E9" s="2183"/>
      <c r="F9" s="2183"/>
      <c r="G9" s="2183"/>
      <c r="H9" s="2183"/>
      <c r="I9" s="2183"/>
      <c r="J9" s="2184"/>
    </row>
    <row r="10" spans="1:10" ht="12.75">
      <c r="A10" s="2185"/>
      <c r="B10" s="2186"/>
      <c r="C10" s="2186"/>
      <c r="D10" s="2186"/>
      <c r="E10" s="2186"/>
      <c r="F10" s="2186"/>
      <c r="G10" s="2186"/>
      <c r="H10" s="2186"/>
      <c r="I10" s="2186"/>
      <c r="J10" s="2187"/>
    </row>
    <row r="11" spans="1:10" ht="12.75">
      <c r="A11" s="2185"/>
      <c r="B11" s="2186"/>
      <c r="C11" s="2186"/>
      <c r="D11" s="2186"/>
      <c r="E11" s="2186"/>
      <c r="F11" s="2186"/>
      <c r="G11" s="2186"/>
      <c r="H11" s="2186"/>
      <c r="I11" s="2186"/>
      <c r="J11" s="2187"/>
    </row>
    <row r="12" spans="1:10" ht="12.75">
      <c r="A12" s="2185"/>
      <c r="B12" s="2186"/>
      <c r="C12" s="2186"/>
      <c r="D12" s="2186"/>
      <c r="E12" s="2186"/>
      <c r="F12" s="2186"/>
      <c r="G12" s="2186"/>
      <c r="H12" s="2186"/>
      <c r="I12" s="2186"/>
      <c r="J12" s="2187"/>
    </row>
    <row r="13" spans="1:10" ht="12.75">
      <c r="A13" s="2185"/>
      <c r="B13" s="2186"/>
      <c r="C13" s="2186"/>
      <c r="D13" s="2186"/>
      <c r="E13" s="2186"/>
      <c r="F13" s="2186"/>
      <c r="G13" s="2186"/>
      <c r="H13" s="2186"/>
      <c r="I13" s="2186"/>
      <c r="J13" s="2187"/>
    </row>
    <row r="14" spans="1:10" ht="12.75">
      <c r="A14" s="2185"/>
      <c r="B14" s="2186"/>
      <c r="C14" s="2186"/>
      <c r="D14" s="2186"/>
      <c r="E14" s="2186"/>
      <c r="F14" s="2186"/>
      <c r="G14" s="2186"/>
      <c r="H14" s="2186"/>
      <c r="I14" s="2186"/>
      <c r="J14" s="2187"/>
    </row>
    <row r="15" spans="1:10" ht="12.75">
      <c r="A15" s="2185"/>
      <c r="B15" s="2186"/>
      <c r="C15" s="2186"/>
      <c r="D15" s="2186"/>
      <c r="E15" s="2186"/>
      <c r="F15" s="2186"/>
      <c r="G15" s="2186"/>
      <c r="H15" s="2186"/>
      <c r="I15" s="2186"/>
      <c r="J15" s="2187"/>
    </row>
    <row r="16" spans="1:10" ht="12.75">
      <c r="A16" s="2185"/>
      <c r="B16" s="2186"/>
      <c r="C16" s="2186"/>
      <c r="D16" s="2186"/>
      <c r="E16" s="2186"/>
      <c r="F16" s="2186"/>
      <c r="G16" s="2186"/>
      <c r="H16" s="2186"/>
      <c r="I16" s="2186"/>
      <c r="J16" s="2187"/>
    </row>
    <row r="17" spans="1:10" ht="12.75">
      <c r="A17" s="2185"/>
      <c r="B17" s="2186"/>
      <c r="C17" s="2186"/>
      <c r="D17" s="2186"/>
      <c r="E17" s="2186"/>
      <c r="F17" s="2186"/>
      <c r="G17" s="2186"/>
      <c r="H17" s="2186"/>
      <c r="I17" s="2186"/>
      <c r="J17" s="2187"/>
    </row>
    <row r="18" spans="1:10" ht="12.75">
      <c r="A18" s="2185"/>
      <c r="B18" s="2186"/>
      <c r="C18" s="2186"/>
      <c r="D18" s="2186"/>
      <c r="E18" s="2186"/>
      <c r="F18" s="2186"/>
      <c r="G18" s="2186"/>
      <c r="H18" s="2186"/>
      <c r="I18" s="2186"/>
      <c r="J18" s="2187"/>
    </row>
    <row r="19" spans="1:10" ht="12.75">
      <c r="A19" s="2185"/>
      <c r="B19" s="2186"/>
      <c r="C19" s="2186"/>
      <c r="D19" s="2186"/>
      <c r="E19" s="2186"/>
      <c r="F19" s="2186"/>
      <c r="G19" s="2186"/>
      <c r="H19" s="2186"/>
      <c r="I19" s="2186"/>
      <c r="J19" s="2187"/>
    </row>
    <row r="20" spans="1:10" ht="12.75">
      <c r="A20" s="2185"/>
      <c r="B20" s="2186"/>
      <c r="C20" s="2186"/>
      <c r="D20" s="2186"/>
      <c r="E20" s="2186"/>
      <c r="F20" s="2186"/>
      <c r="G20" s="2186"/>
      <c r="H20" s="2186"/>
      <c r="I20" s="2186"/>
      <c r="J20" s="2187"/>
    </row>
    <row r="21" spans="1:10" ht="12.75">
      <c r="A21" s="2185"/>
      <c r="B21" s="2186"/>
      <c r="C21" s="2186"/>
      <c r="D21" s="2186"/>
      <c r="E21" s="2186"/>
      <c r="F21" s="2186"/>
      <c r="G21" s="2186"/>
      <c r="H21" s="2186"/>
      <c r="I21" s="2186"/>
      <c r="J21" s="2187"/>
    </row>
    <row r="22" spans="1:10" ht="12.75">
      <c r="A22" s="2185"/>
      <c r="B22" s="2186"/>
      <c r="C22" s="2186"/>
      <c r="D22" s="2186"/>
      <c r="E22" s="2186"/>
      <c r="F22" s="2186"/>
      <c r="G22" s="2186"/>
      <c r="H22" s="2186"/>
      <c r="I22" s="2186"/>
      <c r="J22" s="2187"/>
    </row>
    <row r="23" spans="1:10" ht="12.75">
      <c r="A23" s="2185"/>
      <c r="B23" s="2186"/>
      <c r="C23" s="2186"/>
      <c r="D23" s="2186"/>
      <c r="E23" s="2186"/>
      <c r="F23" s="2186"/>
      <c r="G23" s="2186"/>
      <c r="H23" s="2186"/>
      <c r="I23" s="2186"/>
      <c r="J23" s="2187"/>
    </row>
    <row r="24" spans="1:10" ht="12.75">
      <c r="A24" s="2185"/>
      <c r="B24" s="2186"/>
      <c r="C24" s="2186"/>
      <c r="D24" s="2186"/>
      <c r="E24" s="2186"/>
      <c r="F24" s="2186"/>
      <c r="G24" s="2186"/>
      <c r="H24" s="2186"/>
      <c r="I24" s="2186"/>
      <c r="J24" s="2187"/>
    </row>
    <row r="25" spans="1:10" ht="12.75">
      <c r="A25" s="2185"/>
      <c r="B25" s="2186"/>
      <c r="C25" s="2186"/>
      <c r="D25" s="2186"/>
      <c r="E25" s="2186"/>
      <c r="F25" s="2186"/>
      <c r="G25" s="2186"/>
      <c r="H25" s="2186"/>
      <c r="I25" s="2186"/>
      <c r="J25" s="2187"/>
    </row>
    <row r="26" spans="1:10" ht="12.75">
      <c r="A26" s="2185"/>
      <c r="B26" s="2186"/>
      <c r="C26" s="2186"/>
      <c r="D26" s="2186"/>
      <c r="E26" s="2186"/>
      <c r="F26" s="2186"/>
      <c r="G26" s="2186"/>
      <c r="H26" s="2186"/>
      <c r="I26" s="2186"/>
      <c r="J26" s="2187"/>
    </row>
    <row r="27" spans="1:10" ht="12.75">
      <c r="A27" s="2185"/>
      <c r="B27" s="2186"/>
      <c r="C27" s="2186"/>
      <c r="D27" s="2186"/>
      <c r="E27" s="2186"/>
      <c r="F27" s="2186"/>
      <c r="G27" s="2186"/>
      <c r="H27" s="2186"/>
      <c r="I27" s="2186"/>
      <c r="J27" s="2187"/>
    </row>
    <row r="28" spans="1:10" ht="13.5" thickBot="1">
      <c r="A28" s="2188"/>
      <c r="B28" s="2189"/>
      <c r="C28" s="2189"/>
      <c r="D28" s="2189"/>
      <c r="E28" s="2189"/>
      <c r="F28" s="2189"/>
      <c r="G28" s="2189"/>
      <c r="H28" s="2189"/>
      <c r="I28" s="2189"/>
      <c r="J28" s="2190"/>
    </row>
    <row r="29" spans="1:10" ht="12.75">
      <c r="A29" s="826"/>
      <c r="B29" s="826"/>
      <c r="C29" s="826"/>
      <c r="D29" s="826"/>
      <c r="E29" s="826"/>
      <c r="F29" s="826"/>
      <c r="G29" s="826"/>
      <c r="H29" s="826"/>
      <c r="I29" s="826"/>
      <c r="J29" s="826"/>
    </row>
    <row r="30" spans="1:10" ht="12.75">
      <c r="A30" s="826"/>
      <c r="B30" s="826"/>
      <c r="C30" s="826"/>
      <c r="D30" s="826"/>
      <c r="E30" s="826"/>
      <c r="F30" s="826"/>
      <c r="G30" s="826"/>
      <c r="H30" s="826"/>
      <c r="I30" s="826"/>
      <c r="J30" s="826"/>
    </row>
    <row r="31" spans="1:10" ht="12.75">
      <c r="A31" s="826"/>
      <c r="B31" s="826"/>
      <c r="C31" s="826"/>
      <c r="D31" s="826"/>
      <c r="E31" s="826"/>
      <c r="F31" s="826"/>
      <c r="G31" s="826"/>
      <c r="H31" s="826"/>
      <c r="I31" s="826"/>
      <c r="J31" s="826"/>
    </row>
    <row r="32" spans="1:10" ht="12.75">
      <c r="A32" s="826" t="s">
        <v>1175</v>
      </c>
      <c r="G32" s="2172" t="s">
        <v>1176</v>
      </c>
      <c r="H32" s="2172"/>
      <c r="I32" s="2172"/>
      <c r="J32" s="827" t="s">
        <v>187</v>
      </c>
    </row>
    <row r="33" spans="1:10" ht="12.75">
      <c r="A33" s="826"/>
      <c r="B33" s="826"/>
      <c r="C33" s="826"/>
      <c r="D33" s="826"/>
      <c r="E33" s="826"/>
      <c r="F33" s="826"/>
      <c r="G33" s="826"/>
      <c r="H33" s="826"/>
      <c r="I33" s="826"/>
      <c r="J33" s="826"/>
    </row>
    <row r="34" spans="1:10" ht="12.75">
      <c r="A34" s="826"/>
      <c r="I34" s="826"/>
      <c r="J34" s="826"/>
    </row>
  </sheetData>
  <mergeCells count="3">
    <mergeCell ref="A9:J28"/>
    <mergeCell ref="G32:I32"/>
    <mergeCell ref="A4:J4"/>
  </mergeCells>
  <printOptions/>
  <pageMargins left="0.984251968503937" right="0.984251968503937" top="0.984251968503937" bottom="0.984251968503937" header="0.7086614173228347" footer="0.5118110236220472"/>
  <pageSetup fitToHeight="1" fitToWidth="1" horizontalDpi="600" verticalDpi="600" orientation="landscape" paperSize="9" scale="90" r:id="rId1"/>
  <headerFooter alignWithMargins="0">
    <oddFooter>&amp;C&amp;P+82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F30" sqref="F30"/>
    </sheetView>
  </sheetViews>
  <sheetFormatPr defaultColWidth="9.00390625" defaultRowHeight="12.75"/>
  <cols>
    <col min="1" max="4" width="9.125" style="799" customWidth="1"/>
    <col min="5" max="6" width="11.75390625" style="799" customWidth="1"/>
    <col min="7" max="7" width="13.00390625" style="799" customWidth="1"/>
    <col min="8" max="8" width="16.375" style="799" customWidth="1"/>
    <col min="9" max="9" width="15.625" style="799" customWidth="1"/>
    <col min="10" max="10" width="34.00390625" style="799" customWidth="1"/>
    <col min="11" max="16384" width="9.125" style="799" customWidth="1"/>
  </cols>
  <sheetData>
    <row r="1" s="56" customFormat="1" ht="18" customHeight="1"/>
    <row r="2" spans="1:10" s="787" customFormat="1" ht="18" customHeight="1">
      <c r="A2" s="787" t="s">
        <v>28</v>
      </c>
      <c r="J2" s="786" t="s">
        <v>34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71" customFormat="1" ht="18" customHeight="1">
      <c r="A4" s="792" t="s">
        <v>61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71" customFormat="1" ht="12.75">
      <c r="A5" s="75" t="s">
        <v>19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71" customFormat="1" ht="13.5" thickBot="1">
      <c r="A6" s="75"/>
      <c r="B6" s="70"/>
      <c r="C6" s="70"/>
      <c r="D6" s="70"/>
      <c r="E6" s="70"/>
      <c r="F6" s="70"/>
      <c r="G6" s="70"/>
      <c r="H6" s="70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 customHeight="1">
      <c r="A9" s="2192" t="s">
        <v>29</v>
      </c>
      <c r="B9" s="2193"/>
      <c r="C9" s="2193"/>
      <c r="D9" s="2193"/>
      <c r="E9" s="2193"/>
      <c r="F9" s="2193"/>
      <c r="G9" s="2193"/>
      <c r="H9" s="2193"/>
      <c r="I9" s="2193"/>
      <c r="J9" s="2194"/>
    </row>
    <row r="10" spans="1:10" ht="12.75">
      <c r="A10" s="2195"/>
      <c r="B10" s="2196"/>
      <c r="C10" s="2196"/>
      <c r="D10" s="2196"/>
      <c r="E10" s="2196"/>
      <c r="F10" s="2196"/>
      <c r="G10" s="2196"/>
      <c r="H10" s="2196"/>
      <c r="I10" s="2196"/>
      <c r="J10" s="2197"/>
    </row>
    <row r="11" spans="1:10" ht="12.75">
      <c r="A11" s="2195"/>
      <c r="B11" s="2196"/>
      <c r="C11" s="2196"/>
      <c r="D11" s="2196"/>
      <c r="E11" s="2196"/>
      <c r="F11" s="2196"/>
      <c r="G11" s="2196"/>
      <c r="H11" s="2196"/>
      <c r="I11" s="2196"/>
      <c r="J11" s="2197"/>
    </row>
    <row r="12" spans="1:10" ht="12.75">
      <c r="A12" s="2195"/>
      <c r="B12" s="2196"/>
      <c r="C12" s="2196"/>
      <c r="D12" s="2196"/>
      <c r="E12" s="2196"/>
      <c r="F12" s="2196"/>
      <c r="G12" s="2196"/>
      <c r="H12" s="2196"/>
      <c r="I12" s="2196"/>
      <c r="J12" s="2197"/>
    </row>
    <row r="13" spans="1:10" ht="12.75">
      <c r="A13" s="2195"/>
      <c r="B13" s="2196"/>
      <c r="C13" s="2196"/>
      <c r="D13" s="2196"/>
      <c r="E13" s="2196"/>
      <c r="F13" s="2196"/>
      <c r="G13" s="2196"/>
      <c r="H13" s="2196"/>
      <c r="I13" s="2196"/>
      <c r="J13" s="2197"/>
    </row>
    <row r="14" spans="1:10" ht="12.75">
      <c r="A14" s="2195"/>
      <c r="B14" s="2196"/>
      <c r="C14" s="2196"/>
      <c r="D14" s="2196"/>
      <c r="E14" s="2196"/>
      <c r="F14" s="2196"/>
      <c r="G14" s="2196"/>
      <c r="H14" s="2196"/>
      <c r="I14" s="2196"/>
      <c r="J14" s="2197"/>
    </row>
    <row r="15" spans="1:10" ht="12.75">
      <c r="A15" s="2195"/>
      <c r="B15" s="2196"/>
      <c r="C15" s="2196"/>
      <c r="D15" s="2196"/>
      <c r="E15" s="2196"/>
      <c r="F15" s="2196"/>
      <c r="G15" s="2196"/>
      <c r="H15" s="2196"/>
      <c r="I15" s="2196"/>
      <c r="J15" s="2197"/>
    </row>
    <row r="16" spans="1:10" ht="12.75">
      <c r="A16" s="2195"/>
      <c r="B16" s="2196"/>
      <c r="C16" s="2196"/>
      <c r="D16" s="2196"/>
      <c r="E16" s="2196"/>
      <c r="F16" s="2196"/>
      <c r="G16" s="2196"/>
      <c r="H16" s="2196"/>
      <c r="I16" s="2196"/>
      <c r="J16" s="2197"/>
    </row>
    <row r="17" spans="1:10" ht="12.75">
      <c r="A17" s="2195"/>
      <c r="B17" s="2196"/>
      <c r="C17" s="2196"/>
      <c r="D17" s="2196"/>
      <c r="E17" s="2196"/>
      <c r="F17" s="2196"/>
      <c r="G17" s="2196"/>
      <c r="H17" s="2196"/>
      <c r="I17" s="2196"/>
      <c r="J17" s="2197"/>
    </row>
    <row r="18" spans="1:10" ht="12.75">
      <c r="A18" s="2195"/>
      <c r="B18" s="2196"/>
      <c r="C18" s="2196"/>
      <c r="D18" s="2196"/>
      <c r="E18" s="2196"/>
      <c r="F18" s="2196"/>
      <c r="G18" s="2196"/>
      <c r="H18" s="2196"/>
      <c r="I18" s="2196"/>
      <c r="J18" s="2197"/>
    </row>
    <row r="19" spans="1:10" ht="12.75">
      <c r="A19" s="2195"/>
      <c r="B19" s="2196"/>
      <c r="C19" s="2196"/>
      <c r="D19" s="2196"/>
      <c r="E19" s="2196"/>
      <c r="F19" s="2196"/>
      <c r="G19" s="2196"/>
      <c r="H19" s="2196"/>
      <c r="I19" s="2196"/>
      <c r="J19" s="2197"/>
    </row>
    <row r="20" spans="1:10" ht="12.75">
      <c r="A20" s="2195"/>
      <c r="B20" s="2196"/>
      <c r="C20" s="2196"/>
      <c r="D20" s="2196"/>
      <c r="E20" s="2196"/>
      <c r="F20" s="2196"/>
      <c r="G20" s="2196"/>
      <c r="H20" s="2196"/>
      <c r="I20" s="2196"/>
      <c r="J20" s="2197"/>
    </row>
    <row r="21" spans="1:10" ht="12.75">
      <c r="A21" s="2195"/>
      <c r="B21" s="2196"/>
      <c r="C21" s="2196"/>
      <c r="D21" s="2196"/>
      <c r="E21" s="2196"/>
      <c r="F21" s="2196"/>
      <c r="G21" s="2196"/>
      <c r="H21" s="2196"/>
      <c r="I21" s="2196"/>
      <c r="J21" s="2197"/>
    </row>
    <row r="22" spans="1:10" ht="12.75">
      <c r="A22" s="2195"/>
      <c r="B22" s="2196"/>
      <c r="C22" s="2196"/>
      <c r="D22" s="2196"/>
      <c r="E22" s="2196"/>
      <c r="F22" s="2196"/>
      <c r="G22" s="2196"/>
      <c r="H22" s="2196"/>
      <c r="I22" s="2196"/>
      <c r="J22" s="2197"/>
    </row>
    <row r="23" spans="1:10" ht="12.75">
      <c r="A23" s="2195"/>
      <c r="B23" s="2196"/>
      <c r="C23" s="2196"/>
      <c r="D23" s="2196"/>
      <c r="E23" s="2196"/>
      <c r="F23" s="2196"/>
      <c r="G23" s="2196"/>
      <c r="H23" s="2196"/>
      <c r="I23" s="2196"/>
      <c r="J23" s="2197"/>
    </row>
    <row r="24" spans="1:10" ht="12.75">
      <c r="A24" s="2195"/>
      <c r="B24" s="2196"/>
      <c r="C24" s="2196"/>
      <c r="D24" s="2196"/>
      <c r="E24" s="2196"/>
      <c r="F24" s="2196"/>
      <c r="G24" s="2196"/>
      <c r="H24" s="2196"/>
      <c r="I24" s="2196"/>
      <c r="J24" s="2197"/>
    </row>
    <row r="25" spans="1:10" ht="12.75">
      <c r="A25" s="2195"/>
      <c r="B25" s="2196"/>
      <c r="C25" s="2196"/>
      <c r="D25" s="2196"/>
      <c r="E25" s="2196"/>
      <c r="F25" s="2196"/>
      <c r="G25" s="2196"/>
      <c r="H25" s="2196"/>
      <c r="I25" s="2196"/>
      <c r="J25" s="2197"/>
    </row>
    <row r="26" spans="1:10" ht="12.75">
      <c r="A26" s="2195"/>
      <c r="B26" s="2196"/>
      <c r="C26" s="2196"/>
      <c r="D26" s="2196"/>
      <c r="E26" s="2196"/>
      <c r="F26" s="2196"/>
      <c r="G26" s="2196"/>
      <c r="H26" s="2196"/>
      <c r="I26" s="2196"/>
      <c r="J26" s="2197"/>
    </row>
    <row r="27" spans="1:10" ht="12.75">
      <c r="A27" s="2195"/>
      <c r="B27" s="2196"/>
      <c r="C27" s="2196"/>
      <c r="D27" s="2196"/>
      <c r="E27" s="2196"/>
      <c r="F27" s="2196"/>
      <c r="G27" s="2196"/>
      <c r="H27" s="2196"/>
      <c r="I27" s="2196"/>
      <c r="J27" s="2197"/>
    </row>
    <row r="28" spans="1:10" ht="13.5" thickBot="1">
      <c r="A28" s="2198"/>
      <c r="B28" s="2199"/>
      <c r="C28" s="2199"/>
      <c r="D28" s="2199"/>
      <c r="E28" s="2199"/>
      <c r="F28" s="2199"/>
      <c r="G28" s="2199"/>
      <c r="H28" s="2199"/>
      <c r="I28" s="2199"/>
      <c r="J28" s="2200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/>
      <c r="B30" s="800"/>
      <c r="C30" s="800"/>
      <c r="D30" s="800"/>
      <c r="E30" s="800"/>
      <c r="F30" s="800"/>
      <c r="G30" s="800"/>
      <c r="H30" s="800"/>
      <c r="I30" s="800"/>
      <c r="J30" s="800"/>
    </row>
    <row r="31" spans="1:10" ht="12.75">
      <c r="A31" s="800"/>
      <c r="B31" s="800"/>
      <c r="C31" s="800"/>
      <c r="D31" s="800"/>
      <c r="E31" s="800"/>
      <c r="F31" s="800"/>
      <c r="G31" s="800"/>
      <c r="H31" s="800"/>
      <c r="I31" s="800"/>
      <c r="J31" s="800"/>
    </row>
    <row r="32" spans="1:10" ht="12.75">
      <c r="A32" s="800" t="s">
        <v>1175</v>
      </c>
      <c r="G32" s="2201" t="s">
        <v>1176</v>
      </c>
      <c r="H32" s="2201"/>
      <c r="I32" s="2201"/>
      <c r="J32" s="801" t="s">
        <v>187</v>
      </c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&amp;C&amp;P+83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L28" sqref="L28"/>
    </sheetView>
  </sheetViews>
  <sheetFormatPr defaultColWidth="9.00390625" defaultRowHeight="12.75"/>
  <cols>
    <col min="1" max="4" width="9.125" style="799" customWidth="1"/>
    <col min="5" max="6" width="11.75390625" style="799" customWidth="1"/>
    <col min="7" max="7" width="13.00390625" style="799" customWidth="1"/>
    <col min="8" max="8" width="16.375" style="799" customWidth="1"/>
    <col min="9" max="9" width="15.625" style="799" customWidth="1"/>
    <col min="10" max="10" width="34.25390625" style="799" customWidth="1"/>
    <col min="11" max="16384" width="9.125" style="799" customWidth="1"/>
  </cols>
  <sheetData>
    <row r="1" s="56" customFormat="1" ht="18" customHeight="1"/>
    <row r="2" spans="1:10" s="787" customFormat="1" ht="18" customHeight="1">
      <c r="A2" s="787" t="s">
        <v>28</v>
      </c>
      <c r="J2" s="786" t="s">
        <v>35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71" customFormat="1" ht="18" customHeight="1">
      <c r="A4" s="792" t="s">
        <v>64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71" customFormat="1" ht="12.75">
      <c r="A5" s="75" t="s">
        <v>19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71" customFormat="1" ht="13.5" thickBot="1">
      <c r="A6" s="75"/>
      <c r="B6" s="70"/>
      <c r="C6" s="70"/>
      <c r="D6" s="70"/>
      <c r="E6" s="70"/>
      <c r="F6" s="70"/>
      <c r="G6" s="70"/>
      <c r="H6" s="70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2.75">
      <c r="A27" s="2204"/>
      <c r="B27" s="2205"/>
      <c r="C27" s="2205"/>
      <c r="D27" s="2205"/>
      <c r="E27" s="2205"/>
      <c r="F27" s="2205"/>
      <c r="G27" s="2205"/>
      <c r="H27" s="2205"/>
      <c r="I27" s="2205"/>
      <c r="J27" s="2206"/>
    </row>
    <row r="28" spans="1:10" ht="13.5" thickBot="1">
      <c r="A28" s="2207"/>
      <c r="B28" s="2208"/>
      <c r="C28" s="2208"/>
      <c r="D28" s="2208"/>
      <c r="E28" s="2208"/>
      <c r="F28" s="2208"/>
      <c r="G28" s="2208"/>
      <c r="H28" s="2208"/>
      <c r="I28" s="2208"/>
      <c r="J28" s="2209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/>
      <c r="B30" s="800"/>
      <c r="C30" s="800"/>
      <c r="D30" s="800"/>
      <c r="E30" s="800"/>
      <c r="F30" s="800"/>
      <c r="G30" s="800"/>
      <c r="H30" s="800"/>
      <c r="I30" s="800"/>
      <c r="J30" s="800"/>
    </row>
    <row r="31" spans="1:10" ht="12.75">
      <c r="A31" s="800"/>
      <c r="B31" s="800"/>
      <c r="C31" s="800"/>
      <c r="D31" s="800"/>
      <c r="E31" s="800"/>
      <c r="F31" s="800"/>
      <c r="G31" s="800"/>
      <c r="H31" s="800"/>
      <c r="I31" s="800"/>
      <c r="J31" s="800"/>
    </row>
    <row r="32" spans="1:10" ht="12.75">
      <c r="A32" s="800" t="s">
        <v>1175</v>
      </c>
      <c r="G32" s="2201" t="s">
        <v>1176</v>
      </c>
      <c r="H32" s="2201"/>
      <c r="I32" s="2201"/>
      <c r="J32" s="801" t="s">
        <v>187</v>
      </c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7">
      <selection activeCell="I39" sqref="I39"/>
    </sheetView>
  </sheetViews>
  <sheetFormatPr defaultColWidth="9.00390625" defaultRowHeight="12.75"/>
  <cols>
    <col min="1" max="4" width="9.125" style="799" customWidth="1"/>
    <col min="5" max="6" width="11.75390625" style="799" customWidth="1"/>
    <col min="7" max="7" width="13.00390625" style="799" customWidth="1"/>
    <col min="8" max="8" width="16.375" style="799" customWidth="1"/>
    <col min="9" max="9" width="15.625" style="799" customWidth="1"/>
    <col min="10" max="10" width="34.875" style="799" customWidth="1"/>
    <col min="11" max="16384" width="9.125" style="799" customWidth="1"/>
  </cols>
  <sheetData>
    <row r="1" s="56" customFormat="1" ht="18" customHeight="1"/>
    <row r="2" spans="1:10" s="787" customFormat="1" ht="16.5" customHeight="1">
      <c r="A2" s="787" t="s">
        <v>28</v>
      </c>
      <c r="J2" s="786" t="s">
        <v>36</v>
      </c>
    </row>
    <row r="3" spans="1:10" s="791" customFormat="1" ht="19.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71" customFormat="1" ht="30" customHeight="1">
      <c r="A4" s="824" t="s">
        <v>62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71" customFormat="1" ht="12.75">
      <c r="A5" s="75" t="s">
        <v>19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71" customFormat="1" ht="13.5" thickBot="1">
      <c r="A6" s="75"/>
      <c r="B6" s="70"/>
      <c r="C6" s="70"/>
      <c r="D6" s="70"/>
      <c r="E6" s="70"/>
      <c r="F6" s="70"/>
      <c r="G6" s="70"/>
      <c r="H6" s="70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2.75">
      <c r="A27" s="2204"/>
      <c r="B27" s="2205"/>
      <c r="C27" s="2205"/>
      <c r="D27" s="2205"/>
      <c r="E27" s="2205"/>
      <c r="F27" s="2205"/>
      <c r="G27" s="2205"/>
      <c r="H27" s="2205"/>
      <c r="I27" s="2205"/>
      <c r="J27" s="2206"/>
    </row>
    <row r="28" spans="1:10" ht="13.5" thickBot="1">
      <c r="A28" s="2207"/>
      <c r="B28" s="2208"/>
      <c r="C28" s="2208"/>
      <c r="D28" s="2208"/>
      <c r="E28" s="2208"/>
      <c r="F28" s="2208"/>
      <c r="G28" s="2208"/>
      <c r="H28" s="2208"/>
      <c r="I28" s="2208"/>
      <c r="J28" s="2209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/>
      <c r="B30" s="800"/>
      <c r="C30" s="800"/>
      <c r="D30" s="800"/>
      <c r="E30" s="800"/>
      <c r="F30" s="800"/>
      <c r="G30" s="800"/>
      <c r="H30" s="800"/>
      <c r="I30" s="800"/>
      <c r="J30" s="800"/>
    </row>
    <row r="31" spans="1:10" ht="12.75">
      <c r="A31" s="800"/>
      <c r="B31" s="800"/>
      <c r="C31" s="800"/>
      <c r="D31" s="800"/>
      <c r="E31" s="800"/>
      <c r="F31" s="800"/>
      <c r="G31" s="800"/>
      <c r="H31" s="800"/>
      <c r="I31" s="800"/>
      <c r="J31" s="800"/>
    </row>
    <row r="32" spans="1:10" ht="12.75">
      <c r="A32" s="800" t="s">
        <v>1175</v>
      </c>
      <c r="G32" s="2201" t="s">
        <v>1176</v>
      </c>
      <c r="H32" s="2201"/>
      <c r="I32" s="2201"/>
      <c r="J32" s="801" t="s">
        <v>187</v>
      </c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7">
      <selection activeCell="A9" sqref="A9:J28"/>
    </sheetView>
  </sheetViews>
  <sheetFormatPr defaultColWidth="9.00390625" defaultRowHeight="12.75"/>
  <cols>
    <col min="1" max="4" width="9.125" style="799" customWidth="1"/>
    <col min="5" max="6" width="11.75390625" style="799" customWidth="1"/>
    <col min="7" max="7" width="13.00390625" style="799" customWidth="1"/>
    <col min="8" max="8" width="16.375" style="799" customWidth="1"/>
    <col min="9" max="9" width="15.625" style="799" customWidth="1"/>
    <col min="10" max="10" width="34.875" style="799" customWidth="1"/>
    <col min="11" max="16384" width="9.125" style="799" customWidth="1"/>
  </cols>
  <sheetData>
    <row r="1" s="56" customFormat="1" ht="17.25" customHeight="1"/>
    <row r="2" spans="1:10" s="787" customFormat="1" ht="15" customHeight="1">
      <c r="A2" s="787" t="s">
        <v>28</v>
      </c>
      <c r="J2" s="786" t="s">
        <v>37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71" customFormat="1" ht="30" customHeight="1">
      <c r="A4" s="824" t="s">
        <v>63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71" customFormat="1" ht="12.75">
      <c r="A5" s="75" t="s">
        <v>19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71" customFormat="1" ht="13.5" thickBot="1">
      <c r="A6" s="75"/>
      <c r="B6" s="70"/>
      <c r="C6" s="70"/>
      <c r="D6" s="70"/>
      <c r="E6" s="70"/>
      <c r="F6" s="70"/>
      <c r="G6" s="70"/>
      <c r="H6" s="70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2.75">
      <c r="A27" s="2204"/>
      <c r="B27" s="2205"/>
      <c r="C27" s="2205"/>
      <c r="D27" s="2205"/>
      <c r="E27" s="2205"/>
      <c r="F27" s="2205"/>
      <c r="G27" s="2205"/>
      <c r="H27" s="2205"/>
      <c r="I27" s="2205"/>
      <c r="J27" s="2206"/>
    </row>
    <row r="28" spans="1:10" ht="13.5" thickBot="1">
      <c r="A28" s="2207"/>
      <c r="B28" s="2208"/>
      <c r="C28" s="2208"/>
      <c r="D28" s="2208"/>
      <c r="E28" s="2208"/>
      <c r="F28" s="2208"/>
      <c r="G28" s="2208"/>
      <c r="H28" s="2208"/>
      <c r="I28" s="2208"/>
      <c r="J28" s="2209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/>
      <c r="B30" s="800"/>
      <c r="C30" s="800"/>
      <c r="D30" s="800"/>
      <c r="E30" s="800"/>
      <c r="F30" s="800"/>
      <c r="G30" s="800"/>
      <c r="H30" s="800"/>
      <c r="I30" s="800"/>
      <c r="J30" s="800"/>
    </row>
    <row r="31" spans="1:10" ht="12.75">
      <c r="A31" s="800"/>
      <c r="B31" s="800"/>
      <c r="C31" s="800"/>
      <c r="D31" s="800"/>
      <c r="E31" s="800"/>
      <c r="F31" s="800"/>
      <c r="G31" s="800"/>
      <c r="H31" s="800"/>
      <c r="I31" s="800"/>
      <c r="J31" s="800"/>
    </row>
    <row r="32" spans="1:10" ht="12.75">
      <c r="A32" s="800" t="s">
        <v>1175</v>
      </c>
      <c r="G32" s="2201" t="s">
        <v>1176</v>
      </c>
      <c r="H32" s="2201"/>
      <c r="I32" s="2201"/>
      <c r="J32" s="801" t="s">
        <v>187</v>
      </c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75" zoomScaleNormal="75" workbookViewId="0" topLeftCell="A1">
      <selection activeCell="C25" sqref="C25"/>
    </sheetView>
  </sheetViews>
  <sheetFormatPr defaultColWidth="9.00390625" defaultRowHeight="12.75"/>
  <cols>
    <col min="1" max="1" width="7.125" style="71" customWidth="1"/>
    <col min="2" max="2" width="16.75390625" style="71" customWidth="1"/>
    <col min="3" max="3" width="35.75390625" style="71" customWidth="1"/>
    <col min="4" max="4" width="4.375" style="71" customWidth="1"/>
    <col min="5" max="5" width="14.25390625" style="805" customWidth="1"/>
    <col min="6" max="6" width="1.00390625" style="71" customWidth="1"/>
    <col min="7" max="7" width="14.25390625" style="805" customWidth="1"/>
    <col min="8" max="8" width="1.25" style="71" customWidth="1"/>
    <col min="9" max="9" width="14.25390625" style="811" customWidth="1"/>
    <col min="10" max="10" width="1.12109375" style="71" customWidth="1"/>
    <col min="11" max="11" width="10.00390625" style="71" customWidth="1"/>
    <col min="12" max="16384" width="9.125" style="71" customWidth="1"/>
  </cols>
  <sheetData>
    <row r="1" spans="1:9" ht="15">
      <c r="A1" s="56"/>
      <c r="B1" s="56"/>
      <c r="C1" s="56"/>
      <c r="D1" s="56"/>
      <c r="E1" s="804"/>
      <c r="F1" s="56"/>
      <c r="G1" s="804"/>
      <c r="H1" s="56"/>
      <c r="I1" s="1140" t="s">
        <v>1165</v>
      </c>
    </row>
    <row r="2" ht="15">
      <c r="A2" s="1139" t="s">
        <v>28</v>
      </c>
    </row>
    <row r="3" ht="12.75">
      <c r="I3" s="812"/>
    </row>
    <row r="4" ht="12.75">
      <c r="I4" s="812"/>
    </row>
    <row r="5" spans="1:10" s="57" customFormat="1" ht="18.75" customHeight="1">
      <c r="A5" s="72" t="s">
        <v>1145</v>
      </c>
      <c r="B5" s="73"/>
      <c r="C5" s="73"/>
      <c r="D5" s="73"/>
      <c r="E5" s="806"/>
      <c r="F5" s="73"/>
      <c r="G5" s="806"/>
      <c r="H5" s="73"/>
      <c r="I5" s="813"/>
      <c r="J5" s="73"/>
    </row>
    <row r="6" spans="1:10" s="74" customFormat="1" ht="18.75" customHeight="1">
      <c r="A6" s="70"/>
      <c r="B6" s="2210" t="s">
        <v>1146</v>
      </c>
      <c r="C6" s="2210"/>
      <c r="D6" s="2210"/>
      <c r="E6" s="2210"/>
      <c r="F6" s="2210"/>
      <c r="G6" s="2210"/>
      <c r="H6" s="2210"/>
      <c r="I6" s="2210"/>
      <c r="J6" s="75"/>
    </row>
    <row r="7" spans="1:10" s="74" customFormat="1" ht="12.75">
      <c r="A7" s="70"/>
      <c r="B7" s="75"/>
      <c r="C7" s="75"/>
      <c r="D7" s="75"/>
      <c r="E7" s="807"/>
      <c r="F7" s="75"/>
      <c r="G7" s="807"/>
      <c r="H7" s="75"/>
      <c r="I7" s="814"/>
      <c r="J7" s="75"/>
    </row>
    <row r="8" spans="1:10" ht="12.75">
      <c r="A8" s="75" t="s">
        <v>19</v>
      </c>
      <c r="B8" s="75"/>
      <c r="C8" s="75"/>
      <c r="D8" s="75"/>
      <c r="E8" s="807"/>
      <c r="F8" s="75"/>
      <c r="G8" s="807"/>
      <c r="H8" s="75"/>
      <c r="I8" s="814"/>
      <c r="J8" s="76"/>
    </row>
    <row r="9" spans="1:10" ht="13.5" thickBot="1">
      <c r="A9" s="75"/>
      <c r="B9" s="75"/>
      <c r="C9" s="75"/>
      <c r="D9" s="75"/>
      <c r="E9" s="807"/>
      <c r="F9" s="75"/>
      <c r="G9" s="807"/>
      <c r="H9" s="75"/>
      <c r="I9" s="814"/>
      <c r="J9" s="76"/>
    </row>
    <row r="10" spans="1:10" s="57" customFormat="1" ht="24" customHeight="1">
      <c r="A10" s="1141"/>
      <c r="B10" s="1142"/>
      <c r="C10" s="1142"/>
      <c r="D10" s="1143"/>
      <c r="E10" s="1144" t="s">
        <v>74</v>
      </c>
      <c r="F10" s="1145"/>
      <c r="G10" s="1146"/>
      <c r="H10" s="1147"/>
      <c r="I10" s="1148" t="s">
        <v>18</v>
      </c>
      <c r="J10" s="1149"/>
    </row>
    <row r="11" spans="1:10" s="57" customFormat="1" ht="24" customHeight="1" thickBot="1">
      <c r="A11" s="1150"/>
      <c r="B11" s="1151"/>
      <c r="C11" s="1151"/>
      <c r="D11" s="1152"/>
      <c r="E11" s="1153" t="s">
        <v>20</v>
      </c>
      <c r="F11" s="1154"/>
      <c r="G11" s="1153" t="s">
        <v>21</v>
      </c>
      <c r="H11" s="1155"/>
      <c r="I11" s="1156" t="s">
        <v>702</v>
      </c>
      <c r="J11" s="1157"/>
    </row>
    <row r="12" spans="1:10" ht="15.75" customHeight="1">
      <c r="A12" s="86"/>
      <c r="B12" s="87"/>
      <c r="C12" s="87"/>
      <c r="D12" s="88"/>
      <c r="E12" s="810"/>
      <c r="F12" s="816"/>
      <c r="G12" s="810"/>
      <c r="H12" s="816"/>
      <c r="I12" s="817"/>
      <c r="J12" s="818"/>
    </row>
    <row r="13" spans="1:10" ht="15.75" customHeight="1">
      <c r="A13" s="86" t="s">
        <v>1147</v>
      </c>
      <c r="B13" s="87"/>
      <c r="C13" s="87"/>
      <c r="D13" s="88"/>
      <c r="E13" s="810">
        <v>125260</v>
      </c>
      <c r="F13" s="816"/>
      <c r="G13" s="810">
        <v>114024</v>
      </c>
      <c r="H13" s="816"/>
      <c r="I13" s="817">
        <v>116957.4</v>
      </c>
      <c r="J13" s="818"/>
    </row>
    <row r="14" spans="1:10" ht="15.75" customHeight="1">
      <c r="A14" s="86" t="s">
        <v>1157</v>
      </c>
      <c r="B14" s="87" t="s">
        <v>1158</v>
      </c>
      <c r="C14" s="87"/>
      <c r="D14" s="88"/>
      <c r="E14" s="810"/>
      <c r="F14" s="816"/>
      <c r="G14" s="810"/>
      <c r="H14" s="816"/>
      <c r="I14" s="817"/>
      <c r="J14" s="818"/>
    </row>
    <row r="15" spans="1:10" ht="15.75" customHeight="1">
      <c r="A15" s="86"/>
      <c r="B15" s="87"/>
      <c r="C15" s="87"/>
      <c r="D15" s="88"/>
      <c r="E15" s="810"/>
      <c r="F15" s="816"/>
      <c r="G15" s="810"/>
      <c r="H15" s="816"/>
      <c r="I15" s="817"/>
      <c r="J15" s="818"/>
    </row>
    <row r="16" spans="1:10" ht="15.75" customHeight="1">
      <c r="A16" s="86" t="s">
        <v>1148</v>
      </c>
      <c r="B16" s="87"/>
      <c r="C16" s="87"/>
      <c r="D16" s="88"/>
      <c r="E16" s="810">
        <v>0</v>
      </c>
      <c r="F16" s="816"/>
      <c r="G16" s="810">
        <v>0</v>
      </c>
      <c r="H16" s="816"/>
      <c r="I16" s="817">
        <v>0</v>
      </c>
      <c r="J16" s="818"/>
    </row>
    <row r="17" spans="1:10" ht="15.75" customHeight="1">
      <c r="A17" s="86" t="s">
        <v>1157</v>
      </c>
      <c r="B17" s="87" t="s">
        <v>1158</v>
      </c>
      <c r="C17" s="87"/>
      <c r="D17" s="88"/>
      <c r="E17" s="810"/>
      <c r="F17" s="816"/>
      <c r="G17" s="810"/>
      <c r="H17" s="816"/>
      <c r="I17" s="817"/>
      <c r="J17" s="818"/>
    </row>
    <row r="18" spans="1:10" ht="15.75" customHeight="1">
      <c r="A18" s="86"/>
      <c r="B18" s="87"/>
      <c r="C18" s="87"/>
      <c r="D18" s="88"/>
      <c r="E18" s="810"/>
      <c r="F18" s="816"/>
      <c r="G18" s="810"/>
      <c r="H18" s="816"/>
      <c r="I18" s="817"/>
      <c r="J18" s="818"/>
    </row>
    <row r="19" spans="1:10" ht="15.75" customHeight="1">
      <c r="A19" s="86" t="s">
        <v>1149</v>
      </c>
      <c r="B19" s="87"/>
      <c r="C19" s="87"/>
      <c r="D19" s="88"/>
      <c r="E19" s="810">
        <v>0</v>
      </c>
      <c r="F19" s="816"/>
      <c r="G19" s="810">
        <v>0</v>
      </c>
      <c r="H19" s="816"/>
      <c r="I19" s="817">
        <v>0</v>
      </c>
      <c r="J19" s="818"/>
    </row>
    <row r="20" spans="1:10" ht="15.75" customHeight="1">
      <c r="A20" s="86" t="s">
        <v>1174</v>
      </c>
      <c r="B20" s="87"/>
      <c r="C20" s="87"/>
      <c r="D20" s="88"/>
      <c r="E20" s="810"/>
      <c r="F20" s="816"/>
      <c r="G20" s="810"/>
      <c r="H20" s="816"/>
      <c r="I20" s="817"/>
      <c r="J20" s="818"/>
    </row>
    <row r="21" spans="1:10" ht="15.75" customHeight="1">
      <c r="A21" s="86" t="s">
        <v>1157</v>
      </c>
      <c r="B21" s="87" t="s">
        <v>1158</v>
      </c>
      <c r="C21" s="87"/>
      <c r="D21" s="88"/>
      <c r="E21" s="810"/>
      <c r="F21" s="816"/>
      <c r="G21" s="810"/>
      <c r="H21" s="816"/>
      <c r="I21" s="817"/>
      <c r="J21" s="818"/>
    </row>
    <row r="22" spans="1:10" ht="15.75" customHeight="1">
      <c r="A22" s="86"/>
      <c r="B22" s="87"/>
      <c r="C22" s="87"/>
      <c r="D22" s="88"/>
      <c r="E22" s="810"/>
      <c r="F22" s="816"/>
      <c r="G22" s="810"/>
      <c r="H22" s="816"/>
      <c r="I22" s="817"/>
      <c r="J22" s="818"/>
    </row>
    <row r="23" spans="1:10" ht="15.75" customHeight="1">
      <c r="A23" s="86" t="s">
        <v>1150</v>
      </c>
      <c r="B23" s="87"/>
      <c r="C23" s="87"/>
      <c r="D23" s="88"/>
      <c r="E23" s="810">
        <v>0</v>
      </c>
      <c r="F23" s="816"/>
      <c r="G23" s="810">
        <v>0</v>
      </c>
      <c r="H23" s="816"/>
      <c r="I23" s="817">
        <v>0</v>
      </c>
      <c r="J23" s="818"/>
    </row>
    <row r="24" spans="1:10" ht="15.75" customHeight="1">
      <c r="A24" s="86" t="s">
        <v>1174</v>
      </c>
      <c r="B24" s="87"/>
      <c r="C24" s="87"/>
      <c r="D24" s="88"/>
      <c r="E24" s="810"/>
      <c r="F24" s="816"/>
      <c r="G24" s="810"/>
      <c r="H24" s="816"/>
      <c r="I24" s="817"/>
      <c r="J24" s="818"/>
    </row>
    <row r="25" spans="1:10" ht="15.75" customHeight="1">
      <c r="A25" s="86" t="s">
        <v>1157</v>
      </c>
      <c r="B25" s="87" t="s">
        <v>1158</v>
      </c>
      <c r="C25" s="87"/>
      <c r="D25" s="88"/>
      <c r="E25" s="810"/>
      <c r="F25" s="816"/>
      <c r="G25" s="810"/>
      <c r="H25" s="816"/>
      <c r="I25" s="817"/>
      <c r="J25" s="818"/>
    </row>
    <row r="26" spans="1:10" ht="15.75" customHeight="1">
      <c r="A26" s="86"/>
      <c r="B26" s="87"/>
      <c r="C26" s="87"/>
      <c r="D26" s="88"/>
      <c r="E26" s="810"/>
      <c r="F26" s="816"/>
      <c r="G26" s="810"/>
      <c r="H26" s="816"/>
      <c r="I26" s="817"/>
      <c r="J26" s="818"/>
    </row>
    <row r="27" spans="1:10" ht="15.75" customHeight="1">
      <c r="A27" s="86" t="s">
        <v>1151</v>
      </c>
      <c r="B27" s="87"/>
      <c r="C27" s="87"/>
      <c r="D27" s="88"/>
      <c r="E27" s="810">
        <v>42200</v>
      </c>
      <c r="F27" s="816"/>
      <c r="G27" s="810">
        <v>46322</v>
      </c>
      <c r="H27" s="816"/>
      <c r="I27" s="817">
        <v>382068.9</v>
      </c>
      <c r="J27" s="818"/>
    </row>
    <row r="28" spans="1:10" ht="15.75" customHeight="1">
      <c r="A28" s="86" t="s">
        <v>1157</v>
      </c>
      <c r="B28" s="87" t="s">
        <v>1158</v>
      </c>
      <c r="C28" s="87"/>
      <c r="D28" s="88"/>
      <c r="E28" s="810"/>
      <c r="F28" s="816"/>
      <c r="G28" s="810"/>
      <c r="H28" s="816"/>
      <c r="I28" s="817"/>
      <c r="J28" s="818"/>
    </row>
    <row r="29" spans="1:10" ht="15.75" customHeight="1">
      <c r="A29" s="86"/>
      <c r="B29" s="87"/>
      <c r="C29" s="87"/>
      <c r="D29" s="88"/>
      <c r="E29" s="810"/>
      <c r="F29" s="816"/>
      <c r="G29" s="810"/>
      <c r="H29" s="816"/>
      <c r="I29" s="817"/>
      <c r="J29" s="818"/>
    </row>
    <row r="30" spans="1:10" ht="15.75" customHeight="1">
      <c r="A30" s="86" t="s">
        <v>1152</v>
      </c>
      <c r="B30" s="87"/>
      <c r="C30" s="87"/>
      <c r="D30" s="88"/>
      <c r="E30" s="810">
        <v>109860</v>
      </c>
      <c r="F30" s="816"/>
      <c r="G30" s="810">
        <v>151325</v>
      </c>
      <c r="H30" s="816"/>
      <c r="I30" s="817">
        <v>153523.24</v>
      </c>
      <c r="J30" s="818"/>
    </row>
    <row r="31" spans="1:10" ht="15.75" customHeight="1">
      <c r="A31" s="86" t="s">
        <v>1157</v>
      </c>
      <c r="B31" s="87" t="s">
        <v>1158</v>
      </c>
      <c r="C31" s="87"/>
      <c r="D31" s="88"/>
      <c r="E31" s="810"/>
      <c r="F31" s="816"/>
      <c r="G31" s="810"/>
      <c r="H31" s="816"/>
      <c r="I31" s="817"/>
      <c r="J31" s="818"/>
    </row>
    <row r="32" spans="1:10" ht="15.75" customHeight="1">
      <c r="A32" s="86"/>
      <c r="B32" s="87"/>
      <c r="C32" s="87"/>
      <c r="D32" s="88"/>
      <c r="E32" s="810"/>
      <c r="F32" s="816"/>
      <c r="G32" s="810"/>
      <c r="H32" s="816"/>
      <c r="I32" s="817"/>
      <c r="J32" s="818"/>
    </row>
    <row r="33" spans="1:10" ht="15.75" customHeight="1">
      <c r="A33" s="86" t="s">
        <v>1149</v>
      </c>
      <c r="B33" s="87"/>
      <c r="C33" s="87"/>
      <c r="D33" s="88"/>
      <c r="E33" s="810">
        <v>0</v>
      </c>
      <c r="F33" s="816"/>
      <c r="G33" s="810">
        <v>0</v>
      </c>
      <c r="H33" s="816"/>
      <c r="I33" s="817">
        <v>0</v>
      </c>
      <c r="J33" s="818"/>
    </row>
    <row r="34" spans="1:10" ht="15.75" customHeight="1">
      <c r="A34" s="86" t="s">
        <v>1142</v>
      </c>
      <c r="B34" s="87"/>
      <c r="C34" s="87"/>
      <c r="D34" s="88"/>
      <c r="E34" s="810"/>
      <c r="F34" s="816"/>
      <c r="G34" s="810"/>
      <c r="H34" s="816"/>
      <c r="I34" s="817"/>
      <c r="J34" s="818"/>
    </row>
    <row r="35" spans="1:10" ht="15.75" customHeight="1">
      <c r="A35" s="86" t="s">
        <v>1157</v>
      </c>
      <c r="B35" s="87" t="s">
        <v>1158</v>
      </c>
      <c r="C35" s="87"/>
      <c r="D35" s="88"/>
      <c r="E35" s="810"/>
      <c r="F35" s="816"/>
      <c r="G35" s="810"/>
      <c r="H35" s="816"/>
      <c r="I35" s="817"/>
      <c r="J35" s="818"/>
    </row>
    <row r="36" spans="1:10" ht="15.75" customHeight="1">
      <c r="A36" s="86"/>
      <c r="B36" s="87"/>
      <c r="C36" s="87"/>
      <c r="D36" s="88"/>
      <c r="E36" s="810"/>
      <c r="F36" s="816"/>
      <c r="G36" s="810"/>
      <c r="H36" s="816"/>
      <c r="I36" s="817"/>
      <c r="J36" s="818"/>
    </row>
    <row r="37" spans="1:10" ht="15.75" customHeight="1">
      <c r="A37" s="86" t="s">
        <v>1150</v>
      </c>
      <c r="B37" s="87"/>
      <c r="C37" s="87"/>
      <c r="D37" s="88"/>
      <c r="E37" s="810">
        <v>0</v>
      </c>
      <c r="F37" s="816"/>
      <c r="G37" s="810">
        <v>0</v>
      </c>
      <c r="H37" s="816"/>
      <c r="I37" s="817">
        <v>0</v>
      </c>
      <c r="J37" s="818"/>
    </row>
    <row r="38" spans="1:10" ht="15.75" customHeight="1">
      <c r="A38" s="86" t="s">
        <v>1142</v>
      </c>
      <c r="B38" s="87"/>
      <c r="C38" s="87"/>
      <c r="D38" s="88"/>
      <c r="E38" s="810"/>
      <c r="F38" s="816"/>
      <c r="G38" s="810"/>
      <c r="H38" s="816"/>
      <c r="I38" s="817"/>
      <c r="J38" s="818"/>
    </row>
    <row r="39" spans="1:10" ht="15.75" customHeight="1">
      <c r="A39" s="86" t="s">
        <v>1157</v>
      </c>
      <c r="B39" s="87" t="s">
        <v>1158</v>
      </c>
      <c r="C39" s="87"/>
      <c r="D39" s="88"/>
      <c r="E39" s="810"/>
      <c r="F39" s="816"/>
      <c r="G39" s="810"/>
      <c r="H39" s="816"/>
      <c r="I39" s="817"/>
      <c r="J39" s="818"/>
    </row>
    <row r="40" spans="1:10" ht="15.75" customHeight="1">
      <c r="A40" s="86"/>
      <c r="B40" s="87"/>
      <c r="C40" s="87"/>
      <c r="D40" s="88"/>
      <c r="E40" s="810"/>
      <c r="F40" s="816"/>
      <c r="G40" s="810"/>
      <c r="H40" s="816"/>
      <c r="I40" s="817"/>
      <c r="J40" s="818"/>
    </row>
    <row r="41" spans="1:10" ht="15.75" customHeight="1">
      <c r="A41" s="86" t="s">
        <v>1143</v>
      </c>
      <c r="B41" s="87"/>
      <c r="C41" s="87"/>
      <c r="D41" s="88"/>
      <c r="E41" s="810">
        <v>0</v>
      </c>
      <c r="F41" s="816"/>
      <c r="G41" s="810">
        <v>0</v>
      </c>
      <c r="H41" s="816"/>
      <c r="I41" s="817">
        <v>0</v>
      </c>
      <c r="J41" s="818"/>
    </row>
    <row r="42" spans="1:10" ht="15.75" customHeight="1">
      <c r="A42" s="86" t="s">
        <v>1144</v>
      </c>
      <c r="B42" s="87"/>
      <c r="C42" s="87"/>
      <c r="D42" s="88"/>
      <c r="E42" s="810"/>
      <c r="F42" s="816"/>
      <c r="G42" s="810"/>
      <c r="H42" s="816"/>
      <c r="I42" s="817"/>
      <c r="J42" s="818"/>
    </row>
    <row r="43" spans="1:10" ht="15.75" customHeight="1">
      <c r="A43" s="86" t="s">
        <v>1157</v>
      </c>
      <c r="B43" s="87" t="s">
        <v>1158</v>
      </c>
      <c r="C43" s="87"/>
      <c r="D43" s="88"/>
      <c r="E43" s="810"/>
      <c r="F43" s="816"/>
      <c r="G43" s="810"/>
      <c r="H43" s="816"/>
      <c r="I43" s="817"/>
      <c r="J43" s="818"/>
    </row>
    <row r="44" spans="1:10" ht="15.75" customHeight="1" thickBot="1">
      <c r="A44" s="81"/>
      <c r="B44" s="82"/>
      <c r="C44" s="82"/>
      <c r="D44" s="83"/>
      <c r="E44" s="809"/>
      <c r="F44" s="819"/>
      <c r="G44" s="809"/>
      <c r="H44" s="819"/>
      <c r="I44" s="820"/>
      <c r="J44" s="821"/>
    </row>
    <row r="45" spans="1:10" ht="12.75">
      <c r="A45" s="87"/>
      <c r="B45" s="87"/>
      <c r="C45" s="87"/>
      <c r="D45" s="87"/>
      <c r="E45" s="808"/>
      <c r="F45" s="87"/>
      <c r="G45" s="808"/>
      <c r="H45" s="87"/>
      <c r="I45" s="815"/>
      <c r="J45" s="87"/>
    </row>
    <row r="46" spans="1:10" ht="12.75">
      <c r="A46" s="87"/>
      <c r="B46" s="87"/>
      <c r="C46" s="87"/>
      <c r="D46" s="87"/>
      <c r="E46" s="808"/>
      <c r="F46" s="87"/>
      <c r="G46" s="808"/>
      <c r="H46" s="87"/>
      <c r="I46" s="815"/>
      <c r="J46" s="87"/>
    </row>
    <row r="47" spans="1:10" ht="12.75">
      <c r="A47" s="87" t="s">
        <v>703</v>
      </c>
      <c r="C47" s="2118" t="s">
        <v>704</v>
      </c>
      <c r="D47" s="2118"/>
      <c r="E47" s="2118"/>
      <c r="G47" s="2118" t="s">
        <v>187</v>
      </c>
      <c r="H47" s="2118"/>
      <c r="I47" s="2118"/>
      <c r="J47" s="2118"/>
    </row>
    <row r="48" spans="1:5" ht="12.75">
      <c r="A48" s="71" t="s">
        <v>705</v>
      </c>
      <c r="C48" s="2118" t="s">
        <v>706</v>
      </c>
      <c r="D48" s="2118"/>
      <c r="E48" s="2118"/>
    </row>
    <row r="49" ht="12.75">
      <c r="A49" s="87"/>
    </row>
    <row r="50" ht="12.75">
      <c r="A50" s="87"/>
    </row>
    <row r="51" ht="12.75">
      <c r="A51" s="87"/>
    </row>
    <row r="52" ht="12.75">
      <c r="A52" s="87"/>
    </row>
    <row r="53" ht="12.75">
      <c r="A53" s="87"/>
    </row>
    <row r="54" ht="12.75">
      <c r="A54" s="87"/>
    </row>
    <row r="55" ht="12.75">
      <c r="A55" s="87"/>
    </row>
  </sheetData>
  <mergeCells count="4">
    <mergeCell ref="B6:I6"/>
    <mergeCell ref="G47:J47"/>
    <mergeCell ref="C47:E47"/>
    <mergeCell ref="C48:E48"/>
  </mergeCells>
  <printOptions horizontalCentered="1"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76" r:id="rId1"/>
  <headerFooter alignWithMargins="0">
    <oddFooter>&amp;C&amp;14 &amp;12&amp;P+87&amp;14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63" sqref="A63"/>
    </sheetView>
  </sheetViews>
  <sheetFormatPr defaultColWidth="9.00390625" defaultRowHeight="12.75"/>
  <cols>
    <col min="1" max="1" width="23.125" style="574" customWidth="1"/>
    <col min="2" max="4" width="16.25390625" style="574" customWidth="1"/>
    <col min="5" max="5" width="20.375" style="576" customWidth="1"/>
    <col min="6" max="6" width="51.75390625" style="613" customWidth="1"/>
    <col min="7" max="16384" width="9.125" style="574" customWidth="1"/>
  </cols>
  <sheetData>
    <row r="1" spans="1:6" s="565" customFormat="1" ht="18">
      <c r="A1" s="564" t="s">
        <v>28</v>
      </c>
      <c r="E1" s="566"/>
      <c r="F1" s="567" t="s">
        <v>38</v>
      </c>
    </row>
    <row r="2" spans="2:6" s="568" customFormat="1" ht="15">
      <c r="B2" s="569"/>
      <c r="C2" s="569"/>
      <c r="D2" s="569"/>
      <c r="E2" s="570"/>
      <c r="F2" s="571"/>
    </row>
    <row r="3" spans="1:6" s="568" customFormat="1" ht="15">
      <c r="A3" s="568">
        <f>PROPER(A2)</f>
      </c>
      <c r="B3" s="569"/>
      <c r="C3" s="569"/>
      <c r="D3" s="569"/>
      <c r="E3" s="570"/>
      <c r="F3" s="571"/>
    </row>
    <row r="4" spans="1:6" s="572" customFormat="1" ht="20.25">
      <c r="A4" s="2214" t="s">
        <v>66</v>
      </c>
      <c r="B4" s="2214"/>
      <c r="C4" s="2214"/>
      <c r="D4" s="2214"/>
      <c r="E4" s="2214"/>
      <c r="F4" s="2214"/>
    </row>
    <row r="5" spans="1:6" s="568" customFormat="1" ht="15">
      <c r="A5" s="2215" t="s">
        <v>19</v>
      </c>
      <c r="B5" s="2215"/>
      <c r="C5" s="2215"/>
      <c r="D5" s="2215"/>
      <c r="E5" s="2215"/>
      <c r="F5" s="2215"/>
    </row>
    <row r="6" spans="1:6" ht="18.75" customHeight="1" thickBot="1">
      <c r="A6" s="573"/>
      <c r="D6" s="575"/>
      <c r="F6" s="577"/>
    </row>
    <row r="7" spans="1:6" s="582" customFormat="1" ht="24" customHeight="1">
      <c r="A7" s="2212" t="s">
        <v>23</v>
      </c>
      <c r="B7" s="578" t="s">
        <v>74</v>
      </c>
      <c r="C7" s="579"/>
      <c r="D7" s="580" t="s">
        <v>18</v>
      </c>
      <c r="E7" s="581" t="s">
        <v>24</v>
      </c>
      <c r="F7" s="2212" t="s">
        <v>26</v>
      </c>
    </row>
    <row r="8" spans="1:6" s="582" customFormat="1" ht="24" customHeight="1" thickBot="1">
      <c r="A8" s="2213"/>
      <c r="B8" s="583" t="s">
        <v>20</v>
      </c>
      <c r="C8" s="584" t="s">
        <v>21</v>
      </c>
      <c r="D8" s="585" t="s">
        <v>75</v>
      </c>
      <c r="E8" s="586" t="s">
        <v>25</v>
      </c>
      <c r="F8" s="2213"/>
    </row>
    <row r="9" spans="1:6" ht="16.5" customHeight="1">
      <c r="A9" s="587"/>
      <c r="B9" s="588"/>
      <c r="C9" s="589"/>
      <c r="D9" s="589"/>
      <c r="E9" s="590"/>
      <c r="F9" s="591"/>
    </row>
    <row r="10" spans="1:6" s="592" customFormat="1" ht="16.5" customHeight="1">
      <c r="A10" s="615" t="s">
        <v>742</v>
      </c>
      <c r="B10" s="616"/>
      <c r="C10" s="617">
        <v>774</v>
      </c>
      <c r="D10" s="617">
        <v>770.236</v>
      </c>
      <c r="E10" s="618" t="s">
        <v>743</v>
      </c>
      <c r="F10" s="619" t="s">
        <v>744</v>
      </c>
    </row>
    <row r="11" spans="1:6" s="592" customFormat="1" ht="16.5" customHeight="1">
      <c r="A11" s="615" t="s">
        <v>745</v>
      </c>
      <c r="B11" s="616"/>
      <c r="C11" s="617">
        <v>1513</v>
      </c>
      <c r="D11" s="617">
        <v>1505.8</v>
      </c>
      <c r="E11" s="618" t="s">
        <v>743</v>
      </c>
      <c r="F11" s="619" t="s">
        <v>744</v>
      </c>
    </row>
    <row r="12" spans="1:6" s="592" customFormat="1" ht="16.5" customHeight="1">
      <c r="A12" s="615" t="s">
        <v>746</v>
      </c>
      <c r="B12" s="616"/>
      <c r="C12" s="617">
        <v>373</v>
      </c>
      <c r="D12" s="617">
        <v>373</v>
      </c>
      <c r="E12" s="618" t="s">
        <v>743</v>
      </c>
      <c r="F12" s="619" t="s">
        <v>744</v>
      </c>
    </row>
    <row r="13" spans="1:6" s="592" customFormat="1" ht="16.5" customHeight="1">
      <c r="A13" s="615" t="s">
        <v>747</v>
      </c>
      <c r="B13" s="616"/>
      <c r="C13" s="617">
        <v>416.9</v>
      </c>
      <c r="D13" s="617">
        <v>416.9</v>
      </c>
      <c r="E13" s="618" t="s">
        <v>743</v>
      </c>
      <c r="F13" s="619" t="s">
        <v>744</v>
      </c>
    </row>
    <row r="14" spans="1:6" s="592" customFormat="1" ht="16.5" customHeight="1">
      <c r="A14" s="615" t="s">
        <v>748</v>
      </c>
      <c r="B14" s="616"/>
      <c r="C14" s="617">
        <v>287</v>
      </c>
      <c r="D14" s="617">
        <v>287</v>
      </c>
      <c r="E14" s="618" t="s">
        <v>743</v>
      </c>
      <c r="F14" s="619" t="s">
        <v>744</v>
      </c>
    </row>
    <row r="15" spans="1:6" s="592" customFormat="1" ht="16.5" customHeight="1">
      <c r="A15" s="615" t="s">
        <v>749</v>
      </c>
      <c r="B15" s="616"/>
      <c r="C15" s="617">
        <v>1657.3</v>
      </c>
      <c r="D15" s="617">
        <v>1657.3</v>
      </c>
      <c r="E15" s="618" t="s">
        <v>743</v>
      </c>
      <c r="F15" s="619" t="s">
        <v>744</v>
      </c>
    </row>
    <row r="16" spans="1:6" s="592" customFormat="1" ht="16.5" customHeight="1">
      <c r="A16" s="615" t="s">
        <v>750</v>
      </c>
      <c r="B16" s="616"/>
      <c r="C16" s="617">
        <v>2013</v>
      </c>
      <c r="D16" s="617">
        <v>1989.163</v>
      </c>
      <c r="E16" s="618" t="s">
        <v>743</v>
      </c>
      <c r="F16" s="619" t="s">
        <v>744</v>
      </c>
    </row>
    <row r="17" spans="1:6" s="592" customFormat="1" ht="16.5" customHeight="1">
      <c r="A17" s="615" t="s">
        <v>751</v>
      </c>
      <c r="B17" s="616"/>
      <c r="C17" s="617">
        <v>1995</v>
      </c>
      <c r="D17" s="617">
        <v>1995</v>
      </c>
      <c r="E17" s="618" t="s">
        <v>743</v>
      </c>
      <c r="F17" s="619" t="s">
        <v>744</v>
      </c>
    </row>
    <row r="18" spans="1:6" s="592" customFormat="1" ht="16.5" customHeight="1">
      <c r="A18" s="615" t="s">
        <v>769</v>
      </c>
      <c r="B18" s="616"/>
      <c r="C18" s="617">
        <v>150</v>
      </c>
      <c r="D18" s="617">
        <v>126.97</v>
      </c>
      <c r="E18" s="618" t="s">
        <v>743</v>
      </c>
      <c r="F18" s="619" t="s">
        <v>744</v>
      </c>
    </row>
    <row r="19" spans="1:6" s="592" customFormat="1" ht="16.5" customHeight="1">
      <c r="A19" s="620"/>
      <c r="B19" s="621"/>
      <c r="C19" s="622"/>
      <c r="D19" s="622"/>
      <c r="E19" s="623"/>
      <c r="F19" s="624"/>
    </row>
    <row r="20" spans="1:6" s="592" customFormat="1" ht="16.5" customHeight="1">
      <c r="A20" s="625" t="s">
        <v>752</v>
      </c>
      <c r="B20" s="626"/>
      <c r="C20" s="627">
        <f>SUM(C10:C19)</f>
        <v>9179.2</v>
      </c>
      <c r="D20" s="627">
        <f>SUM(D10:D19)</f>
        <v>9121.368999999999</v>
      </c>
      <c r="E20" s="623"/>
      <c r="F20" s="624"/>
    </row>
    <row r="21" spans="1:6" s="592" customFormat="1" ht="16.5" customHeight="1">
      <c r="A21" s="625" t="s">
        <v>753</v>
      </c>
      <c r="B21" s="626"/>
      <c r="C21" s="627">
        <v>0</v>
      </c>
      <c r="D21" s="627">
        <v>0</v>
      </c>
      <c r="E21" s="623"/>
      <c r="F21" s="628"/>
    </row>
    <row r="22" spans="1:6" s="593" customFormat="1" ht="16.5" customHeight="1">
      <c r="A22" s="629" t="s">
        <v>754</v>
      </c>
      <c r="B22" s="630">
        <v>24000</v>
      </c>
      <c r="C22" s="631">
        <f>C20+C21</f>
        <v>9179.2</v>
      </c>
      <c r="D22" s="631">
        <f>D20+D21</f>
        <v>9121.368999999999</v>
      </c>
      <c r="E22" s="632"/>
      <c r="F22" s="633" t="s">
        <v>744</v>
      </c>
    </row>
    <row r="23" spans="1:6" s="592" customFormat="1" ht="16.5" customHeight="1">
      <c r="A23" s="620"/>
      <c r="B23" s="621"/>
      <c r="C23" s="622"/>
      <c r="D23" s="622"/>
      <c r="E23" s="623"/>
      <c r="F23" s="624"/>
    </row>
    <row r="24" spans="1:6" s="592" customFormat="1" ht="16.5" customHeight="1">
      <c r="A24" s="615" t="s">
        <v>742</v>
      </c>
      <c r="B24" s="616"/>
      <c r="C24" s="634">
        <v>5197</v>
      </c>
      <c r="D24" s="634">
        <v>5197</v>
      </c>
      <c r="E24" s="635"/>
      <c r="F24" s="636" t="s">
        <v>755</v>
      </c>
    </row>
    <row r="25" spans="1:6" s="592" customFormat="1" ht="16.5" customHeight="1">
      <c r="A25" s="615" t="s">
        <v>745</v>
      </c>
      <c r="B25" s="616"/>
      <c r="C25" s="634">
        <v>6572</v>
      </c>
      <c r="D25" s="634">
        <v>6572</v>
      </c>
      <c r="E25" s="635"/>
      <c r="F25" s="636" t="s">
        <v>755</v>
      </c>
    </row>
    <row r="26" spans="1:6" s="592" customFormat="1" ht="16.5" customHeight="1">
      <c r="A26" s="615" t="s">
        <v>756</v>
      </c>
      <c r="B26" s="616"/>
      <c r="C26" s="634">
        <v>5257</v>
      </c>
      <c r="D26" s="634">
        <v>5257</v>
      </c>
      <c r="E26" s="635"/>
      <c r="F26" s="636" t="s">
        <v>755</v>
      </c>
    </row>
    <row r="27" spans="1:6" s="592" customFormat="1" ht="16.5" customHeight="1">
      <c r="A27" s="615" t="s">
        <v>746</v>
      </c>
      <c r="B27" s="616"/>
      <c r="C27" s="634">
        <v>8257</v>
      </c>
      <c r="D27" s="634">
        <v>8257</v>
      </c>
      <c r="E27" s="635"/>
      <c r="F27" s="636" t="s">
        <v>755</v>
      </c>
    </row>
    <row r="28" spans="1:6" s="592" customFormat="1" ht="16.5" customHeight="1">
      <c r="A28" s="615" t="s">
        <v>747</v>
      </c>
      <c r="B28" s="616"/>
      <c r="C28" s="634">
        <v>5452</v>
      </c>
      <c r="D28" s="634">
        <v>5452</v>
      </c>
      <c r="E28" s="635"/>
      <c r="F28" s="636" t="s">
        <v>755</v>
      </c>
    </row>
    <row r="29" spans="1:6" s="592" customFormat="1" ht="16.5" customHeight="1">
      <c r="A29" s="615" t="s">
        <v>757</v>
      </c>
      <c r="B29" s="616"/>
      <c r="C29" s="634">
        <v>19477</v>
      </c>
      <c r="D29" s="634">
        <v>19477</v>
      </c>
      <c r="E29" s="635"/>
      <c r="F29" s="636" t="s">
        <v>755</v>
      </c>
    </row>
    <row r="30" spans="1:6" s="592" customFormat="1" ht="16.5" customHeight="1">
      <c r="A30" s="615" t="s">
        <v>748</v>
      </c>
      <c r="B30" s="616"/>
      <c r="C30" s="634">
        <v>11403</v>
      </c>
      <c r="D30" s="634">
        <v>11403</v>
      </c>
      <c r="E30" s="635"/>
      <c r="F30" s="636" t="s">
        <v>755</v>
      </c>
    </row>
    <row r="31" spans="1:6" s="592" customFormat="1" ht="16.5" customHeight="1">
      <c r="A31" s="615" t="s">
        <v>749</v>
      </c>
      <c r="B31" s="616"/>
      <c r="C31" s="634">
        <v>6054</v>
      </c>
      <c r="D31" s="634">
        <v>6054</v>
      </c>
      <c r="E31" s="635"/>
      <c r="F31" s="636" t="s">
        <v>755</v>
      </c>
    </row>
    <row r="32" spans="1:6" s="592" customFormat="1" ht="16.5" customHeight="1">
      <c r="A32" s="615" t="s">
        <v>758</v>
      </c>
      <c r="B32" s="616"/>
      <c r="C32" s="634">
        <v>6275</v>
      </c>
      <c r="D32" s="634">
        <v>6275</v>
      </c>
      <c r="E32" s="635"/>
      <c r="F32" s="636" t="s">
        <v>755</v>
      </c>
    </row>
    <row r="33" spans="1:6" s="592" customFormat="1" ht="16.5" customHeight="1">
      <c r="A33" s="615" t="s">
        <v>750</v>
      </c>
      <c r="B33" s="616"/>
      <c r="C33" s="634">
        <v>10823</v>
      </c>
      <c r="D33" s="634">
        <v>10823</v>
      </c>
      <c r="E33" s="635"/>
      <c r="F33" s="636" t="s">
        <v>755</v>
      </c>
    </row>
    <row r="34" spans="1:6" s="592" customFormat="1" ht="16.5" customHeight="1">
      <c r="A34" s="615" t="s">
        <v>751</v>
      </c>
      <c r="B34" s="616"/>
      <c r="C34" s="634">
        <v>8017</v>
      </c>
      <c r="D34" s="634">
        <v>8017</v>
      </c>
      <c r="E34" s="635"/>
      <c r="F34" s="636" t="s">
        <v>755</v>
      </c>
    </row>
    <row r="35" spans="1:6" s="592" customFormat="1" ht="16.5" customHeight="1">
      <c r="A35" s="615" t="s">
        <v>759</v>
      </c>
      <c r="B35" s="616"/>
      <c r="C35" s="634">
        <v>5446</v>
      </c>
      <c r="D35" s="634">
        <v>5446</v>
      </c>
      <c r="E35" s="635"/>
      <c r="F35" s="636" t="s">
        <v>755</v>
      </c>
    </row>
    <row r="36" spans="1:6" s="592" customFormat="1" ht="16.5" customHeight="1">
      <c r="A36" s="615" t="s">
        <v>760</v>
      </c>
      <c r="B36" s="616"/>
      <c r="C36" s="634">
        <v>6615</v>
      </c>
      <c r="D36" s="634">
        <v>6615</v>
      </c>
      <c r="E36" s="635"/>
      <c r="F36" s="636" t="s">
        <v>755</v>
      </c>
    </row>
    <row r="37" spans="1:6" s="642" customFormat="1" ht="16.5" customHeight="1">
      <c r="A37" s="637"/>
      <c r="B37" s="638"/>
      <c r="C37" s="639"/>
      <c r="D37" s="639"/>
      <c r="E37" s="640"/>
      <c r="F37" s="641"/>
    </row>
    <row r="38" spans="1:6" s="642" customFormat="1" ht="16.5" customHeight="1">
      <c r="A38" s="625" t="s">
        <v>752</v>
      </c>
      <c r="B38" s="638"/>
      <c r="C38" s="639">
        <f>SUM(C24:C37)</f>
        <v>104845</v>
      </c>
      <c r="D38" s="639">
        <f>SUM(D24:D37)</f>
        <v>104845</v>
      </c>
      <c r="E38" s="640"/>
      <c r="F38" s="641"/>
    </row>
    <row r="39" spans="1:6" s="592" customFormat="1" ht="16.5" customHeight="1">
      <c r="A39" s="625" t="s">
        <v>753</v>
      </c>
      <c r="B39" s="643"/>
      <c r="C39" s="644">
        <v>0</v>
      </c>
      <c r="D39" s="644">
        <v>0</v>
      </c>
      <c r="E39" s="645"/>
      <c r="F39" s="646"/>
    </row>
    <row r="40" spans="1:6" s="593" customFormat="1" ht="16.5" customHeight="1">
      <c r="A40" s="629" t="s">
        <v>754</v>
      </c>
      <c r="B40" s="647">
        <v>101260</v>
      </c>
      <c r="C40" s="648">
        <f>SUM(C38:C39)</f>
        <v>104845</v>
      </c>
      <c r="D40" s="648">
        <f>SUM(D38:D39)</f>
        <v>104845</v>
      </c>
      <c r="E40" s="649"/>
      <c r="F40" s="650" t="s">
        <v>755</v>
      </c>
    </row>
    <row r="41" spans="1:6" s="593" customFormat="1" ht="16.5" customHeight="1">
      <c r="A41" s="651"/>
      <c r="B41" s="643"/>
      <c r="C41" s="652"/>
      <c r="D41" s="652"/>
      <c r="E41" s="645"/>
      <c r="F41" s="653"/>
    </row>
    <row r="42" spans="1:10" s="600" customFormat="1" ht="16.5" customHeight="1">
      <c r="A42" s="654" t="s">
        <v>761</v>
      </c>
      <c r="B42" s="655"/>
      <c r="C42" s="656"/>
      <c r="D42" s="657">
        <v>368.249</v>
      </c>
      <c r="E42" s="658" t="s">
        <v>762</v>
      </c>
      <c r="F42" s="659" t="s">
        <v>763</v>
      </c>
      <c r="G42" s="660"/>
      <c r="H42" s="660"/>
      <c r="I42" s="660"/>
      <c r="J42" s="660"/>
    </row>
    <row r="43" spans="1:10" s="600" customFormat="1" ht="16.5" customHeight="1">
      <c r="A43" s="654"/>
      <c r="B43" s="655"/>
      <c r="C43" s="656"/>
      <c r="D43" s="657"/>
      <c r="E43" s="661"/>
      <c r="F43" s="659"/>
      <c r="G43" s="660"/>
      <c r="H43" s="660"/>
      <c r="I43" s="660"/>
      <c r="J43" s="660"/>
    </row>
    <row r="44" spans="1:10" s="600" customFormat="1" ht="16.5" customHeight="1">
      <c r="A44" s="662" t="s">
        <v>752</v>
      </c>
      <c r="B44" s="663"/>
      <c r="C44" s="664">
        <v>0</v>
      </c>
      <c r="D44" s="665">
        <f>D42</f>
        <v>368.249</v>
      </c>
      <c r="E44" s="661"/>
      <c r="F44" s="659"/>
      <c r="G44" s="660"/>
      <c r="H44" s="660"/>
      <c r="I44" s="660"/>
      <c r="J44" s="660"/>
    </row>
    <row r="45" spans="1:10" s="600" customFormat="1" ht="16.5" customHeight="1">
      <c r="A45" s="662" t="s">
        <v>753</v>
      </c>
      <c r="B45" s="663"/>
      <c r="C45" s="664">
        <v>0</v>
      </c>
      <c r="D45" s="665">
        <v>0</v>
      </c>
      <c r="E45" s="661"/>
      <c r="F45" s="659"/>
      <c r="G45" s="660"/>
      <c r="H45" s="660"/>
      <c r="I45" s="660"/>
      <c r="J45" s="660"/>
    </row>
    <row r="46" spans="1:10" s="600" customFormat="1" ht="16.5" customHeight="1">
      <c r="A46" s="666" t="s">
        <v>754</v>
      </c>
      <c r="B46" s="667">
        <v>0</v>
      </c>
      <c r="C46" s="668">
        <v>0</v>
      </c>
      <c r="D46" s="669">
        <f>SUM(D44:D45)</f>
        <v>368.249</v>
      </c>
      <c r="E46" s="670"/>
      <c r="F46" s="671" t="s">
        <v>763</v>
      </c>
      <c r="G46" s="660"/>
      <c r="H46" s="660"/>
      <c r="I46" s="660"/>
      <c r="J46" s="660"/>
    </row>
    <row r="47" spans="1:6" s="593" customFormat="1" ht="16.5" customHeight="1">
      <c r="A47" s="651"/>
      <c r="B47" s="643"/>
      <c r="C47" s="652"/>
      <c r="D47" s="652"/>
      <c r="E47" s="645"/>
      <c r="F47" s="653"/>
    </row>
    <row r="48" spans="1:6" s="593" customFormat="1" ht="16.5" customHeight="1">
      <c r="A48" s="615" t="s">
        <v>745</v>
      </c>
      <c r="B48" s="643"/>
      <c r="C48" s="652"/>
      <c r="D48" s="672">
        <v>2622.782</v>
      </c>
      <c r="E48" s="645"/>
      <c r="F48" s="673" t="s">
        <v>764</v>
      </c>
    </row>
    <row r="49" spans="1:6" s="593" customFormat="1" ht="16.5" customHeight="1">
      <c r="A49" s="651"/>
      <c r="B49" s="643"/>
      <c r="C49" s="652"/>
      <c r="D49" s="652"/>
      <c r="E49" s="645"/>
      <c r="F49" s="653"/>
    </row>
    <row r="50" spans="1:10" s="600" customFormat="1" ht="16.5" customHeight="1">
      <c r="A50" s="662" t="s">
        <v>752</v>
      </c>
      <c r="B50" s="663"/>
      <c r="C50" s="664">
        <v>0</v>
      </c>
      <c r="D50" s="665">
        <f>D48</f>
        <v>2622.782</v>
      </c>
      <c r="E50" s="661"/>
      <c r="F50" s="659"/>
      <c r="G50" s="660"/>
      <c r="H50" s="660"/>
      <c r="I50" s="660"/>
      <c r="J50" s="660"/>
    </row>
    <row r="51" spans="1:10" s="600" customFormat="1" ht="16.5" customHeight="1">
      <c r="A51" s="662" t="s">
        <v>753</v>
      </c>
      <c r="B51" s="663"/>
      <c r="C51" s="664">
        <v>0</v>
      </c>
      <c r="D51" s="665">
        <v>0</v>
      </c>
      <c r="E51" s="661"/>
      <c r="F51" s="659"/>
      <c r="G51" s="660"/>
      <c r="H51" s="660"/>
      <c r="I51" s="660"/>
      <c r="J51" s="660"/>
    </row>
    <row r="52" spans="1:10" s="600" customFormat="1" ht="16.5" customHeight="1" thickBot="1">
      <c r="A52" s="674" t="s">
        <v>754</v>
      </c>
      <c r="B52" s="675">
        <v>0</v>
      </c>
      <c r="C52" s="676">
        <v>0</v>
      </c>
      <c r="D52" s="677">
        <f>SUM(D50:D51)</f>
        <v>2622.782</v>
      </c>
      <c r="E52" s="661"/>
      <c r="F52" s="601" t="s">
        <v>765</v>
      </c>
      <c r="G52" s="660"/>
      <c r="H52" s="660"/>
      <c r="I52" s="660"/>
      <c r="J52" s="660"/>
    </row>
    <row r="53" spans="1:6" s="607" customFormat="1" ht="18.75" customHeight="1" thickBot="1">
      <c r="A53" s="602" t="s">
        <v>754</v>
      </c>
      <c r="B53" s="603">
        <f>B22+B40+B46+B52</f>
        <v>125260</v>
      </c>
      <c r="C53" s="604">
        <f>C22+C40+C46+C52</f>
        <v>114024.2</v>
      </c>
      <c r="D53" s="604">
        <f>D22+D40+D46+D52</f>
        <v>116957.40000000001</v>
      </c>
      <c r="E53" s="605"/>
      <c r="F53" s="606"/>
    </row>
    <row r="54" spans="1:6" ht="16.5" customHeight="1">
      <c r="A54" s="608"/>
      <c r="B54" s="608"/>
      <c r="C54" s="608"/>
      <c r="D54" s="608"/>
      <c r="E54" s="609"/>
      <c r="F54" s="610"/>
    </row>
    <row r="55" spans="1:6" ht="16.5" customHeight="1">
      <c r="A55" s="608" t="s">
        <v>766</v>
      </c>
      <c r="B55" s="608"/>
      <c r="C55" s="608"/>
      <c r="D55" s="608"/>
      <c r="E55" s="609"/>
      <c r="F55" s="610"/>
    </row>
    <row r="56" spans="1:4" ht="16.5" customHeight="1">
      <c r="A56" s="611"/>
      <c r="B56" s="612"/>
      <c r="C56" s="612"/>
      <c r="D56" s="612"/>
    </row>
    <row r="57" ht="16.5" customHeight="1"/>
    <row r="58" ht="16.5" customHeight="1"/>
    <row r="59" spans="1:6" s="568" customFormat="1" ht="16.5" customHeight="1">
      <c r="A59" s="2211" t="s">
        <v>381</v>
      </c>
      <c r="B59" s="2211"/>
      <c r="C59" s="2211"/>
      <c r="D59" s="2211"/>
      <c r="E59" s="2211"/>
      <c r="F59" s="614" t="s">
        <v>187</v>
      </c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mergeCells count="5">
    <mergeCell ref="A59:E59"/>
    <mergeCell ref="A7:A8"/>
    <mergeCell ref="F7:F8"/>
    <mergeCell ref="A4:F4"/>
    <mergeCell ref="A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&amp;C&amp;14&amp;P+88&amp;10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workbookViewId="0" topLeftCell="A7">
      <selection activeCell="D32" sqref="D32"/>
    </sheetView>
  </sheetViews>
  <sheetFormatPr defaultColWidth="9.00390625" defaultRowHeight="12.75"/>
  <cols>
    <col min="1" max="4" width="9.125" style="823" customWidth="1"/>
    <col min="5" max="5" width="14.25390625" style="823" customWidth="1"/>
    <col min="6" max="6" width="12.25390625" style="823" customWidth="1"/>
    <col min="7" max="7" width="12.875" style="823" customWidth="1"/>
    <col min="8" max="8" width="15.625" style="823" customWidth="1"/>
    <col min="9" max="9" width="17.125" style="823" customWidth="1"/>
    <col min="10" max="10" width="30.875" style="823" customWidth="1"/>
    <col min="11" max="16384" width="9.125" style="823" customWidth="1"/>
  </cols>
  <sheetData>
    <row r="1" s="56" customFormat="1" ht="16.5" customHeight="1"/>
    <row r="2" spans="1:10" s="787" customFormat="1" ht="20.25" customHeight="1">
      <c r="A2" s="785" t="s">
        <v>28</v>
      </c>
      <c r="J2" s="786" t="s">
        <v>39</v>
      </c>
    </row>
    <row r="3" spans="1:10" s="791" customFormat="1" ht="12.75">
      <c r="A3" s="71"/>
      <c r="B3" s="74"/>
      <c r="C3" s="74"/>
      <c r="D3" s="74"/>
      <c r="E3" s="74"/>
      <c r="F3" s="74"/>
      <c r="G3" s="74"/>
      <c r="H3" s="74"/>
      <c r="I3" s="74"/>
      <c r="J3" s="790"/>
    </row>
    <row r="4" spans="1:10" s="71" customFormat="1" ht="18" customHeight="1">
      <c r="A4" s="792" t="s">
        <v>67</v>
      </c>
      <c r="B4" s="793"/>
      <c r="C4" s="793"/>
      <c r="D4" s="793"/>
      <c r="E4" s="793"/>
      <c r="F4" s="793"/>
      <c r="G4" s="793"/>
      <c r="H4" s="793"/>
      <c r="I4" s="70"/>
      <c r="J4" s="70"/>
    </row>
    <row r="5" spans="1:10" s="71" customFormat="1" ht="12.75" customHeight="1">
      <c r="A5" s="787"/>
      <c r="G5" s="75" t="s">
        <v>19</v>
      </c>
      <c r="I5" s="70"/>
      <c r="J5" s="70"/>
    </row>
    <row r="6" spans="1:10" s="71" customFormat="1" ht="12.75" customHeight="1" thickBot="1">
      <c r="A6" s="787"/>
      <c r="G6" s="75"/>
      <c r="I6" s="70"/>
      <c r="J6" s="70"/>
    </row>
    <row r="7" spans="1:10" s="71" customFormat="1" ht="15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5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s="799" customFormat="1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s="799" customFormat="1" ht="25.5" customHeight="1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s="799" customFormat="1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s="799" customFormat="1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s="799" customFormat="1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s="799" customFormat="1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s="799" customFormat="1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s="799" customFormat="1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s="799" customFormat="1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s="799" customFormat="1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s="822" customFormat="1" ht="15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3.5" thickBot="1">
      <c r="A27" s="2207"/>
      <c r="B27" s="2208"/>
      <c r="C27" s="2208"/>
      <c r="D27" s="2208"/>
      <c r="E27" s="2208"/>
      <c r="F27" s="2208"/>
      <c r="G27" s="2208"/>
      <c r="H27" s="2208"/>
      <c r="I27" s="2208"/>
      <c r="J27" s="2209"/>
    </row>
    <row r="29" spans="1:10" s="799" customFormat="1" ht="12.75">
      <c r="A29" s="800" t="s">
        <v>1153</v>
      </c>
      <c r="G29" s="799" t="s">
        <v>1154</v>
      </c>
      <c r="I29" s="800"/>
      <c r="J29" s="801" t="s">
        <v>187</v>
      </c>
    </row>
  </sheetData>
  <mergeCells count="1">
    <mergeCell ref="A9:J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&amp;C&amp;9&amp;P+89&amp;10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0">
      <selection activeCell="E32" sqref="E32"/>
    </sheetView>
  </sheetViews>
  <sheetFormatPr defaultColWidth="9.00390625" defaultRowHeight="12.75"/>
  <cols>
    <col min="1" max="4" width="9.125" style="799" customWidth="1"/>
    <col min="5" max="5" width="14.25390625" style="799" customWidth="1"/>
    <col min="6" max="6" width="12.25390625" style="799" customWidth="1"/>
    <col min="7" max="7" width="12.875" style="799" customWidth="1"/>
    <col min="8" max="8" width="15.625" style="799" customWidth="1"/>
    <col min="9" max="9" width="17.125" style="799" customWidth="1"/>
    <col min="10" max="10" width="30.875" style="799" customWidth="1"/>
    <col min="11" max="16384" width="9.125" style="799" customWidth="1"/>
  </cols>
  <sheetData>
    <row r="1" s="56" customFormat="1" ht="17.25" customHeight="1"/>
    <row r="2" spans="1:10" s="787" customFormat="1" ht="18" customHeight="1">
      <c r="A2" s="785" t="s">
        <v>28</v>
      </c>
      <c r="B2" s="785"/>
      <c r="C2" s="785"/>
      <c r="D2" s="785"/>
      <c r="E2" s="785"/>
      <c r="F2" s="785"/>
      <c r="G2" s="785"/>
      <c r="H2" s="785"/>
      <c r="I2" s="785"/>
      <c r="J2" s="786" t="s">
        <v>40</v>
      </c>
    </row>
    <row r="3" spans="1:10" s="791" customFormat="1" ht="18.75" customHeight="1">
      <c r="A3" s="788"/>
      <c r="B3" s="789"/>
      <c r="C3" s="789"/>
      <c r="D3" s="789"/>
      <c r="E3" s="789"/>
      <c r="F3" s="789"/>
      <c r="G3" s="789"/>
      <c r="H3" s="789"/>
      <c r="I3" s="789"/>
      <c r="J3" s="790"/>
    </row>
    <row r="4" spans="1:10" s="71" customFormat="1" ht="18.75" customHeight="1">
      <c r="A4" s="792" t="s">
        <v>68</v>
      </c>
      <c r="B4" s="793"/>
      <c r="C4" s="793"/>
      <c r="D4" s="793"/>
      <c r="E4" s="793"/>
      <c r="F4" s="793"/>
      <c r="G4" s="793"/>
      <c r="H4" s="793"/>
      <c r="I4" s="70"/>
      <c r="J4" s="70"/>
    </row>
    <row r="5" spans="1:10" s="71" customFormat="1" ht="12.75">
      <c r="A5" s="787"/>
      <c r="F5" s="75"/>
      <c r="G5" s="75" t="s">
        <v>19</v>
      </c>
      <c r="I5" s="70"/>
      <c r="J5" s="70"/>
    </row>
    <row r="6" spans="1:10" s="71" customFormat="1" ht="13.5" thickBot="1">
      <c r="A6" s="787"/>
      <c r="F6" s="75"/>
      <c r="G6" s="75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3.5" thickBot="1">
      <c r="A27" s="2207"/>
      <c r="B27" s="2208"/>
      <c r="C27" s="2208"/>
      <c r="D27" s="2208"/>
      <c r="E27" s="2208"/>
      <c r="F27" s="2208"/>
      <c r="G27" s="2208"/>
      <c r="H27" s="2208"/>
      <c r="I27" s="2208"/>
      <c r="J27" s="2209"/>
    </row>
    <row r="28" spans="1:10" ht="12.75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 t="s">
        <v>1175</v>
      </c>
      <c r="G30" s="799" t="s">
        <v>1176</v>
      </c>
      <c r="I30" s="800"/>
      <c r="J30" s="801" t="s">
        <v>187</v>
      </c>
    </row>
    <row r="31" ht="12.75">
      <c r="I31" s="800"/>
    </row>
    <row r="32" ht="12.75">
      <c r="A32" s="800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&amp;C&amp;P+90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28">
      <selection activeCell="B34" sqref="B34"/>
    </sheetView>
  </sheetViews>
  <sheetFormatPr defaultColWidth="9.00390625" defaultRowHeight="12.75"/>
  <cols>
    <col min="1" max="1" width="15.625" style="0" customWidth="1"/>
    <col min="2" max="2" width="86.625" style="0" customWidth="1"/>
    <col min="3" max="3" width="11.25390625" style="0" customWidth="1"/>
  </cols>
  <sheetData>
    <row r="1" ht="16.5" customHeight="1">
      <c r="B1" s="16" t="s">
        <v>1180</v>
      </c>
    </row>
    <row r="2" ht="16.5" customHeight="1"/>
    <row r="3" ht="16.5" customHeight="1">
      <c r="A3" s="1" t="s">
        <v>1195</v>
      </c>
    </row>
    <row r="4" spans="1:3" ht="16.5" customHeight="1" thickBot="1">
      <c r="A4" s="1"/>
      <c r="C4" s="15" t="s">
        <v>1181</v>
      </c>
    </row>
    <row r="5" spans="1:3" ht="29.25" customHeight="1">
      <c r="A5" s="17" t="s">
        <v>1196</v>
      </c>
      <c r="B5" s="30" t="s">
        <v>0</v>
      </c>
      <c r="C5" s="18">
        <v>1</v>
      </c>
    </row>
    <row r="6" spans="1:3" ht="29.25" customHeight="1">
      <c r="A6" s="19" t="s">
        <v>1197</v>
      </c>
      <c r="B6" s="31" t="s">
        <v>17</v>
      </c>
      <c r="C6" s="20">
        <v>3</v>
      </c>
    </row>
    <row r="7" spans="1:3" ht="20.25" customHeight="1">
      <c r="A7" s="19" t="s">
        <v>1198</v>
      </c>
      <c r="B7" s="32" t="s">
        <v>1</v>
      </c>
      <c r="C7" s="20">
        <v>46</v>
      </c>
    </row>
    <row r="8" spans="1:3" ht="20.25" customHeight="1">
      <c r="A8" s="19" t="s">
        <v>1199</v>
      </c>
      <c r="B8" s="33" t="s">
        <v>2</v>
      </c>
      <c r="C8" s="25">
        <v>52</v>
      </c>
    </row>
    <row r="9" spans="1:3" ht="20.25" customHeight="1">
      <c r="A9" s="28" t="s">
        <v>1200</v>
      </c>
      <c r="B9" s="33" t="s">
        <v>3</v>
      </c>
      <c r="C9" s="25">
        <v>58</v>
      </c>
    </row>
    <row r="10" spans="1:3" ht="20.25" customHeight="1">
      <c r="A10" s="23" t="s">
        <v>1201</v>
      </c>
      <c r="B10" s="33" t="s">
        <v>4</v>
      </c>
      <c r="C10" s="25">
        <v>60</v>
      </c>
    </row>
    <row r="11" spans="1:3" ht="20.25" customHeight="1">
      <c r="A11" s="23" t="s">
        <v>1202</v>
      </c>
      <c r="B11" s="33" t="s">
        <v>5</v>
      </c>
      <c r="C11" s="25">
        <v>62</v>
      </c>
    </row>
    <row r="12" spans="1:3" ht="20.25" customHeight="1" thickBot="1">
      <c r="A12" s="29" t="s">
        <v>6</v>
      </c>
      <c r="B12" s="34" t="s">
        <v>7</v>
      </c>
      <c r="C12" s="35">
        <v>64</v>
      </c>
    </row>
    <row r="13" ht="16.5" customHeight="1">
      <c r="C13" s="2"/>
    </row>
    <row r="14" spans="1:3" ht="16.5" customHeight="1">
      <c r="A14" s="1" t="s">
        <v>8</v>
      </c>
      <c r="C14" s="2"/>
    </row>
    <row r="15" spans="1:3" ht="16.5" customHeight="1" thickBot="1">
      <c r="A15" s="1"/>
      <c r="C15" s="2"/>
    </row>
    <row r="16" spans="1:3" ht="20.25" customHeight="1">
      <c r="A16" s="47" t="s">
        <v>1182</v>
      </c>
      <c r="B16" s="36" t="s">
        <v>9</v>
      </c>
      <c r="C16" s="18">
        <v>66</v>
      </c>
    </row>
    <row r="17" spans="1:3" ht="20.25" customHeight="1">
      <c r="A17" s="48" t="s">
        <v>1183</v>
      </c>
      <c r="B17" s="33" t="s">
        <v>10</v>
      </c>
      <c r="C17" s="25">
        <v>72</v>
      </c>
    </row>
    <row r="18" spans="1:3" ht="20.25" customHeight="1">
      <c r="A18" s="49" t="s">
        <v>1184</v>
      </c>
      <c r="B18" s="37" t="s">
        <v>11</v>
      </c>
      <c r="C18" s="26">
        <v>74</v>
      </c>
    </row>
    <row r="19" spans="1:3" ht="20.25" customHeight="1">
      <c r="A19" s="50" t="s">
        <v>1185</v>
      </c>
      <c r="B19" s="38" t="s">
        <v>1167</v>
      </c>
      <c r="C19" s="39">
        <v>76</v>
      </c>
    </row>
    <row r="20" spans="1:3" ht="45" customHeight="1">
      <c r="A20" s="51" t="s">
        <v>1186</v>
      </c>
      <c r="B20" s="31" t="s">
        <v>60</v>
      </c>
      <c r="C20" s="22">
        <v>79</v>
      </c>
    </row>
    <row r="21" spans="1:3" ht="20.25" customHeight="1">
      <c r="A21" s="23" t="s">
        <v>44</v>
      </c>
      <c r="B21" s="40" t="s">
        <v>27</v>
      </c>
      <c r="C21" s="22">
        <v>80</v>
      </c>
    </row>
    <row r="22" spans="1:3" ht="20.25" customHeight="1">
      <c r="A22" s="23" t="s">
        <v>45</v>
      </c>
      <c r="B22" s="41" t="s">
        <v>30</v>
      </c>
      <c r="C22" s="22">
        <v>81</v>
      </c>
    </row>
    <row r="23" spans="1:9" ht="30" customHeight="1">
      <c r="A23" s="23" t="s">
        <v>46</v>
      </c>
      <c r="B23" s="42" t="s">
        <v>50</v>
      </c>
      <c r="C23" s="22">
        <v>82</v>
      </c>
      <c r="D23" s="3"/>
      <c r="E23" s="3"/>
      <c r="F23" s="3"/>
      <c r="G23" s="3"/>
      <c r="H23" s="3"/>
      <c r="I23" s="3"/>
    </row>
    <row r="24" spans="1:3" ht="20.25" customHeight="1">
      <c r="A24" s="23" t="s">
        <v>47</v>
      </c>
      <c r="B24" s="40" t="s">
        <v>33</v>
      </c>
      <c r="C24" s="22">
        <v>83</v>
      </c>
    </row>
    <row r="25" spans="1:3" ht="30" customHeight="1">
      <c r="A25" s="23" t="s">
        <v>48</v>
      </c>
      <c r="B25" s="42" t="s">
        <v>61</v>
      </c>
      <c r="C25" s="22">
        <v>84</v>
      </c>
    </row>
    <row r="26" spans="1:3" ht="30" customHeight="1">
      <c r="A26" s="23" t="s">
        <v>49</v>
      </c>
      <c r="B26" s="42" t="s">
        <v>64</v>
      </c>
      <c r="C26" s="22">
        <v>85</v>
      </c>
    </row>
    <row r="27" spans="1:3" ht="43.5" customHeight="1">
      <c r="A27" s="23" t="s">
        <v>51</v>
      </c>
      <c r="B27" s="42" t="s">
        <v>62</v>
      </c>
      <c r="C27" s="22">
        <v>86</v>
      </c>
    </row>
    <row r="28" spans="1:3" ht="40.5" customHeight="1">
      <c r="A28" s="23" t="s">
        <v>52</v>
      </c>
      <c r="B28" s="42" t="s">
        <v>63</v>
      </c>
      <c r="C28" s="22">
        <v>87</v>
      </c>
    </row>
    <row r="29" spans="1:3" ht="30.75" customHeight="1">
      <c r="A29" s="48" t="s">
        <v>1187</v>
      </c>
      <c r="B29" s="42" t="s">
        <v>65</v>
      </c>
      <c r="C29" s="22">
        <v>88</v>
      </c>
    </row>
    <row r="30" spans="1:3" ht="20.25" customHeight="1">
      <c r="A30" s="23" t="s">
        <v>38</v>
      </c>
      <c r="B30" s="33" t="s">
        <v>66</v>
      </c>
      <c r="C30" s="20">
        <v>89</v>
      </c>
    </row>
    <row r="31" spans="1:3" ht="20.25" customHeight="1">
      <c r="A31" s="23" t="s">
        <v>39</v>
      </c>
      <c r="B31" s="33" t="s">
        <v>67</v>
      </c>
      <c r="C31" s="20">
        <v>90</v>
      </c>
    </row>
    <row r="32" spans="1:3" ht="20.25" customHeight="1">
      <c r="A32" s="23" t="s">
        <v>40</v>
      </c>
      <c r="B32" s="33" t="s">
        <v>68</v>
      </c>
      <c r="C32" s="20">
        <v>91</v>
      </c>
    </row>
    <row r="33" spans="1:3" ht="20.25" customHeight="1">
      <c r="A33" s="23" t="s">
        <v>41</v>
      </c>
      <c r="B33" s="33" t="s">
        <v>69</v>
      </c>
      <c r="C33" s="20">
        <v>92</v>
      </c>
    </row>
    <row r="34" spans="1:3" ht="20.25" customHeight="1">
      <c r="A34" s="21" t="s">
        <v>12</v>
      </c>
      <c r="B34" s="32" t="s">
        <v>72</v>
      </c>
      <c r="C34" s="20">
        <v>93</v>
      </c>
    </row>
    <row r="35" spans="1:3" ht="20.25" customHeight="1">
      <c r="A35" s="21" t="s">
        <v>13</v>
      </c>
      <c r="B35" s="32" t="s">
        <v>73</v>
      </c>
      <c r="C35" s="20">
        <v>95</v>
      </c>
    </row>
    <row r="36" spans="1:3" ht="20.25" customHeight="1">
      <c r="A36" s="24" t="s">
        <v>42</v>
      </c>
      <c r="B36" s="33" t="s">
        <v>70</v>
      </c>
      <c r="C36" s="25">
        <v>100</v>
      </c>
    </row>
    <row r="37" spans="1:3" ht="19.5" customHeight="1">
      <c r="A37" s="19" t="s">
        <v>43</v>
      </c>
      <c r="B37" s="33" t="s">
        <v>71</v>
      </c>
      <c r="C37" s="25">
        <v>101</v>
      </c>
    </row>
    <row r="38" spans="1:3" ht="20.25" customHeight="1">
      <c r="A38" s="19" t="s">
        <v>1188</v>
      </c>
      <c r="B38" s="43" t="s">
        <v>14</v>
      </c>
      <c r="C38" s="25">
        <v>102</v>
      </c>
    </row>
    <row r="39" spans="1:3" ht="20.25" customHeight="1">
      <c r="A39" s="51" t="s">
        <v>1189</v>
      </c>
      <c r="B39" s="32" t="s">
        <v>480</v>
      </c>
      <c r="C39" s="22">
        <v>103</v>
      </c>
    </row>
    <row r="40" spans="1:3" ht="30.75" customHeight="1">
      <c r="A40" s="19" t="s">
        <v>76</v>
      </c>
      <c r="B40" s="43" t="s">
        <v>77</v>
      </c>
      <c r="C40" s="22">
        <v>104</v>
      </c>
    </row>
    <row r="41" spans="1:3" ht="34.5" customHeight="1">
      <c r="A41" s="19" t="s">
        <v>98</v>
      </c>
      <c r="B41" s="43" t="s">
        <v>78</v>
      </c>
      <c r="C41" s="22">
        <v>107</v>
      </c>
    </row>
    <row r="42" spans="1:3" ht="30.75" customHeight="1" thickBot="1">
      <c r="A42" s="89" t="s">
        <v>1190</v>
      </c>
      <c r="B42" s="90" t="s">
        <v>79</v>
      </c>
      <c r="C42" s="91">
        <v>108</v>
      </c>
    </row>
    <row r="46" ht="12.75">
      <c r="B46" s="53"/>
    </row>
    <row r="49" ht="15.75">
      <c r="A49" s="1" t="s">
        <v>15</v>
      </c>
    </row>
    <row r="50" spans="1:3" ht="16.5" thickBot="1">
      <c r="A50" s="1"/>
      <c r="C50" s="27"/>
    </row>
    <row r="51" spans="1:3" ht="20.25" customHeight="1">
      <c r="A51" s="92" t="s">
        <v>53</v>
      </c>
      <c r="B51" s="36" t="s">
        <v>80</v>
      </c>
      <c r="C51" s="18">
        <v>110</v>
      </c>
    </row>
    <row r="52" spans="1:3" ht="20.25" customHeight="1">
      <c r="A52" s="23" t="s">
        <v>91</v>
      </c>
      <c r="B52" s="33" t="s">
        <v>81</v>
      </c>
      <c r="C52" s="25">
        <v>111</v>
      </c>
    </row>
    <row r="53" spans="1:3" ht="20.25" customHeight="1">
      <c r="A53" s="23" t="s">
        <v>92</v>
      </c>
      <c r="B53" s="33" t="s">
        <v>93</v>
      </c>
      <c r="C53" s="22">
        <v>112</v>
      </c>
    </row>
    <row r="54" spans="1:3" ht="20.25" customHeight="1">
      <c r="A54" s="49" t="s">
        <v>1191</v>
      </c>
      <c r="B54" s="32" t="s">
        <v>82</v>
      </c>
      <c r="C54" s="26">
        <v>113</v>
      </c>
    </row>
    <row r="55" spans="1:3" ht="28.5" customHeight="1">
      <c r="A55" s="21" t="s">
        <v>1192</v>
      </c>
      <c r="B55" s="31" t="s">
        <v>84</v>
      </c>
      <c r="C55" s="20">
        <v>114</v>
      </c>
    </row>
    <row r="56" spans="1:3" ht="30" customHeight="1">
      <c r="A56" s="49" t="s">
        <v>1193</v>
      </c>
      <c r="B56" s="31" t="s">
        <v>85</v>
      </c>
      <c r="C56" s="20">
        <v>115</v>
      </c>
    </row>
    <row r="57" spans="1:3" ht="30" customHeight="1">
      <c r="A57" s="21" t="s">
        <v>94</v>
      </c>
      <c r="B57" s="31" t="s">
        <v>1177</v>
      </c>
      <c r="C57" s="20">
        <v>116</v>
      </c>
    </row>
    <row r="58" spans="1:3" ht="20.25" customHeight="1">
      <c r="A58" s="51" t="s">
        <v>95</v>
      </c>
      <c r="B58" s="31" t="s">
        <v>1178</v>
      </c>
      <c r="C58" s="20">
        <v>118</v>
      </c>
    </row>
    <row r="59" spans="1:3" ht="20.25" customHeight="1">
      <c r="A59" s="21" t="s">
        <v>16</v>
      </c>
      <c r="B59" s="31" t="s">
        <v>86</v>
      </c>
      <c r="C59" s="20">
        <v>157</v>
      </c>
    </row>
    <row r="60" spans="1:3" ht="27" customHeight="1">
      <c r="A60" s="21" t="s">
        <v>59</v>
      </c>
      <c r="B60" s="31" t="s">
        <v>88</v>
      </c>
      <c r="C60" s="20">
        <v>158</v>
      </c>
    </row>
    <row r="61" spans="1:3" ht="20.25" customHeight="1">
      <c r="A61" s="21" t="s">
        <v>22</v>
      </c>
      <c r="B61" s="31" t="s">
        <v>96</v>
      </c>
      <c r="C61" s="20">
        <v>159</v>
      </c>
    </row>
    <row r="62" spans="1:3" ht="20.25" customHeight="1">
      <c r="A62" s="21" t="s">
        <v>54</v>
      </c>
      <c r="B62" s="44" t="s">
        <v>87</v>
      </c>
      <c r="C62" s="20">
        <v>160</v>
      </c>
    </row>
    <row r="63" spans="1:3" ht="20.25" customHeight="1">
      <c r="A63" s="21" t="s">
        <v>58</v>
      </c>
      <c r="B63" s="31" t="s">
        <v>89</v>
      </c>
      <c r="C63" s="20">
        <v>161</v>
      </c>
    </row>
    <row r="64" spans="1:3" ht="20.25" customHeight="1">
      <c r="A64" s="21" t="s">
        <v>97</v>
      </c>
      <c r="B64" s="31" t="s">
        <v>1166</v>
      </c>
      <c r="C64" s="20">
        <v>162</v>
      </c>
    </row>
    <row r="65" spans="1:3" ht="20.25" customHeight="1" thickBot="1">
      <c r="A65" s="52" t="s">
        <v>1194</v>
      </c>
      <c r="B65" s="34" t="s">
        <v>90</v>
      </c>
      <c r="C65" s="35">
        <v>163</v>
      </c>
    </row>
  </sheetData>
  <printOptions horizontalCentered="1"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0">
      <selection activeCell="H32" sqref="H32"/>
    </sheetView>
  </sheetViews>
  <sheetFormatPr defaultColWidth="9.00390625" defaultRowHeight="12.75"/>
  <cols>
    <col min="1" max="4" width="9.125" style="799" customWidth="1"/>
    <col min="5" max="5" width="14.25390625" style="799" customWidth="1"/>
    <col min="6" max="6" width="12.25390625" style="799" customWidth="1"/>
    <col min="7" max="7" width="12.875" style="799" customWidth="1"/>
    <col min="8" max="8" width="15.625" style="799" customWidth="1"/>
    <col min="9" max="9" width="17.125" style="799" customWidth="1"/>
    <col min="10" max="10" width="30.875" style="799" customWidth="1"/>
    <col min="11" max="16384" width="9.125" style="799" customWidth="1"/>
  </cols>
  <sheetData>
    <row r="1" s="56" customFormat="1" ht="15.75" customHeight="1"/>
    <row r="2" spans="1:10" s="787" customFormat="1" ht="18.75" customHeight="1">
      <c r="A2" s="785" t="s">
        <v>28</v>
      </c>
      <c r="J2" s="786" t="s">
        <v>41</v>
      </c>
    </row>
    <row r="3" spans="1:10" s="791" customFormat="1" ht="12.75">
      <c r="A3" s="71"/>
      <c r="B3" s="74"/>
      <c r="C3" s="74"/>
      <c r="D3" s="74"/>
      <c r="E3" s="74"/>
      <c r="F3" s="74"/>
      <c r="G3" s="74"/>
      <c r="H3" s="74"/>
      <c r="I3" s="74"/>
      <c r="J3" s="790"/>
    </row>
    <row r="4" spans="1:10" s="71" customFormat="1" ht="18" customHeight="1">
      <c r="A4" s="792" t="s">
        <v>69</v>
      </c>
      <c r="B4" s="793"/>
      <c r="C4" s="793"/>
      <c r="D4" s="793"/>
      <c r="E4" s="793"/>
      <c r="F4" s="793"/>
      <c r="G4" s="793"/>
      <c r="H4" s="793"/>
      <c r="I4" s="70"/>
      <c r="J4" s="70"/>
    </row>
    <row r="5" spans="1:10" s="71" customFormat="1" ht="12.75" customHeight="1">
      <c r="A5" s="787"/>
      <c r="G5" s="75" t="s">
        <v>19</v>
      </c>
      <c r="I5" s="70"/>
      <c r="J5" s="70"/>
    </row>
    <row r="6" spans="1:10" s="71" customFormat="1" ht="12.75" customHeight="1" thickBot="1">
      <c r="A6" s="787"/>
      <c r="G6" s="75"/>
      <c r="I6" s="70"/>
      <c r="J6" s="70"/>
    </row>
    <row r="7" spans="1:10" s="71" customFormat="1" ht="15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5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3.5" thickBot="1">
      <c r="A27" s="2207"/>
      <c r="B27" s="2208"/>
      <c r="C27" s="2208"/>
      <c r="D27" s="2208"/>
      <c r="E27" s="2208"/>
      <c r="F27" s="2208"/>
      <c r="G27" s="2208"/>
      <c r="H27" s="2208"/>
      <c r="I27" s="2208"/>
      <c r="J27" s="2209"/>
    </row>
    <row r="28" spans="1:10" ht="12.75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 t="s">
        <v>1175</v>
      </c>
      <c r="G30" s="799" t="s">
        <v>1176</v>
      </c>
      <c r="I30" s="800"/>
      <c r="J30" s="801" t="s">
        <v>187</v>
      </c>
    </row>
    <row r="31" ht="12.75">
      <c r="I31" s="800"/>
    </row>
    <row r="32" ht="12.75">
      <c r="A32" s="800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&amp;C&amp;P+91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0"/>
  <sheetViews>
    <sheetView zoomScale="80" zoomScaleNormal="80" workbookViewId="0" topLeftCell="A121">
      <selection activeCell="A146" sqref="A146"/>
    </sheetView>
  </sheetViews>
  <sheetFormatPr defaultColWidth="9.00390625" defaultRowHeight="12.75"/>
  <cols>
    <col min="1" max="1" width="60.75390625" style="60" customWidth="1"/>
    <col min="2" max="3" width="17.00390625" style="60" customWidth="1"/>
    <col min="4" max="4" width="16.375" style="60" customWidth="1"/>
    <col min="5" max="5" width="22.75390625" style="61" customWidth="1"/>
    <col min="6" max="6" width="63.875" style="62" customWidth="1"/>
    <col min="7" max="7" width="13.25390625" style="60" bestFit="1" customWidth="1"/>
    <col min="8" max="16384" width="9.125" style="60" customWidth="1"/>
  </cols>
  <sheetData>
    <row r="1" spans="1:6" s="682" customFormat="1" ht="20.25">
      <c r="A1" s="1227" t="s">
        <v>28</v>
      </c>
      <c r="E1" s="1228"/>
      <c r="F1" s="1229"/>
    </row>
    <row r="2" spans="2:7" s="678" customFormat="1" ht="15">
      <c r="B2" s="679"/>
      <c r="C2" s="679"/>
      <c r="D2" s="679"/>
      <c r="E2" s="680"/>
      <c r="F2" s="681"/>
      <c r="G2" s="60"/>
    </row>
    <row r="3" spans="2:7" s="678" customFormat="1" ht="15">
      <c r="B3" s="679"/>
      <c r="C3" s="679"/>
      <c r="D3" s="679"/>
      <c r="E3" s="680"/>
      <c r="F3" s="681"/>
      <c r="G3" s="60"/>
    </row>
    <row r="4" spans="1:6" s="1230" customFormat="1" ht="23.25">
      <c r="A4" s="2217" t="s">
        <v>72</v>
      </c>
      <c r="B4" s="2217"/>
      <c r="C4" s="2217"/>
      <c r="D4" s="2217"/>
      <c r="E4" s="2217"/>
      <c r="F4" s="2217"/>
    </row>
    <row r="5" spans="1:7" s="678" customFormat="1" ht="18">
      <c r="A5" s="2218" t="s">
        <v>19</v>
      </c>
      <c r="B5" s="2218"/>
      <c r="C5" s="2218"/>
      <c r="D5" s="2218"/>
      <c r="E5" s="2218"/>
      <c r="F5" s="2218"/>
      <c r="G5" s="60"/>
    </row>
    <row r="6" spans="1:6" ht="18.75" customHeight="1" thickBot="1">
      <c r="A6" s="683"/>
      <c r="D6" s="684"/>
      <c r="F6" s="685"/>
    </row>
    <row r="7" spans="1:7" s="690" customFormat="1" ht="24" customHeight="1">
      <c r="A7" s="2212" t="s">
        <v>23</v>
      </c>
      <c r="B7" s="686" t="s">
        <v>74</v>
      </c>
      <c r="C7" s="687"/>
      <c r="D7" s="688" t="s">
        <v>18</v>
      </c>
      <c r="E7" s="689" t="s">
        <v>24</v>
      </c>
      <c r="F7" s="2212" t="s">
        <v>26</v>
      </c>
      <c r="G7" s="683"/>
    </row>
    <row r="8" spans="1:7" s="690" customFormat="1" ht="24" customHeight="1" thickBot="1">
      <c r="A8" s="2213"/>
      <c r="B8" s="691" t="s">
        <v>20</v>
      </c>
      <c r="C8" s="692" t="s">
        <v>21</v>
      </c>
      <c r="D8" s="693" t="s">
        <v>75</v>
      </c>
      <c r="E8" s="694" t="s">
        <v>25</v>
      </c>
      <c r="F8" s="2213"/>
      <c r="G8" s="683"/>
    </row>
    <row r="9" spans="1:10" ht="16.5" customHeight="1">
      <c r="A9" s="695"/>
      <c r="B9" s="696"/>
      <c r="C9" s="697"/>
      <c r="D9" s="698"/>
      <c r="E9" s="699"/>
      <c r="F9" s="700"/>
      <c r="G9" s="701"/>
      <c r="H9" s="702"/>
      <c r="I9" s="702"/>
      <c r="J9" s="702"/>
    </row>
    <row r="10" spans="1:10" s="600" customFormat="1" ht="17.25" customHeight="1">
      <c r="A10" s="729" t="s">
        <v>770</v>
      </c>
      <c r="B10" s="730"/>
      <c r="C10" s="731">
        <v>942</v>
      </c>
      <c r="D10" s="731">
        <v>942</v>
      </c>
      <c r="E10" s="658" t="s">
        <v>771</v>
      </c>
      <c r="F10" s="703" t="s">
        <v>772</v>
      </c>
      <c r="G10" s="598"/>
      <c r="H10" s="599"/>
      <c r="I10" s="599"/>
      <c r="J10" s="599"/>
    </row>
    <row r="11" spans="1:10" s="600" customFormat="1" ht="17.25" customHeight="1">
      <c r="A11" s="729" t="s">
        <v>773</v>
      </c>
      <c r="B11" s="730"/>
      <c r="C11" s="731">
        <v>400</v>
      </c>
      <c r="D11" s="731">
        <v>400</v>
      </c>
      <c r="E11" s="658" t="s">
        <v>771</v>
      </c>
      <c r="F11" s="703" t="s">
        <v>772</v>
      </c>
      <c r="G11" s="598"/>
      <c r="H11" s="599"/>
      <c r="I11" s="599"/>
      <c r="J11" s="599"/>
    </row>
    <row r="12" spans="1:10" s="600" customFormat="1" ht="17.25" customHeight="1">
      <c r="A12" s="729" t="s">
        <v>774</v>
      </c>
      <c r="B12" s="730"/>
      <c r="C12" s="731">
        <v>600</v>
      </c>
      <c r="D12" s="731">
        <v>600</v>
      </c>
      <c r="E12" s="658" t="s">
        <v>771</v>
      </c>
      <c r="F12" s="703" t="s">
        <v>772</v>
      </c>
      <c r="G12" s="598"/>
      <c r="H12" s="599"/>
      <c r="I12" s="599"/>
      <c r="J12" s="599"/>
    </row>
    <row r="13" spans="1:10" s="600" customFormat="1" ht="17.25" customHeight="1">
      <c r="A13" s="729" t="s">
        <v>775</v>
      </c>
      <c r="B13" s="730"/>
      <c r="C13" s="731">
        <v>455.4</v>
      </c>
      <c r="D13" s="731">
        <v>455.4</v>
      </c>
      <c r="E13" s="658" t="s">
        <v>771</v>
      </c>
      <c r="F13" s="703" t="s">
        <v>772</v>
      </c>
      <c r="G13" s="598"/>
      <c r="H13" s="599"/>
      <c r="I13" s="599"/>
      <c r="J13" s="599"/>
    </row>
    <row r="14" spans="1:10" s="600" customFormat="1" ht="17.25" customHeight="1">
      <c r="A14" s="729" t="s">
        <v>776</v>
      </c>
      <c r="B14" s="730"/>
      <c r="C14" s="731">
        <v>259.57</v>
      </c>
      <c r="D14" s="731">
        <v>259.57</v>
      </c>
      <c r="E14" s="658" t="s">
        <v>771</v>
      </c>
      <c r="F14" s="703" t="s">
        <v>772</v>
      </c>
      <c r="G14" s="598"/>
      <c r="H14" s="599"/>
      <c r="I14" s="599"/>
      <c r="J14" s="599"/>
    </row>
    <row r="15" spans="1:10" s="600" customFormat="1" ht="17.25" customHeight="1">
      <c r="A15" s="729" t="s">
        <v>777</v>
      </c>
      <c r="B15" s="730"/>
      <c r="C15" s="731">
        <v>600</v>
      </c>
      <c r="D15" s="731">
        <v>600</v>
      </c>
      <c r="E15" s="658" t="s">
        <v>771</v>
      </c>
      <c r="F15" s="703" t="s">
        <v>772</v>
      </c>
      <c r="G15" s="598"/>
      <c r="H15" s="599"/>
      <c r="I15" s="599"/>
      <c r="J15" s="599"/>
    </row>
    <row r="16" spans="1:10" s="600" customFormat="1" ht="17.25" customHeight="1">
      <c r="A16" s="729" t="s">
        <v>778</v>
      </c>
      <c r="B16" s="730"/>
      <c r="C16" s="731">
        <v>600</v>
      </c>
      <c r="D16" s="731">
        <v>600</v>
      </c>
      <c r="E16" s="658" t="s">
        <v>771</v>
      </c>
      <c r="F16" s="703" t="s">
        <v>772</v>
      </c>
      <c r="G16" s="598"/>
      <c r="H16" s="599"/>
      <c r="I16" s="599"/>
      <c r="J16" s="599"/>
    </row>
    <row r="17" spans="1:10" s="600" customFormat="1" ht="17.25" customHeight="1">
      <c r="A17" s="729" t="s">
        <v>779</v>
      </c>
      <c r="B17" s="730"/>
      <c r="C17" s="731">
        <v>1600</v>
      </c>
      <c r="D17" s="731">
        <v>1600</v>
      </c>
      <c r="E17" s="658" t="s">
        <v>771</v>
      </c>
      <c r="F17" s="703" t="s">
        <v>772</v>
      </c>
      <c r="G17" s="598"/>
      <c r="H17" s="599"/>
      <c r="I17" s="599"/>
      <c r="J17" s="599"/>
    </row>
    <row r="18" spans="1:10" s="600" customFormat="1" ht="17.25" customHeight="1">
      <c r="A18" s="729" t="s">
        <v>780</v>
      </c>
      <c r="B18" s="730"/>
      <c r="C18" s="731">
        <v>600</v>
      </c>
      <c r="D18" s="731">
        <v>600</v>
      </c>
      <c r="E18" s="658" t="s">
        <v>771</v>
      </c>
      <c r="F18" s="703" t="s">
        <v>772</v>
      </c>
      <c r="G18" s="598"/>
      <c r="H18" s="599"/>
      <c r="I18" s="599"/>
      <c r="J18" s="599"/>
    </row>
    <row r="19" spans="1:10" s="600" customFormat="1" ht="17.25" customHeight="1">
      <c r="A19" s="729" t="s">
        <v>781</v>
      </c>
      <c r="B19" s="730"/>
      <c r="C19" s="731">
        <v>108</v>
      </c>
      <c r="D19" s="731">
        <v>108</v>
      </c>
      <c r="E19" s="658" t="s">
        <v>771</v>
      </c>
      <c r="F19" s="703" t="s">
        <v>772</v>
      </c>
      <c r="G19" s="598"/>
      <c r="H19" s="599"/>
      <c r="I19" s="599"/>
      <c r="J19" s="599"/>
    </row>
    <row r="20" spans="1:10" s="600" customFormat="1" ht="17.25" customHeight="1">
      <c r="A20" s="729" t="s">
        <v>782</v>
      </c>
      <c r="B20" s="730"/>
      <c r="C20" s="731">
        <v>84</v>
      </c>
      <c r="D20" s="731">
        <v>84</v>
      </c>
      <c r="E20" s="658" t="s">
        <v>771</v>
      </c>
      <c r="F20" s="703" t="s">
        <v>772</v>
      </c>
      <c r="G20" s="598"/>
      <c r="H20" s="599"/>
      <c r="I20" s="599"/>
      <c r="J20" s="599"/>
    </row>
    <row r="21" spans="1:10" s="704" customFormat="1" ht="17.25" customHeight="1">
      <c r="A21" s="729" t="s">
        <v>783</v>
      </c>
      <c r="B21" s="730"/>
      <c r="C21" s="731">
        <v>1060</v>
      </c>
      <c r="D21" s="731">
        <v>1060</v>
      </c>
      <c r="E21" s="658" t="s">
        <v>771</v>
      </c>
      <c r="F21" s="703" t="s">
        <v>772</v>
      </c>
      <c r="G21" s="598"/>
      <c r="H21" s="599"/>
      <c r="I21" s="599"/>
      <c r="J21" s="599"/>
    </row>
    <row r="22" spans="1:10" s="707" customFormat="1" ht="17.25" customHeight="1">
      <c r="A22" s="729" t="s">
        <v>784</v>
      </c>
      <c r="B22" s="732"/>
      <c r="C22" s="731">
        <v>688</v>
      </c>
      <c r="D22" s="731">
        <v>688</v>
      </c>
      <c r="E22" s="658" t="s">
        <v>771</v>
      </c>
      <c r="F22" s="703" t="s">
        <v>772</v>
      </c>
      <c r="G22" s="705"/>
      <c r="H22" s="706"/>
      <c r="I22" s="706"/>
      <c r="J22" s="706"/>
    </row>
    <row r="23" spans="1:10" s="707" customFormat="1" ht="17.25" customHeight="1">
      <c r="A23" s="729" t="s">
        <v>785</v>
      </c>
      <c r="B23" s="732"/>
      <c r="C23" s="731">
        <v>206</v>
      </c>
      <c r="D23" s="731">
        <v>206</v>
      </c>
      <c r="E23" s="658" t="s">
        <v>771</v>
      </c>
      <c r="F23" s="703" t="s">
        <v>772</v>
      </c>
      <c r="G23" s="705"/>
      <c r="H23" s="706"/>
      <c r="I23" s="706"/>
      <c r="J23" s="706"/>
    </row>
    <row r="24" spans="1:10" s="704" customFormat="1" ht="17.25" customHeight="1">
      <c r="A24" s="729" t="s">
        <v>786</v>
      </c>
      <c r="B24" s="733"/>
      <c r="C24" s="731">
        <v>85.3</v>
      </c>
      <c r="D24" s="731">
        <v>85.3</v>
      </c>
      <c r="E24" s="658" t="s">
        <v>771</v>
      </c>
      <c r="F24" s="703" t="s">
        <v>772</v>
      </c>
      <c r="G24" s="598"/>
      <c r="H24" s="599"/>
      <c r="I24" s="599"/>
      <c r="J24" s="599"/>
    </row>
    <row r="25" spans="1:10" s="704" customFormat="1" ht="17.25" customHeight="1">
      <c r="A25" s="729" t="s">
        <v>787</v>
      </c>
      <c r="B25" s="730"/>
      <c r="C25" s="731">
        <v>35</v>
      </c>
      <c r="D25" s="731">
        <v>35</v>
      </c>
      <c r="E25" s="658" t="s">
        <v>771</v>
      </c>
      <c r="F25" s="703" t="s">
        <v>772</v>
      </c>
      <c r="G25" s="598"/>
      <c r="H25" s="599"/>
      <c r="I25" s="599"/>
      <c r="J25" s="599"/>
    </row>
    <row r="26" spans="1:10" s="600" customFormat="1" ht="17.25" customHeight="1">
      <c r="A26" s="729" t="s">
        <v>788</v>
      </c>
      <c r="B26" s="730"/>
      <c r="C26" s="731">
        <v>700</v>
      </c>
      <c r="D26" s="731">
        <v>700</v>
      </c>
      <c r="E26" s="658" t="s">
        <v>771</v>
      </c>
      <c r="F26" s="703" t="s">
        <v>772</v>
      </c>
      <c r="G26" s="598"/>
      <c r="H26" s="599"/>
      <c r="I26" s="599"/>
      <c r="J26" s="599"/>
    </row>
    <row r="27" spans="1:10" s="600" customFormat="1" ht="17.25" customHeight="1">
      <c r="A27" s="729" t="s">
        <v>789</v>
      </c>
      <c r="B27" s="733"/>
      <c r="C27" s="731">
        <v>400</v>
      </c>
      <c r="D27" s="731">
        <v>400</v>
      </c>
      <c r="E27" s="658" t="s">
        <v>771</v>
      </c>
      <c r="F27" s="703" t="s">
        <v>772</v>
      </c>
      <c r="G27" s="598"/>
      <c r="H27" s="599"/>
      <c r="I27" s="599"/>
      <c r="J27" s="599"/>
    </row>
    <row r="28" spans="1:10" s="600" customFormat="1" ht="17.25" customHeight="1">
      <c r="A28" s="729" t="s">
        <v>790</v>
      </c>
      <c r="B28" s="733"/>
      <c r="C28" s="731">
        <v>96</v>
      </c>
      <c r="D28" s="731">
        <v>96</v>
      </c>
      <c r="E28" s="658" t="s">
        <v>771</v>
      </c>
      <c r="F28" s="703" t="s">
        <v>772</v>
      </c>
      <c r="G28" s="598"/>
      <c r="H28" s="599"/>
      <c r="I28" s="599"/>
      <c r="J28" s="599"/>
    </row>
    <row r="29" spans="1:10" s="704" customFormat="1" ht="17.25" customHeight="1">
      <c r="A29" s="729" t="s">
        <v>791</v>
      </c>
      <c r="B29" s="733"/>
      <c r="C29" s="731">
        <v>84</v>
      </c>
      <c r="D29" s="731">
        <v>84</v>
      </c>
      <c r="E29" s="658" t="s">
        <v>771</v>
      </c>
      <c r="F29" s="703" t="s">
        <v>772</v>
      </c>
      <c r="G29" s="598"/>
      <c r="H29" s="599"/>
      <c r="I29" s="599"/>
      <c r="J29" s="599"/>
    </row>
    <row r="30" spans="1:10" s="600" customFormat="1" ht="17.25" customHeight="1">
      <c r="A30" s="729" t="s">
        <v>792</v>
      </c>
      <c r="B30" s="730"/>
      <c r="C30" s="731">
        <v>60</v>
      </c>
      <c r="D30" s="731">
        <v>60</v>
      </c>
      <c r="E30" s="658" t="s">
        <v>771</v>
      </c>
      <c r="F30" s="703" t="s">
        <v>772</v>
      </c>
      <c r="G30" s="598"/>
      <c r="H30" s="599"/>
      <c r="I30" s="599"/>
      <c r="J30" s="599"/>
    </row>
    <row r="31" spans="1:10" s="600" customFormat="1" ht="17.25" customHeight="1">
      <c r="A31" s="729" t="s">
        <v>793</v>
      </c>
      <c r="B31" s="730"/>
      <c r="C31" s="731">
        <v>212.55</v>
      </c>
      <c r="D31" s="731">
        <v>212.55</v>
      </c>
      <c r="E31" s="658" t="s">
        <v>771</v>
      </c>
      <c r="F31" s="703" t="s">
        <v>772</v>
      </c>
      <c r="G31" s="598"/>
      <c r="H31" s="599"/>
      <c r="I31" s="599"/>
      <c r="J31" s="599"/>
    </row>
    <row r="32" spans="1:10" s="600" customFormat="1" ht="17.25" customHeight="1">
      <c r="A32" s="729" t="s">
        <v>794</v>
      </c>
      <c r="B32" s="730"/>
      <c r="C32" s="731">
        <v>91.15</v>
      </c>
      <c r="D32" s="731">
        <v>91.15</v>
      </c>
      <c r="E32" s="658" t="s">
        <v>771</v>
      </c>
      <c r="F32" s="703" t="s">
        <v>772</v>
      </c>
      <c r="G32" s="598"/>
      <c r="H32" s="599"/>
      <c r="I32" s="599"/>
      <c r="J32" s="599"/>
    </row>
    <row r="33" spans="1:10" s="600" customFormat="1" ht="17.25" customHeight="1">
      <c r="A33" s="729" t="s">
        <v>795</v>
      </c>
      <c r="B33" s="730"/>
      <c r="C33" s="731">
        <v>72</v>
      </c>
      <c r="D33" s="731">
        <v>72</v>
      </c>
      <c r="E33" s="658" t="s">
        <v>771</v>
      </c>
      <c r="F33" s="703" t="s">
        <v>772</v>
      </c>
      <c r="G33" s="598"/>
      <c r="H33" s="599"/>
      <c r="I33" s="599"/>
      <c r="J33" s="599"/>
    </row>
    <row r="34" spans="1:10" s="600" customFormat="1" ht="17.25" customHeight="1">
      <c r="A34" s="729" t="s">
        <v>796</v>
      </c>
      <c r="B34" s="730"/>
      <c r="C34" s="731">
        <v>84</v>
      </c>
      <c r="D34" s="731">
        <v>84</v>
      </c>
      <c r="E34" s="658" t="s">
        <v>771</v>
      </c>
      <c r="F34" s="703" t="s">
        <v>772</v>
      </c>
      <c r="G34" s="598"/>
      <c r="H34" s="599"/>
      <c r="I34" s="599"/>
      <c r="J34" s="599"/>
    </row>
    <row r="35" spans="1:10" s="600" customFormat="1" ht="17.25" customHeight="1">
      <c r="A35" s="729" t="s">
        <v>797</v>
      </c>
      <c r="B35" s="730"/>
      <c r="C35" s="731">
        <v>400</v>
      </c>
      <c r="D35" s="731">
        <v>400</v>
      </c>
      <c r="E35" s="658" t="s">
        <v>771</v>
      </c>
      <c r="F35" s="703" t="s">
        <v>772</v>
      </c>
      <c r="G35" s="598"/>
      <c r="H35" s="599"/>
      <c r="I35" s="599"/>
      <c r="J35" s="599"/>
    </row>
    <row r="36" spans="1:10" s="600" customFormat="1" ht="17.25" customHeight="1">
      <c r="A36" s="729" t="s">
        <v>798</v>
      </c>
      <c r="B36" s="730"/>
      <c r="C36" s="731">
        <v>600</v>
      </c>
      <c r="D36" s="731">
        <v>600</v>
      </c>
      <c r="E36" s="658" t="s">
        <v>771</v>
      </c>
      <c r="F36" s="703" t="s">
        <v>772</v>
      </c>
      <c r="G36" s="598"/>
      <c r="H36" s="599"/>
      <c r="I36" s="599"/>
      <c r="J36" s="599"/>
    </row>
    <row r="37" spans="1:10" s="600" customFormat="1" ht="17.25" customHeight="1">
      <c r="A37" s="729" t="s">
        <v>799</v>
      </c>
      <c r="B37" s="730"/>
      <c r="C37" s="731">
        <v>1300</v>
      </c>
      <c r="D37" s="731">
        <v>1300</v>
      </c>
      <c r="E37" s="658" t="s">
        <v>771</v>
      </c>
      <c r="F37" s="703" t="s">
        <v>772</v>
      </c>
      <c r="G37" s="598"/>
      <c r="H37" s="599"/>
      <c r="I37" s="599"/>
      <c r="J37" s="599"/>
    </row>
    <row r="38" spans="1:10" s="600" customFormat="1" ht="17.25" customHeight="1">
      <c r="A38" s="729" t="s">
        <v>800</v>
      </c>
      <c r="B38" s="730"/>
      <c r="C38" s="731">
        <v>400</v>
      </c>
      <c r="D38" s="731">
        <v>400</v>
      </c>
      <c r="E38" s="658" t="s">
        <v>771</v>
      </c>
      <c r="F38" s="703" t="s">
        <v>772</v>
      </c>
      <c r="G38" s="598"/>
      <c r="H38" s="599"/>
      <c r="I38" s="599"/>
      <c r="J38" s="599"/>
    </row>
    <row r="39" spans="1:10" s="600" customFormat="1" ht="17.25" customHeight="1">
      <c r="A39" s="729" t="s">
        <v>801</v>
      </c>
      <c r="B39" s="730"/>
      <c r="C39" s="731">
        <v>600</v>
      </c>
      <c r="D39" s="731">
        <v>600</v>
      </c>
      <c r="E39" s="658" t="s">
        <v>771</v>
      </c>
      <c r="F39" s="703" t="s">
        <v>772</v>
      </c>
      <c r="G39" s="598"/>
      <c r="H39" s="599"/>
      <c r="I39" s="599"/>
      <c r="J39" s="599"/>
    </row>
    <row r="40" spans="1:10" s="600" customFormat="1" ht="17.25" customHeight="1">
      <c r="A40" s="729" t="s">
        <v>802</v>
      </c>
      <c r="B40" s="730"/>
      <c r="C40" s="731">
        <v>400</v>
      </c>
      <c r="D40" s="731">
        <v>400</v>
      </c>
      <c r="E40" s="658" t="s">
        <v>771</v>
      </c>
      <c r="F40" s="703" t="s">
        <v>772</v>
      </c>
      <c r="G40" s="598"/>
      <c r="H40" s="599"/>
      <c r="I40" s="599"/>
      <c r="J40" s="599"/>
    </row>
    <row r="41" spans="1:10" s="600" customFormat="1" ht="17.25" customHeight="1">
      <c r="A41" s="729" t="s">
        <v>803</v>
      </c>
      <c r="B41" s="730"/>
      <c r="C41" s="731">
        <v>400</v>
      </c>
      <c r="D41" s="731">
        <v>400</v>
      </c>
      <c r="E41" s="658" t="s">
        <v>771</v>
      </c>
      <c r="F41" s="703" t="s">
        <v>772</v>
      </c>
      <c r="G41" s="598"/>
      <c r="H41" s="599"/>
      <c r="I41" s="599"/>
      <c r="J41" s="599"/>
    </row>
    <row r="42" spans="1:10" s="600" customFormat="1" ht="17.25" customHeight="1">
      <c r="A42" s="729" t="s">
        <v>804</v>
      </c>
      <c r="B42" s="730"/>
      <c r="C42" s="731">
        <v>430</v>
      </c>
      <c r="D42" s="731">
        <v>430</v>
      </c>
      <c r="E42" s="658" t="s">
        <v>771</v>
      </c>
      <c r="F42" s="703" t="s">
        <v>772</v>
      </c>
      <c r="G42" s="598"/>
      <c r="H42" s="599"/>
      <c r="I42" s="599"/>
      <c r="J42" s="599"/>
    </row>
    <row r="43" spans="1:10" s="600" customFormat="1" ht="17.25" customHeight="1">
      <c r="A43" s="729" t="s">
        <v>805</v>
      </c>
      <c r="B43" s="730"/>
      <c r="C43" s="731">
        <v>394</v>
      </c>
      <c r="D43" s="731">
        <v>394</v>
      </c>
      <c r="E43" s="658" t="s">
        <v>771</v>
      </c>
      <c r="F43" s="703" t="s">
        <v>772</v>
      </c>
      <c r="G43" s="598"/>
      <c r="H43" s="599"/>
      <c r="I43" s="599"/>
      <c r="J43" s="599"/>
    </row>
    <row r="44" spans="1:10" s="600" customFormat="1" ht="17.25" customHeight="1">
      <c r="A44" s="729" t="s">
        <v>806</v>
      </c>
      <c r="B44" s="730"/>
      <c r="C44" s="731">
        <v>600</v>
      </c>
      <c r="D44" s="731">
        <v>600</v>
      </c>
      <c r="E44" s="658" t="s">
        <v>771</v>
      </c>
      <c r="F44" s="703" t="s">
        <v>772</v>
      </c>
      <c r="G44" s="598"/>
      <c r="H44" s="599"/>
      <c r="I44" s="599"/>
      <c r="J44" s="599"/>
    </row>
    <row r="45" spans="1:10" s="600" customFormat="1" ht="17.25" customHeight="1">
      <c r="A45" s="734"/>
      <c r="B45" s="735"/>
      <c r="C45" s="736"/>
      <c r="D45" s="737"/>
      <c r="E45" s="658"/>
      <c r="F45" s="703"/>
      <c r="G45" s="598"/>
      <c r="H45" s="599"/>
      <c r="I45" s="599"/>
      <c r="J45" s="599"/>
    </row>
    <row r="46" spans="1:10" s="600" customFormat="1" ht="16.5" customHeight="1">
      <c r="A46" s="662" t="s">
        <v>752</v>
      </c>
      <c r="B46" s="663"/>
      <c r="C46" s="664">
        <f>SUM(C10:C45)</f>
        <v>15646.97</v>
      </c>
      <c r="D46" s="738">
        <f>SUM(D10:D45)</f>
        <v>15646.97</v>
      </c>
      <c r="E46" s="658"/>
      <c r="F46" s="708"/>
      <c r="G46" s="598"/>
      <c r="H46" s="599"/>
      <c r="I46" s="599"/>
      <c r="J46" s="599"/>
    </row>
    <row r="47" spans="1:10" s="600" customFormat="1" ht="16.5" customHeight="1">
      <c r="A47" s="662" t="s">
        <v>753</v>
      </c>
      <c r="B47" s="663"/>
      <c r="C47" s="664">
        <v>0.033</v>
      </c>
      <c r="D47" s="738">
        <v>0</v>
      </c>
      <c r="E47" s="658"/>
      <c r="F47" s="708"/>
      <c r="G47" s="598"/>
      <c r="H47" s="599"/>
      <c r="I47" s="599"/>
      <c r="J47" s="599"/>
    </row>
    <row r="48" spans="1:10" s="600" customFormat="1" ht="16.5" customHeight="1">
      <c r="A48" s="739" t="s">
        <v>754</v>
      </c>
      <c r="B48" s="740">
        <v>17500</v>
      </c>
      <c r="C48" s="741">
        <f>SUM(C46:C47)</f>
        <v>15647.002999999999</v>
      </c>
      <c r="D48" s="742">
        <f>SUM(D46:D47)</f>
        <v>15646.97</v>
      </c>
      <c r="E48" s="743"/>
      <c r="F48" s="671" t="s">
        <v>772</v>
      </c>
      <c r="G48" s="660"/>
      <c r="H48" s="660"/>
      <c r="I48" s="660"/>
      <c r="J48" s="660"/>
    </row>
    <row r="49" spans="1:10" s="600" customFormat="1" ht="16.5" customHeight="1">
      <c r="A49" s="594"/>
      <c r="B49" s="595"/>
      <c r="C49" s="596"/>
      <c r="D49" s="709"/>
      <c r="E49" s="597"/>
      <c r="F49" s="703"/>
      <c r="G49" s="598"/>
      <c r="H49" s="599"/>
      <c r="I49" s="599"/>
      <c r="J49" s="599"/>
    </row>
    <row r="50" spans="1:10" s="600" customFormat="1" ht="16.5" customHeight="1">
      <c r="A50" s="654" t="s">
        <v>775</v>
      </c>
      <c r="B50" s="655"/>
      <c r="C50" s="744">
        <v>50.864</v>
      </c>
      <c r="D50" s="657">
        <v>50.864</v>
      </c>
      <c r="E50" s="658" t="s">
        <v>807</v>
      </c>
      <c r="F50" s="703" t="s">
        <v>808</v>
      </c>
      <c r="G50" s="598"/>
      <c r="H50" s="599"/>
      <c r="I50" s="599"/>
      <c r="J50" s="599"/>
    </row>
    <row r="51" spans="1:10" s="600" customFormat="1" ht="16.5" customHeight="1">
      <c r="A51" s="654" t="s">
        <v>809</v>
      </c>
      <c r="B51" s="655"/>
      <c r="C51" s="744">
        <v>11.776</v>
      </c>
      <c r="D51" s="657">
        <v>11.776</v>
      </c>
      <c r="E51" s="658" t="s">
        <v>807</v>
      </c>
      <c r="F51" s="703" t="s">
        <v>808</v>
      </c>
      <c r="G51" s="598"/>
      <c r="H51" s="599"/>
      <c r="I51" s="599"/>
      <c r="J51" s="599"/>
    </row>
    <row r="52" spans="1:10" s="710" customFormat="1" ht="16.5" customHeight="1">
      <c r="A52" s="654" t="s">
        <v>810</v>
      </c>
      <c r="B52" s="663"/>
      <c r="C52" s="744">
        <v>545.184</v>
      </c>
      <c r="D52" s="657">
        <v>545.184</v>
      </c>
      <c r="E52" s="658" t="s">
        <v>807</v>
      </c>
      <c r="F52" s="703" t="s">
        <v>808</v>
      </c>
      <c r="G52" s="705"/>
      <c r="H52" s="706"/>
      <c r="I52" s="706"/>
      <c r="J52" s="706"/>
    </row>
    <row r="53" spans="1:10" s="600" customFormat="1" ht="16.5" customHeight="1">
      <c r="A53" s="654" t="s">
        <v>811</v>
      </c>
      <c r="B53" s="655"/>
      <c r="C53" s="744">
        <v>199.368</v>
      </c>
      <c r="D53" s="657">
        <v>199.368</v>
      </c>
      <c r="E53" s="658" t="s">
        <v>807</v>
      </c>
      <c r="F53" s="703" t="s">
        <v>808</v>
      </c>
      <c r="G53" s="598"/>
      <c r="H53" s="599"/>
      <c r="I53" s="599"/>
      <c r="J53" s="599"/>
    </row>
    <row r="54" spans="1:10" s="600" customFormat="1" ht="16.5" customHeight="1">
      <c r="A54" s="654" t="s">
        <v>812</v>
      </c>
      <c r="B54" s="655"/>
      <c r="C54" s="744">
        <v>6.168</v>
      </c>
      <c r="D54" s="657">
        <v>6.168</v>
      </c>
      <c r="E54" s="658" t="s">
        <v>807</v>
      </c>
      <c r="F54" s="703" t="s">
        <v>808</v>
      </c>
      <c r="G54" s="598"/>
      <c r="H54" s="599"/>
      <c r="I54" s="599"/>
      <c r="J54" s="599"/>
    </row>
    <row r="55" spans="1:10" s="600" customFormat="1" ht="16.5" customHeight="1">
      <c r="A55" s="654" t="s">
        <v>801</v>
      </c>
      <c r="B55" s="675"/>
      <c r="C55" s="744">
        <v>241.496</v>
      </c>
      <c r="D55" s="657">
        <v>241.496</v>
      </c>
      <c r="E55" s="658" t="s">
        <v>807</v>
      </c>
      <c r="F55" s="703" t="s">
        <v>808</v>
      </c>
      <c r="G55" s="598"/>
      <c r="H55" s="599"/>
      <c r="I55" s="599"/>
      <c r="J55" s="599"/>
    </row>
    <row r="56" spans="1:10" s="704" customFormat="1" ht="16.5" customHeight="1">
      <c r="A56" s="654" t="s">
        <v>813</v>
      </c>
      <c r="B56" s="655"/>
      <c r="C56" s="744">
        <v>47.048</v>
      </c>
      <c r="D56" s="657">
        <v>47.048</v>
      </c>
      <c r="E56" s="658" t="s">
        <v>807</v>
      </c>
      <c r="F56" s="703" t="s">
        <v>808</v>
      </c>
      <c r="G56" s="598"/>
      <c r="H56" s="599"/>
      <c r="I56" s="599"/>
      <c r="J56" s="599"/>
    </row>
    <row r="57" spans="1:10" s="600" customFormat="1" ht="16.5" customHeight="1">
      <c r="A57" s="654" t="s">
        <v>814</v>
      </c>
      <c r="B57" s="675"/>
      <c r="C57" s="744">
        <v>252.592</v>
      </c>
      <c r="D57" s="657">
        <v>252.592</v>
      </c>
      <c r="E57" s="658" t="s">
        <v>807</v>
      </c>
      <c r="F57" s="703" t="s">
        <v>808</v>
      </c>
      <c r="G57" s="598"/>
      <c r="H57" s="599"/>
      <c r="I57" s="599"/>
      <c r="J57" s="599"/>
    </row>
    <row r="58" spans="1:10" s="704" customFormat="1" ht="16.5" customHeight="1">
      <c r="A58" s="654" t="s">
        <v>815</v>
      </c>
      <c r="B58" s="745"/>
      <c r="C58" s="744">
        <v>405.968</v>
      </c>
      <c r="D58" s="657">
        <v>405.968</v>
      </c>
      <c r="E58" s="658" t="s">
        <v>807</v>
      </c>
      <c r="F58" s="703" t="s">
        <v>808</v>
      </c>
      <c r="G58" s="598"/>
      <c r="H58" s="599"/>
      <c r="I58" s="599"/>
      <c r="J58" s="599"/>
    </row>
    <row r="59" spans="1:10" s="600" customFormat="1" ht="16.5" customHeight="1">
      <c r="A59" s="654"/>
      <c r="B59" s="675"/>
      <c r="C59" s="744"/>
      <c r="D59" s="657"/>
      <c r="E59" s="658"/>
      <c r="F59" s="703"/>
      <c r="G59" s="598"/>
      <c r="H59" s="599"/>
      <c r="I59" s="599"/>
      <c r="J59" s="599"/>
    </row>
    <row r="60" spans="1:10" s="704" customFormat="1" ht="16.5" customHeight="1">
      <c r="A60" s="654" t="s">
        <v>816</v>
      </c>
      <c r="B60" s="655"/>
      <c r="C60" s="744">
        <v>55.136</v>
      </c>
      <c r="D60" s="657">
        <v>55.136</v>
      </c>
      <c r="E60" s="658" t="s">
        <v>817</v>
      </c>
      <c r="F60" s="703" t="s">
        <v>818</v>
      </c>
      <c r="G60" s="598"/>
      <c r="H60" s="599"/>
      <c r="I60" s="599"/>
      <c r="J60" s="599"/>
    </row>
    <row r="61" spans="1:10" s="600" customFormat="1" ht="16.5" customHeight="1">
      <c r="A61" s="654"/>
      <c r="B61" s="655"/>
      <c r="C61" s="744"/>
      <c r="D61" s="657"/>
      <c r="E61" s="658"/>
      <c r="F61" s="703"/>
      <c r="G61" s="598"/>
      <c r="H61" s="599"/>
      <c r="I61" s="599"/>
      <c r="J61" s="599"/>
    </row>
    <row r="62" spans="1:10" s="710" customFormat="1" ht="16.5" customHeight="1">
      <c r="A62" s="662" t="s">
        <v>752</v>
      </c>
      <c r="B62" s="663"/>
      <c r="C62" s="664">
        <f>SUM(C50:C61)</f>
        <v>1815.6000000000001</v>
      </c>
      <c r="D62" s="746">
        <f>SUM(D50:D61)</f>
        <v>1815.6000000000001</v>
      </c>
      <c r="E62" s="747"/>
      <c r="F62" s="711"/>
      <c r="G62" s="705"/>
      <c r="H62" s="706"/>
      <c r="I62" s="706"/>
      <c r="J62" s="706"/>
    </row>
    <row r="63" spans="1:10" s="710" customFormat="1" ht="16.5" customHeight="1">
      <c r="A63" s="662" t="s">
        <v>753</v>
      </c>
      <c r="B63" s="663"/>
      <c r="C63" s="664">
        <v>0.01</v>
      </c>
      <c r="D63" s="746">
        <v>0</v>
      </c>
      <c r="E63" s="747"/>
      <c r="F63" s="711"/>
      <c r="G63" s="705"/>
      <c r="H63" s="706"/>
      <c r="I63" s="706"/>
      <c r="J63" s="706"/>
    </row>
    <row r="64" spans="1:10" s="712" customFormat="1" ht="16.5" customHeight="1">
      <c r="A64" s="739" t="s">
        <v>754</v>
      </c>
      <c r="B64" s="740">
        <v>2500</v>
      </c>
      <c r="C64" s="741">
        <f>SUM(C62:C63)</f>
        <v>1815.6100000000001</v>
      </c>
      <c r="D64" s="748">
        <f>SUM(D62:D63)</f>
        <v>1815.6000000000001</v>
      </c>
      <c r="E64" s="749"/>
      <c r="F64" s="671" t="s">
        <v>819</v>
      </c>
      <c r="G64" s="724"/>
      <c r="H64" s="724"/>
      <c r="I64" s="724"/>
      <c r="J64" s="724"/>
    </row>
    <row r="65" spans="1:10" s="600" customFormat="1" ht="16.5" customHeight="1">
      <c r="A65" s="713"/>
      <c r="B65" s="595"/>
      <c r="C65" s="596"/>
      <c r="D65" s="714"/>
      <c r="E65" s="715"/>
      <c r="F65" s="716"/>
      <c r="G65" s="598"/>
      <c r="H65" s="599"/>
      <c r="I65" s="599"/>
      <c r="J65" s="599"/>
    </row>
    <row r="66" spans="1:6" s="718" customFormat="1" ht="16.5" customHeight="1">
      <c r="A66" s="750" t="s">
        <v>770</v>
      </c>
      <c r="B66" s="751"/>
      <c r="C66" s="752">
        <v>8242</v>
      </c>
      <c r="D66" s="753">
        <f>C66-200</f>
        <v>8042</v>
      </c>
      <c r="E66" s="618" t="s">
        <v>743</v>
      </c>
      <c r="F66" s="717" t="s">
        <v>744</v>
      </c>
    </row>
    <row r="67" spans="1:6" s="718" customFormat="1" ht="16.5" customHeight="1">
      <c r="A67" s="750" t="s">
        <v>820</v>
      </c>
      <c r="B67" s="751"/>
      <c r="C67" s="752">
        <v>205</v>
      </c>
      <c r="D67" s="752">
        <f>C67-205</f>
        <v>0</v>
      </c>
      <c r="E67" s="618" t="s">
        <v>743</v>
      </c>
      <c r="F67" s="717" t="s">
        <v>744</v>
      </c>
    </row>
    <row r="68" spans="1:6" s="718" customFormat="1" ht="16.5" customHeight="1">
      <c r="A68" s="750" t="s">
        <v>809</v>
      </c>
      <c r="B68" s="751"/>
      <c r="C68" s="752">
        <v>108</v>
      </c>
      <c r="D68" s="752">
        <f aca="true" t="shared" si="0" ref="D68:D105">C68</f>
        <v>108</v>
      </c>
      <c r="E68" s="618" t="s">
        <v>743</v>
      </c>
      <c r="F68" s="717" t="s">
        <v>744</v>
      </c>
    </row>
    <row r="69" spans="1:6" s="718" customFormat="1" ht="16.5" customHeight="1">
      <c r="A69" s="750" t="s">
        <v>821</v>
      </c>
      <c r="B69" s="751"/>
      <c r="C69" s="752">
        <v>128</v>
      </c>
      <c r="D69" s="752">
        <f t="shared" si="0"/>
        <v>128</v>
      </c>
      <c r="E69" s="618" t="s">
        <v>743</v>
      </c>
      <c r="F69" s="717" t="s">
        <v>744</v>
      </c>
    </row>
    <row r="70" spans="1:6" s="718" customFormat="1" ht="16.5" customHeight="1">
      <c r="A70" s="750" t="s">
        <v>822</v>
      </c>
      <c r="B70" s="751"/>
      <c r="C70" s="752">
        <v>284</v>
      </c>
      <c r="D70" s="752">
        <f t="shared" si="0"/>
        <v>284</v>
      </c>
      <c r="E70" s="618" t="s">
        <v>743</v>
      </c>
      <c r="F70" s="717" t="s">
        <v>744</v>
      </c>
    </row>
    <row r="71" spans="1:6" s="718" customFormat="1" ht="16.5" customHeight="1">
      <c r="A71" s="750" t="s">
        <v>823</v>
      </c>
      <c r="B71" s="751"/>
      <c r="C71" s="752">
        <v>34</v>
      </c>
      <c r="D71" s="752">
        <f t="shared" si="0"/>
        <v>34</v>
      </c>
      <c r="E71" s="618" t="s">
        <v>743</v>
      </c>
      <c r="F71" s="717" t="s">
        <v>744</v>
      </c>
    </row>
    <row r="72" spans="1:6" s="718" customFormat="1" ht="16.5" customHeight="1">
      <c r="A72" s="750" t="s">
        <v>824</v>
      </c>
      <c r="B72" s="751"/>
      <c r="C72" s="752">
        <v>390</v>
      </c>
      <c r="D72" s="752">
        <f t="shared" si="0"/>
        <v>390</v>
      </c>
      <c r="E72" s="618" t="s">
        <v>743</v>
      </c>
      <c r="F72" s="717" t="s">
        <v>744</v>
      </c>
    </row>
    <row r="73" spans="1:6" s="718" customFormat="1" ht="16.5" customHeight="1">
      <c r="A73" s="750" t="s">
        <v>825</v>
      </c>
      <c r="B73" s="751"/>
      <c r="C73" s="752">
        <v>332</v>
      </c>
      <c r="D73" s="752">
        <f t="shared" si="0"/>
        <v>332</v>
      </c>
      <c r="E73" s="618" t="s">
        <v>743</v>
      </c>
      <c r="F73" s="717" t="s">
        <v>744</v>
      </c>
    </row>
    <row r="74" spans="1:6" s="718" customFormat="1" ht="16.5" customHeight="1">
      <c r="A74" s="750" t="s">
        <v>826</v>
      </c>
      <c r="B74" s="751"/>
      <c r="C74" s="752">
        <v>280</v>
      </c>
      <c r="D74" s="752">
        <f t="shared" si="0"/>
        <v>280</v>
      </c>
      <c r="E74" s="618" t="s">
        <v>743</v>
      </c>
      <c r="F74" s="717" t="s">
        <v>744</v>
      </c>
    </row>
    <row r="75" spans="1:6" s="718" customFormat="1" ht="16.5" customHeight="1">
      <c r="A75" s="750" t="s">
        <v>827</v>
      </c>
      <c r="B75" s="751"/>
      <c r="C75" s="752">
        <v>80</v>
      </c>
      <c r="D75" s="752">
        <f t="shared" si="0"/>
        <v>80</v>
      </c>
      <c r="E75" s="618" t="s">
        <v>743</v>
      </c>
      <c r="F75" s="717" t="s">
        <v>744</v>
      </c>
    </row>
    <row r="76" spans="1:6" s="718" customFormat="1" ht="16.5" customHeight="1">
      <c r="A76" s="750" t="s">
        <v>828</v>
      </c>
      <c r="B76" s="751"/>
      <c r="C76" s="752">
        <v>118</v>
      </c>
      <c r="D76" s="752">
        <f t="shared" si="0"/>
        <v>118</v>
      </c>
      <c r="E76" s="618" t="s">
        <v>743</v>
      </c>
      <c r="F76" s="717" t="s">
        <v>744</v>
      </c>
    </row>
    <row r="77" spans="1:6" s="718" customFormat="1" ht="16.5" customHeight="1">
      <c r="A77" s="750" t="s">
        <v>829</v>
      </c>
      <c r="B77" s="751"/>
      <c r="C77" s="752">
        <v>417</v>
      </c>
      <c r="D77" s="752">
        <f t="shared" si="0"/>
        <v>417</v>
      </c>
      <c r="E77" s="618" t="s">
        <v>743</v>
      </c>
      <c r="F77" s="717" t="s">
        <v>744</v>
      </c>
    </row>
    <row r="78" spans="1:6" s="718" customFormat="1" ht="16.5" customHeight="1">
      <c r="A78" s="750" t="s">
        <v>830</v>
      </c>
      <c r="B78" s="751"/>
      <c r="C78" s="752">
        <v>258</v>
      </c>
      <c r="D78" s="752">
        <f t="shared" si="0"/>
        <v>258</v>
      </c>
      <c r="E78" s="618" t="s">
        <v>743</v>
      </c>
      <c r="F78" s="717" t="s">
        <v>744</v>
      </c>
    </row>
    <row r="79" spans="1:6" s="718" customFormat="1" ht="16.5" customHeight="1">
      <c r="A79" s="750" t="s">
        <v>831</v>
      </c>
      <c r="B79" s="751"/>
      <c r="C79" s="752">
        <v>117</v>
      </c>
      <c r="D79" s="752">
        <f t="shared" si="0"/>
        <v>117</v>
      </c>
      <c r="E79" s="618" t="s">
        <v>743</v>
      </c>
      <c r="F79" s="717" t="s">
        <v>744</v>
      </c>
    </row>
    <row r="80" spans="1:6" s="718" customFormat="1" ht="16.5" customHeight="1">
      <c r="A80" s="750" t="s">
        <v>832</v>
      </c>
      <c r="B80" s="751"/>
      <c r="C80" s="752">
        <v>40</v>
      </c>
      <c r="D80" s="752">
        <f t="shared" si="0"/>
        <v>40</v>
      </c>
      <c r="E80" s="618" t="s">
        <v>743</v>
      </c>
      <c r="F80" s="717" t="s">
        <v>744</v>
      </c>
    </row>
    <row r="81" spans="1:6" s="718" customFormat="1" ht="16.5" customHeight="1">
      <c r="A81" s="750" t="s">
        <v>833</v>
      </c>
      <c r="B81" s="751"/>
      <c r="C81" s="752">
        <v>136</v>
      </c>
      <c r="D81" s="752">
        <f>C81-10.378</f>
        <v>125.622</v>
      </c>
      <c r="E81" s="618" t="s">
        <v>743</v>
      </c>
      <c r="F81" s="717" t="s">
        <v>744</v>
      </c>
    </row>
    <row r="82" spans="1:6" s="718" customFormat="1" ht="16.5" customHeight="1">
      <c r="A82" s="750" t="s">
        <v>834</v>
      </c>
      <c r="B82" s="751"/>
      <c r="C82" s="752">
        <v>167</v>
      </c>
      <c r="D82" s="752">
        <f t="shared" si="0"/>
        <v>167</v>
      </c>
      <c r="E82" s="618" t="s">
        <v>743</v>
      </c>
      <c r="F82" s="717" t="s">
        <v>744</v>
      </c>
    </row>
    <row r="83" spans="1:6" s="718" customFormat="1" ht="16.5" customHeight="1">
      <c r="A83" s="750" t="s">
        <v>835</v>
      </c>
      <c r="B83" s="751"/>
      <c r="C83" s="752">
        <v>72</v>
      </c>
      <c r="D83" s="752">
        <f t="shared" si="0"/>
        <v>72</v>
      </c>
      <c r="E83" s="618" t="s">
        <v>743</v>
      </c>
      <c r="F83" s="717" t="s">
        <v>744</v>
      </c>
    </row>
    <row r="84" spans="1:6" s="718" customFormat="1" ht="16.5" customHeight="1">
      <c r="A84" s="750" t="s">
        <v>836</v>
      </c>
      <c r="B84" s="751"/>
      <c r="C84" s="752">
        <v>122</v>
      </c>
      <c r="D84" s="752">
        <f t="shared" si="0"/>
        <v>122</v>
      </c>
      <c r="E84" s="618" t="s">
        <v>743</v>
      </c>
      <c r="F84" s="717" t="s">
        <v>744</v>
      </c>
    </row>
    <row r="85" spans="1:6" s="718" customFormat="1" ht="16.5" customHeight="1">
      <c r="A85" s="754" t="s">
        <v>837</v>
      </c>
      <c r="B85" s="755"/>
      <c r="C85" s="756">
        <v>80</v>
      </c>
      <c r="D85" s="756">
        <f t="shared" si="0"/>
        <v>80</v>
      </c>
      <c r="E85" s="757" t="s">
        <v>743</v>
      </c>
      <c r="F85" s="728" t="s">
        <v>744</v>
      </c>
    </row>
    <row r="86" spans="1:6" s="718" customFormat="1" ht="16.5" customHeight="1">
      <c r="A86" s="750" t="s">
        <v>838</v>
      </c>
      <c r="B86" s="751"/>
      <c r="C86" s="752">
        <v>238</v>
      </c>
      <c r="D86" s="752">
        <f t="shared" si="0"/>
        <v>238</v>
      </c>
      <c r="E86" s="618" t="s">
        <v>743</v>
      </c>
      <c r="F86" s="717" t="s">
        <v>744</v>
      </c>
    </row>
    <row r="87" spans="1:6" s="718" customFormat="1" ht="16.5" customHeight="1">
      <c r="A87" s="750" t="s">
        <v>839</v>
      </c>
      <c r="B87" s="751"/>
      <c r="C87" s="752">
        <v>182</v>
      </c>
      <c r="D87" s="752">
        <f>C87</f>
        <v>182</v>
      </c>
      <c r="E87" s="618" t="s">
        <v>743</v>
      </c>
      <c r="F87" s="717" t="s">
        <v>744</v>
      </c>
    </row>
    <row r="88" spans="1:6" s="718" customFormat="1" ht="16.5" customHeight="1">
      <c r="A88" s="750" t="s">
        <v>796</v>
      </c>
      <c r="B88" s="751"/>
      <c r="C88" s="752">
        <v>735</v>
      </c>
      <c r="D88" s="752">
        <f t="shared" si="0"/>
        <v>735</v>
      </c>
      <c r="E88" s="618" t="s">
        <v>743</v>
      </c>
      <c r="F88" s="717" t="s">
        <v>744</v>
      </c>
    </row>
    <row r="89" spans="1:6" s="718" customFormat="1" ht="16.5" customHeight="1">
      <c r="A89" s="750" t="s">
        <v>840</v>
      </c>
      <c r="B89" s="751"/>
      <c r="C89" s="752">
        <v>28</v>
      </c>
      <c r="D89" s="752">
        <f t="shared" si="0"/>
        <v>28</v>
      </c>
      <c r="E89" s="618" t="s">
        <v>743</v>
      </c>
      <c r="F89" s="717" t="s">
        <v>744</v>
      </c>
    </row>
    <row r="90" spans="1:6" s="718" customFormat="1" ht="16.5" customHeight="1">
      <c r="A90" s="750" t="s">
        <v>841</v>
      </c>
      <c r="B90" s="751"/>
      <c r="C90" s="752">
        <v>228</v>
      </c>
      <c r="D90" s="752">
        <f t="shared" si="0"/>
        <v>228</v>
      </c>
      <c r="E90" s="618" t="s">
        <v>743</v>
      </c>
      <c r="F90" s="717" t="s">
        <v>744</v>
      </c>
    </row>
    <row r="91" spans="1:6" s="718" customFormat="1" ht="16.5" customHeight="1">
      <c r="A91" s="750" t="s">
        <v>842</v>
      </c>
      <c r="B91" s="751"/>
      <c r="C91" s="752">
        <v>297</v>
      </c>
      <c r="D91" s="752">
        <f t="shared" si="0"/>
        <v>297</v>
      </c>
      <c r="E91" s="618" t="s">
        <v>743</v>
      </c>
      <c r="F91" s="717" t="s">
        <v>744</v>
      </c>
    </row>
    <row r="92" spans="1:6" s="718" customFormat="1" ht="16.5" customHeight="1">
      <c r="A92" s="750" t="s">
        <v>843</v>
      </c>
      <c r="B92" s="751"/>
      <c r="C92" s="752">
        <v>290</v>
      </c>
      <c r="D92" s="752">
        <f t="shared" si="0"/>
        <v>290</v>
      </c>
      <c r="E92" s="618" t="s">
        <v>743</v>
      </c>
      <c r="F92" s="717" t="s">
        <v>744</v>
      </c>
    </row>
    <row r="93" spans="1:6" s="718" customFormat="1" ht="16.5" customHeight="1">
      <c r="A93" s="750" t="s">
        <v>844</v>
      </c>
      <c r="B93" s="751"/>
      <c r="C93" s="752">
        <v>229</v>
      </c>
      <c r="D93" s="752">
        <f t="shared" si="0"/>
        <v>229</v>
      </c>
      <c r="E93" s="618" t="s">
        <v>743</v>
      </c>
      <c r="F93" s="717" t="s">
        <v>744</v>
      </c>
    </row>
    <row r="94" spans="1:6" s="718" customFormat="1" ht="16.5" customHeight="1">
      <c r="A94" s="750" t="s">
        <v>845</v>
      </c>
      <c r="B94" s="751"/>
      <c r="C94" s="752">
        <v>165</v>
      </c>
      <c r="D94" s="752">
        <f t="shared" si="0"/>
        <v>165</v>
      </c>
      <c r="E94" s="618" t="s">
        <v>743</v>
      </c>
      <c r="F94" s="717" t="s">
        <v>744</v>
      </c>
    </row>
    <row r="95" spans="1:6" s="718" customFormat="1" ht="16.5" customHeight="1">
      <c r="A95" s="750" t="s">
        <v>846</v>
      </c>
      <c r="B95" s="751"/>
      <c r="C95" s="752">
        <v>178</v>
      </c>
      <c r="D95" s="752">
        <f t="shared" si="0"/>
        <v>178</v>
      </c>
      <c r="E95" s="618" t="s">
        <v>743</v>
      </c>
      <c r="F95" s="717" t="s">
        <v>744</v>
      </c>
    </row>
    <row r="96" spans="1:6" s="718" customFormat="1" ht="16.5" customHeight="1">
      <c r="A96" s="750" t="s">
        <v>802</v>
      </c>
      <c r="B96" s="751"/>
      <c r="C96" s="752">
        <v>199</v>
      </c>
      <c r="D96" s="752">
        <f t="shared" si="0"/>
        <v>199</v>
      </c>
      <c r="E96" s="618" t="s">
        <v>743</v>
      </c>
      <c r="F96" s="717" t="s">
        <v>744</v>
      </c>
    </row>
    <row r="97" spans="1:6" s="718" customFormat="1" ht="16.5" customHeight="1">
      <c r="A97" s="750" t="s">
        <v>847</v>
      </c>
      <c r="B97" s="751"/>
      <c r="C97" s="752">
        <v>399</v>
      </c>
      <c r="D97" s="752">
        <f>C97-22.4485</f>
        <v>376.5515</v>
      </c>
      <c r="E97" s="618" t="s">
        <v>743</v>
      </c>
      <c r="F97" s="717" t="s">
        <v>744</v>
      </c>
    </row>
    <row r="98" spans="1:6" s="718" customFormat="1" ht="16.5" customHeight="1">
      <c r="A98" s="750" t="s">
        <v>848</v>
      </c>
      <c r="B98" s="751"/>
      <c r="C98" s="752">
        <v>1091</v>
      </c>
      <c r="D98" s="752">
        <f>C98-51.79764</f>
        <v>1039.20236</v>
      </c>
      <c r="E98" s="618" t="s">
        <v>743</v>
      </c>
      <c r="F98" s="717" t="s">
        <v>744</v>
      </c>
    </row>
    <row r="99" spans="1:6" s="718" customFormat="1" ht="16.5" customHeight="1">
      <c r="A99" s="750" t="s">
        <v>849</v>
      </c>
      <c r="B99" s="751"/>
      <c r="C99" s="752">
        <v>264</v>
      </c>
      <c r="D99" s="752">
        <f t="shared" si="0"/>
        <v>264</v>
      </c>
      <c r="E99" s="618" t="s">
        <v>743</v>
      </c>
      <c r="F99" s="717" t="s">
        <v>744</v>
      </c>
    </row>
    <row r="100" spans="1:6" s="718" customFormat="1" ht="16.5" customHeight="1">
      <c r="A100" s="750" t="s">
        <v>850</v>
      </c>
      <c r="B100" s="751"/>
      <c r="C100" s="752">
        <v>235</v>
      </c>
      <c r="D100" s="752">
        <f t="shared" si="0"/>
        <v>235</v>
      </c>
      <c r="E100" s="618" t="s">
        <v>743</v>
      </c>
      <c r="F100" s="717" t="s">
        <v>744</v>
      </c>
    </row>
    <row r="101" spans="1:6" s="718" customFormat="1" ht="16.5" customHeight="1">
      <c r="A101" s="750" t="s">
        <v>851</v>
      </c>
      <c r="B101" s="751"/>
      <c r="C101" s="752">
        <v>1299</v>
      </c>
      <c r="D101" s="752">
        <f t="shared" si="0"/>
        <v>1299</v>
      </c>
      <c r="E101" s="618" t="s">
        <v>743</v>
      </c>
      <c r="F101" s="717" t="s">
        <v>744</v>
      </c>
    </row>
    <row r="102" spans="1:6" s="718" customFormat="1" ht="16.5" customHeight="1">
      <c r="A102" s="750" t="s">
        <v>803</v>
      </c>
      <c r="B102" s="751"/>
      <c r="C102" s="752">
        <v>276</v>
      </c>
      <c r="D102" s="752">
        <f t="shared" si="0"/>
        <v>276</v>
      </c>
      <c r="E102" s="618" t="s">
        <v>743</v>
      </c>
      <c r="F102" s="717" t="s">
        <v>744</v>
      </c>
    </row>
    <row r="103" spans="1:6" s="718" customFormat="1" ht="16.5" customHeight="1">
      <c r="A103" s="750" t="s">
        <v>804</v>
      </c>
      <c r="B103" s="751"/>
      <c r="C103" s="752">
        <v>245</v>
      </c>
      <c r="D103" s="752">
        <f t="shared" si="0"/>
        <v>245</v>
      </c>
      <c r="E103" s="618" t="s">
        <v>743</v>
      </c>
      <c r="F103" s="717" t="s">
        <v>744</v>
      </c>
    </row>
    <row r="104" spans="1:6" s="718" customFormat="1" ht="16.5" customHeight="1">
      <c r="A104" s="750" t="s">
        <v>805</v>
      </c>
      <c r="B104" s="751"/>
      <c r="C104" s="752">
        <v>128</v>
      </c>
      <c r="D104" s="752">
        <f t="shared" si="0"/>
        <v>128</v>
      </c>
      <c r="E104" s="618" t="s">
        <v>743</v>
      </c>
      <c r="F104" s="717" t="s">
        <v>744</v>
      </c>
    </row>
    <row r="105" spans="1:6" s="718" customFormat="1" ht="16.5" customHeight="1">
      <c r="A105" s="750" t="s">
        <v>806</v>
      </c>
      <c r="B105" s="751"/>
      <c r="C105" s="752">
        <v>258</v>
      </c>
      <c r="D105" s="752">
        <f t="shared" si="0"/>
        <v>258</v>
      </c>
      <c r="E105" s="618" t="s">
        <v>743</v>
      </c>
      <c r="F105" s="717" t="s">
        <v>744</v>
      </c>
    </row>
    <row r="106" spans="1:6" s="718" customFormat="1" ht="16.5" customHeight="1">
      <c r="A106" s="758"/>
      <c r="B106" s="655"/>
      <c r="C106" s="656"/>
      <c r="D106" s="759"/>
      <c r="E106" s="760"/>
      <c r="F106" s="720"/>
    </row>
    <row r="107" spans="1:10" s="600" customFormat="1" ht="16.5" customHeight="1">
      <c r="A107" s="625" t="s">
        <v>752</v>
      </c>
      <c r="B107" s="663"/>
      <c r="C107" s="664">
        <f>SUM(C66:C106)</f>
        <v>18574</v>
      </c>
      <c r="D107" s="738">
        <f>SUM(D66:D106)</f>
        <v>18084.37586</v>
      </c>
      <c r="E107" s="658"/>
      <c r="F107" s="708"/>
      <c r="G107" s="598"/>
      <c r="H107" s="599"/>
      <c r="I107" s="599"/>
      <c r="J107" s="599"/>
    </row>
    <row r="108" spans="1:10" s="600" customFormat="1" ht="16.5" customHeight="1">
      <c r="A108" s="625" t="s">
        <v>753</v>
      </c>
      <c r="B108" s="663"/>
      <c r="C108" s="664">
        <v>2999.1</v>
      </c>
      <c r="D108" s="738">
        <v>0</v>
      </c>
      <c r="E108" s="658"/>
      <c r="F108" s="708"/>
      <c r="G108" s="598"/>
      <c r="H108" s="599"/>
      <c r="I108" s="599"/>
      <c r="J108" s="599"/>
    </row>
    <row r="109" spans="1:10" s="712" customFormat="1" ht="16.5" customHeight="1">
      <c r="A109" s="761" t="s">
        <v>754</v>
      </c>
      <c r="B109" s="740">
        <v>22200</v>
      </c>
      <c r="C109" s="741">
        <f>SUM(C107:C108)</f>
        <v>21573.1</v>
      </c>
      <c r="D109" s="742">
        <f>SUM(D107:D108)</f>
        <v>18084.37586</v>
      </c>
      <c r="E109" s="762"/>
      <c r="F109" s="725" t="s">
        <v>744</v>
      </c>
      <c r="G109" s="724"/>
      <c r="H109" s="724"/>
      <c r="I109" s="724"/>
      <c r="J109" s="724"/>
    </row>
    <row r="110" spans="1:6" s="718" customFormat="1" ht="16.5" customHeight="1">
      <c r="A110" s="721"/>
      <c r="B110" s="595"/>
      <c r="C110" s="596"/>
      <c r="D110" s="714"/>
      <c r="E110" s="719"/>
      <c r="F110" s="720"/>
    </row>
    <row r="111" spans="1:10" s="600" customFormat="1" ht="16.5" customHeight="1">
      <c r="A111" s="615" t="s">
        <v>852</v>
      </c>
      <c r="B111" s="655"/>
      <c r="C111" s="617">
        <v>1041.44</v>
      </c>
      <c r="D111" s="763">
        <v>1041.44</v>
      </c>
      <c r="E111" s="658" t="s">
        <v>853</v>
      </c>
      <c r="F111" s="703" t="s">
        <v>854</v>
      </c>
      <c r="G111" s="598"/>
      <c r="H111" s="599"/>
      <c r="I111" s="599"/>
      <c r="J111" s="599"/>
    </row>
    <row r="112" spans="1:10" s="600" customFormat="1" ht="16.5" customHeight="1">
      <c r="A112" s="615" t="s">
        <v>784</v>
      </c>
      <c r="B112" s="655"/>
      <c r="C112" s="617">
        <v>704.488</v>
      </c>
      <c r="D112" s="763">
        <v>704.488</v>
      </c>
      <c r="E112" s="658" t="s">
        <v>853</v>
      </c>
      <c r="F112" s="703" t="s">
        <v>854</v>
      </c>
      <c r="G112" s="598"/>
      <c r="H112" s="599"/>
      <c r="I112" s="599"/>
      <c r="J112" s="599"/>
    </row>
    <row r="113" spans="1:10" s="600" customFormat="1" ht="16.5" customHeight="1">
      <c r="A113" s="615" t="s">
        <v>855</v>
      </c>
      <c r="B113" s="655"/>
      <c r="C113" s="617">
        <v>989.07</v>
      </c>
      <c r="D113" s="763">
        <v>989.07</v>
      </c>
      <c r="E113" s="658" t="s">
        <v>853</v>
      </c>
      <c r="F113" s="703" t="s">
        <v>854</v>
      </c>
      <c r="G113" s="598"/>
      <c r="H113" s="599"/>
      <c r="I113" s="599"/>
      <c r="J113" s="599"/>
    </row>
    <row r="114" spans="1:10" s="600" customFormat="1" ht="16.5" customHeight="1">
      <c r="A114" s="615" t="s">
        <v>856</v>
      </c>
      <c r="B114" s="655"/>
      <c r="C114" s="617">
        <v>816.74</v>
      </c>
      <c r="D114" s="763">
        <v>816.74</v>
      </c>
      <c r="E114" s="658" t="s">
        <v>853</v>
      </c>
      <c r="F114" s="703" t="s">
        <v>854</v>
      </c>
      <c r="G114" s="598"/>
      <c r="H114" s="599"/>
      <c r="I114" s="599"/>
      <c r="J114" s="599"/>
    </row>
    <row r="115" spans="1:10" s="600" customFormat="1" ht="16.5" customHeight="1">
      <c r="A115" s="615" t="s">
        <v>804</v>
      </c>
      <c r="B115" s="655"/>
      <c r="C115" s="617">
        <v>1235</v>
      </c>
      <c r="D115" s="763">
        <v>1235</v>
      </c>
      <c r="E115" s="658" t="s">
        <v>853</v>
      </c>
      <c r="F115" s="703" t="s">
        <v>854</v>
      </c>
      <c r="G115" s="598"/>
      <c r="H115" s="599"/>
      <c r="I115" s="599"/>
      <c r="J115" s="599"/>
    </row>
    <row r="116" spans="1:10" s="600" customFormat="1" ht="16.5" customHeight="1">
      <c r="A116" s="615" t="s">
        <v>803</v>
      </c>
      <c r="B116" s="655"/>
      <c r="C116" s="617">
        <v>1408.04</v>
      </c>
      <c r="D116" s="763">
        <v>1287.636</v>
      </c>
      <c r="E116" s="658" t="s">
        <v>853</v>
      </c>
      <c r="F116" s="703" t="s">
        <v>854</v>
      </c>
      <c r="G116" s="598"/>
      <c r="H116" s="599"/>
      <c r="I116" s="599"/>
      <c r="J116" s="599"/>
    </row>
    <row r="117" spans="1:10" s="600" customFormat="1" ht="16.5" customHeight="1">
      <c r="A117" s="654"/>
      <c r="B117" s="655"/>
      <c r="C117" s="656"/>
      <c r="D117" s="764"/>
      <c r="E117" s="658"/>
      <c r="F117" s="703"/>
      <c r="G117" s="598"/>
      <c r="H117" s="599"/>
      <c r="I117" s="599"/>
      <c r="J117" s="599"/>
    </row>
    <row r="118" spans="1:10" s="600" customFormat="1" ht="16.5" customHeight="1">
      <c r="A118" s="662" t="s">
        <v>752</v>
      </c>
      <c r="B118" s="663"/>
      <c r="C118" s="664">
        <f>SUM(C111:C117)</f>
        <v>6194.778</v>
      </c>
      <c r="D118" s="738">
        <f>SUM(D111:D117)</f>
        <v>6074.374</v>
      </c>
      <c r="E118" s="658"/>
      <c r="F118" s="708"/>
      <c r="G118" s="598"/>
      <c r="H118" s="599"/>
      <c r="I118" s="599"/>
      <c r="J118" s="599"/>
    </row>
    <row r="119" spans="1:10" s="600" customFormat="1" ht="16.5" customHeight="1">
      <c r="A119" s="662" t="s">
        <v>753</v>
      </c>
      <c r="B119" s="663"/>
      <c r="C119" s="664">
        <v>0.02</v>
      </c>
      <c r="D119" s="738">
        <v>0</v>
      </c>
      <c r="E119" s="658"/>
      <c r="F119" s="708"/>
      <c r="G119" s="598"/>
      <c r="H119" s="599"/>
      <c r="I119" s="599"/>
      <c r="J119" s="599"/>
    </row>
    <row r="120" spans="1:10" s="712" customFormat="1" ht="16.5" customHeight="1">
      <c r="A120" s="739" t="s">
        <v>754</v>
      </c>
      <c r="B120" s="740">
        <v>0</v>
      </c>
      <c r="C120" s="741">
        <f>SUM(C118:C119)</f>
        <v>6194.798000000001</v>
      </c>
      <c r="D120" s="742">
        <f>SUM(D118:D119)</f>
        <v>6074.374</v>
      </c>
      <c r="E120" s="762"/>
      <c r="F120" s="726" t="s">
        <v>854</v>
      </c>
      <c r="G120" s="724"/>
      <c r="H120" s="724"/>
      <c r="I120" s="724"/>
      <c r="J120" s="724"/>
    </row>
    <row r="121" spans="1:6" s="718" customFormat="1" ht="16.5" customHeight="1">
      <c r="A121" s="721"/>
      <c r="B121" s="595"/>
      <c r="C121" s="596"/>
      <c r="D121" s="714"/>
      <c r="E121" s="719"/>
      <c r="F121" s="720"/>
    </row>
    <row r="122" spans="1:10" s="704" customFormat="1" ht="16.5" customHeight="1">
      <c r="A122" s="654" t="s">
        <v>770</v>
      </c>
      <c r="B122" s="655"/>
      <c r="C122" s="744">
        <v>641</v>
      </c>
      <c r="D122" s="657">
        <v>641</v>
      </c>
      <c r="E122" s="658"/>
      <c r="F122" s="703" t="s">
        <v>755</v>
      </c>
      <c r="G122" s="598"/>
      <c r="H122" s="599"/>
      <c r="I122" s="599"/>
      <c r="J122" s="599"/>
    </row>
    <row r="123" spans="1:10" s="704" customFormat="1" ht="16.5" customHeight="1">
      <c r="A123" s="654" t="s">
        <v>857</v>
      </c>
      <c r="B123" s="655"/>
      <c r="C123" s="744">
        <v>450</v>
      </c>
      <c r="D123" s="657">
        <v>450</v>
      </c>
      <c r="E123" s="2219" t="s">
        <v>987</v>
      </c>
      <c r="F123" s="703" t="s">
        <v>988</v>
      </c>
      <c r="G123" s="598"/>
      <c r="H123" s="599"/>
      <c r="I123" s="599"/>
      <c r="J123" s="599"/>
    </row>
    <row r="124" spans="1:10" s="704" customFormat="1" ht="16.5" customHeight="1">
      <c r="A124" s="654"/>
      <c r="B124" s="655"/>
      <c r="C124" s="744"/>
      <c r="D124" s="657"/>
      <c r="E124" s="2219"/>
      <c r="F124" s="703"/>
      <c r="G124" s="598"/>
      <c r="H124" s="599"/>
      <c r="I124" s="599"/>
      <c r="J124" s="599"/>
    </row>
    <row r="125" spans="1:10" s="704" customFormat="1" ht="16.5" customHeight="1">
      <c r="A125" s="662" t="s">
        <v>752</v>
      </c>
      <c r="B125" s="663"/>
      <c r="C125" s="765">
        <f>SUM(C122:C124)</f>
        <v>1091</v>
      </c>
      <c r="D125" s="665">
        <f>SUM(D122:D124)</f>
        <v>1091</v>
      </c>
      <c r="E125" s="658"/>
      <c r="F125" s="703"/>
      <c r="G125" s="598"/>
      <c r="H125" s="599"/>
      <c r="I125" s="599"/>
      <c r="J125" s="599"/>
    </row>
    <row r="126" spans="1:10" s="704" customFormat="1" ht="16.5" customHeight="1">
      <c r="A126" s="662" t="s">
        <v>753</v>
      </c>
      <c r="B126" s="663"/>
      <c r="C126" s="765">
        <v>0</v>
      </c>
      <c r="D126" s="665">
        <v>0</v>
      </c>
      <c r="E126" s="658"/>
      <c r="F126" s="703"/>
      <c r="G126" s="598"/>
      <c r="H126" s="599"/>
      <c r="I126" s="599"/>
      <c r="J126" s="599"/>
    </row>
    <row r="127" spans="1:10" s="600" customFormat="1" ht="16.5" customHeight="1">
      <c r="A127" s="739" t="s">
        <v>754</v>
      </c>
      <c r="B127" s="740">
        <v>0</v>
      </c>
      <c r="C127" s="766">
        <f>SUM(C125:C126)</f>
        <v>1091</v>
      </c>
      <c r="D127" s="767">
        <f>SUM(D125:D126)</f>
        <v>1091</v>
      </c>
      <c r="E127" s="743"/>
      <c r="F127" s="726" t="s">
        <v>755</v>
      </c>
      <c r="G127" s="660"/>
      <c r="H127" s="660"/>
      <c r="I127" s="660"/>
      <c r="J127" s="660"/>
    </row>
    <row r="128" spans="1:6" s="718" customFormat="1" ht="16.5" customHeight="1">
      <c r="A128" s="721"/>
      <c r="B128" s="595"/>
      <c r="C128" s="596"/>
      <c r="D128" s="714"/>
      <c r="E128" s="719"/>
      <c r="F128" s="720"/>
    </row>
    <row r="129" spans="1:10" s="600" customFormat="1" ht="16.5" customHeight="1">
      <c r="A129" s="654" t="s">
        <v>858</v>
      </c>
      <c r="B129" s="655"/>
      <c r="C129" s="656"/>
      <c r="D129" s="657">
        <v>470.662</v>
      </c>
      <c r="E129" s="658" t="s">
        <v>762</v>
      </c>
      <c r="F129" s="703" t="s">
        <v>763</v>
      </c>
      <c r="G129" s="598"/>
      <c r="H129" s="599"/>
      <c r="I129" s="599"/>
      <c r="J129" s="599"/>
    </row>
    <row r="130" spans="1:10" s="600" customFormat="1" ht="16.5" customHeight="1">
      <c r="A130" s="654" t="s">
        <v>848</v>
      </c>
      <c r="B130" s="655"/>
      <c r="C130" s="656"/>
      <c r="D130" s="657">
        <v>471.703</v>
      </c>
      <c r="E130" s="658" t="s">
        <v>762</v>
      </c>
      <c r="F130" s="703" t="s">
        <v>763</v>
      </c>
      <c r="G130" s="598"/>
      <c r="H130" s="599"/>
      <c r="I130" s="599"/>
      <c r="J130" s="599"/>
    </row>
    <row r="131" spans="1:10" s="600" customFormat="1" ht="16.5" customHeight="1">
      <c r="A131" s="654"/>
      <c r="B131" s="655"/>
      <c r="C131" s="656"/>
      <c r="D131" s="657"/>
      <c r="E131" s="658"/>
      <c r="F131" s="703"/>
      <c r="G131" s="598"/>
      <c r="H131" s="599"/>
      <c r="I131" s="599"/>
      <c r="J131" s="599"/>
    </row>
    <row r="132" spans="1:10" s="600" customFormat="1" ht="16.5" customHeight="1">
      <c r="A132" s="662" t="s">
        <v>752</v>
      </c>
      <c r="B132" s="663"/>
      <c r="C132" s="664">
        <v>0</v>
      </c>
      <c r="D132" s="665">
        <f>D129+D130</f>
        <v>942.365</v>
      </c>
      <c r="E132" s="658"/>
      <c r="F132" s="703"/>
      <c r="G132" s="598"/>
      <c r="H132" s="599"/>
      <c r="I132" s="599"/>
      <c r="J132" s="599"/>
    </row>
    <row r="133" spans="1:10" s="600" customFormat="1" ht="16.5" customHeight="1">
      <c r="A133" s="662" t="s">
        <v>753</v>
      </c>
      <c r="B133" s="663"/>
      <c r="C133" s="664">
        <v>0</v>
      </c>
      <c r="D133" s="665">
        <v>0</v>
      </c>
      <c r="E133" s="658"/>
      <c r="F133" s="703"/>
      <c r="G133" s="598"/>
      <c r="H133" s="599"/>
      <c r="I133" s="599"/>
      <c r="J133" s="599"/>
    </row>
    <row r="134" spans="1:10" s="600" customFormat="1" ht="16.5" customHeight="1">
      <c r="A134" s="739" t="s">
        <v>754</v>
      </c>
      <c r="B134" s="740">
        <v>0</v>
      </c>
      <c r="C134" s="741">
        <v>0</v>
      </c>
      <c r="D134" s="767">
        <f>SUM(D132:D133)</f>
        <v>942.365</v>
      </c>
      <c r="E134" s="743"/>
      <c r="F134" s="671" t="s">
        <v>763</v>
      </c>
      <c r="G134" s="660"/>
      <c r="H134" s="660"/>
      <c r="I134" s="660"/>
      <c r="J134" s="660"/>
    </row>
    <row r="135" spans="1:6" s="718" customFormat="1" ht="16.5" customHeight="1">
      <c r="A135" s="721"/>
      <c r="B135" s="595"/>
      <c r="C135" s="596"/>
      <c r="D135" s="714"/>
      <c r="E135" s="719"/>
      <c r="F135" s="720"/>
    </row>
    <row r="136" spans="1:10" s="704" customFormat="1" ht="16.5" customHeight="1">
      <c r="A136" s="768" t="s">
        <v>859</v>
      </c>
      <c r="B136" s="745"/>
      <c r="C136" s="744"/>
      <c r="D136" s="657">
        <v>338414.21</v>
      </c>
      <c r="E136" s="769" t="s">
        <v>860</v>
      </c>
      <c r="F136" s="703" t="s">
        <v>861</v>
      </c>
      <c r="G136" s="598"/>
      <c r="H136" s="599"/>
      <c r="I136" s="599"/>
      <c r="J136" s="599"/>
    </row>
    <row r="137" spans="1:10" s="704" customFormat="1" ht="16.5" customHeight="1">
      <c r="A137" s="768"/>
      <c r="B137" s="745"/>
      <c r="C137" s="744"/>
      <c r="D137" s="657"/>
      <c r="E137" s="769"/>
      <c r="F137" s="703"/>
      <c r="G137" s="598"/>
      <c r="H137" s="599"/>
      <c r="I137" s="599"/>
      <c r="J137" s="599"/>
    </row>
    <row r="138" spans="1:10" s="704" customFormat="1" ht="16.5" customHeight="1">
      <c r="A138" s="662" t="s">
        <v>752</v>
      </c>
      <c r="B138" s="663"/>
      <c r="C138" s="664">
        <f>SUM(C136:C137)</f>
        <v>0</v>
      </c>
      <c r="D138" s="746">
        <f>SUM(D136:D137)</f>
        <v>338414.21</v>
      </c>
      <c r="E138" s="747"/>
      <c r="F138" s="711"/>
      <c r="G138" s="598"/>
      <c r="H138" s="599"/>
      <c r="I138" s="599"/>
      <c r="J138" s="599"/>
    </row>
    <row r="139" spans="1:10" s="704" customFormat="1" ht="16.5" customHeight="1">
      <c r="A139" s="662" t="s">
        <v>753</v>
      </c>
      <c r="B139" s="663"/>
      <c r="C139" s="664">
        <v>0</v>
      </c>
      <c r="D139" s="746">
        <v>0</v>
      </c>
      <c r="E139" s="747"/>
      <c r="F139" s="711"/>
      <c r="G139" s="598"/>
      <c r="H139" s="599"/>
      <c r="I139" s="599"/>
      <c r="J139" s="599"/>
    </row>
    <row r="140" spans="1:10" s="712" customFormat="1" ht="16.5" customHeight="1" thickBot="1">
      <c r="A140" s="770" t="s">
        <v>754</v>
      </c>
      <c r="B140" s="771">
        <v>0</v>
      </c>
      <c r="C140" s="772">
        <f>C138+C139</f>
        <v>0</v>
      </c>
      <c r="D140" s="773">
        <f>D138+D139</f>
        <v>338414.21</v>
      </c>
      <c r="E140" s="774"/>
      <c r="F140" s="727" t="s">
        <v>862</v>
      </c>
      <c r="G140" s="724"/>
      <c r="H140" s="724"/>
      <c r="I140" s="724"/>
      <c r="J140" s="724"/>
    </row>
    <row r="141" spans="1:10" s="782" customFormat="1" ht="20.25" customHeight="1" thickBot="1">
      <c r="A141" s="775" t="s">
        <v>863</v>
      </c>
      <c r="B141" s="776">
        <f>B48+B64+B109+B120+B127+B134+B140</f>
        <v>42200</v>
      </c>
      <c r="C141" s="777">
        <f>C48+C64+C109+C120+C127+C134+C140</f>
        <v>46321.511</v>
      </c>
      <c r="D141" s="778">
        <f>D48+D64+D109+D120+D127+D134+D140</f>
        <v>382068.89486</v>
      </c>
      <c r="E141" s="779"/>
      <c r="F141" s="780"/>
      <c r="G141" s="781"/>
      <c r="H141" s="781"/>
      <c r="I141" s="781"/>
      <c r="J141" s="781"/>
    </row>
    <row r="142" spans="1:10" s="704" customFormat="1" ht="16.5" customHeight="1">
      <c r="A142" s="599"/>
      <c r="B142" s="599"/>
      <c r="C142" s="599"/>
      <c r="D142" s="599"/>
      <c r="E142" s="722"/>
      <c r="F142" s="723"/>
      <c r="G142" s="598"/>
      <c r="H142" s="599"/>
      <c r="I142" s="599"/>
      <c r="J142" s="599"/>
    </row>
    <row r="143" spans="1:10" s="704" customFormat="1" ht="16.5" customHeight="1">
      <c r="A143" s="608" t="s">
        <v>864</v>
      </c>
      <c r="B143" s="599"/>
      <c r="C143" s="599"/>
      <c r="D143" s="599"/>
      <c r="E143" s="722"/>
      <c r="F143" s="723"/>
      <c r="G143" s="598"/>
      <c r="H143" s="599"/>
      <c r="I143" s="599"/>
      <c r="J143" s="599"/>
    </row>
    <row r="144" ht="16.5" customHeight="1">
      <c r="A144" s="60" t="s">
        <v>865</v>
      </c>
    </row>
    <row r="145" ht="16.5" customHeight="1">
      <c r="A145" s="60" t="s">
        <v>866</v>
      </c>
    </row>
    <row r="146" ht="16.5" customHeight="1"/>
    <row r="147" ht="16.5" customHeight="1"/>
    <row r="148" ht="16.5" customHeight="1"/>
    <row r="149" ht="16.5" customHeight="1"/>
    <row r="150" spans="1:6" s="572" customFormat="1" ht="30" customHeight="1">
      <c r="A150" s="783" t="s">
        <v>767</v>
      </c>
      <c r="C150" s="2216" t="s">
        <v>768</v>
      </c>
      <c r="D150" s="2216"/>
      <c r="E150" s="2216"/>
      <c r="F150" s="784" t="s">
        <v>187</v>
      </c>
    </row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</sheetData>
  <mergeCells count="6">
    <mergeCell ref="C150:E150"/>
    <mergeCell ref="A4:F4"/>
    <mergeCell ref="A5:F5"/>
    <mergeCell ref="A7:A8"/>
    <mergeCell ref="F7:F8"/>
    <mergeCell ref="E123:E124"/>
  </mergeCells>
  <printOptions horizontalCentered="1"/>
  <pageMargins left="0.984251968503937" right="0.5905511811023623" top="0.984251968503937" bottom="0.7874015748031497" header="0.7086614173228347" footer="0.5118110236220472"/>
  <pageSetup fitToHeight="2" horizontalDpi="600" verticalDpi="600" orientation="portrait" paperSize="9" scale="44" r:id="rId1"/>
  <headerFooter alignWithMargins="0">
    <oddHeader>&amp;R&amp;"Arial CE,Tučné"&amp;16Tabulka č. 6e&amp;"Arial CE,Obyčejné"&amp;10
&amp;14List: &amp;P/&amp;N</oddHeader>
    <oddFooter xml:space="preserve">&amp;C&amp;18&amp;P+92&amp;16
 </oddFooter>
  </headerFooter>
  <rowBreaks count="1" manualBreakCount="1">
    <brk id="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4"/>
  <sheetViews>
    <sheetView zoomScale="85" zoomScaleNormal="85" workbookViewId="0" topLeftCell="A1">
      <selection activeCell="C25" sqref="C25"/>
    </sheetView>
  </sheetViews>
  <sheetFormatPr defaultColWidth="9.00390625" defaultRowHeight="12.75"/>
  <cols>
    <col min="1" max="1" width="9.125" style="4" customWidth="1"/>
    <col min="2" max="2" width="12.375" style="4" customWidth="1"/>
    <col min="3" max="3" width="8.625" style="4" customWidth="1"/>
    <col min="4" max="4" width="8.00390625" style="4" customWidth="1"/>
    <col min="5" max="7" width="13.125" style="4" customWidth="1"/>
    <col min="8" max="8" width="26.875" style="4" customWidth="1"/>
    <col min="9" max="9" width="16.75390625" style="4" customWidth="1"/>
    <col min="10" max="10" width="55.25390625" style="4" customWidth="1"/>
    <col min="11" max="16384" width="9.125" style="4" customWidth="1"/>
  </cols>
  <sheetData>
    <row r="1" spans="1:47" s="1190" customFormat="1" ht="17.25" customHeight="1">
      <c r="A1" s="5" t="s">
        <v>73</v>
      </c>
      <c r="B1" s="64"/>
      <c r="C1" s="64"/>
      <c r="D1" s="64"/>
      <c r="E1" s="64"/>
      <c r="F1" s="64"/>
      <c r="G1" s="64"/>
      <c r="H1" s="64"/>
      <c r="I1" s="5"/>
      <c r="J1" s="5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21" ht="12.75">
      <c r="A2" s="2220" t="s">
        <v>19</v>
      </c>
      <c r="B2" s="2220"/>
      <c r="C2" s="2220"/>
      <c r="D2" s="2220"/>
      <c r="E2" s="2220"/>
      <c r="F2" s="2220"/>
      <c r="G2" s="2220"/>
      <c r="H2" s="2220"/>
      <c r="I2" s="2220"/>
      <c r="J2" s="222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 thickBot="1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787" customFormat="1" ht="17.25" customHeight="1">
      <c r="A4" s="1191" t="s">
        <v>23</v>
      </c>
      <c r="B4" s="1192"/>
      <c r="C4" s="1192"/>
      <c r="D4" s="1193"/>
      <c r="E4" s="1194" t="s">
        <v>74</v>
      </c>
      <c r="F4" s="1195"/>
      <c r="G4" s="1196" t="s">
        <v>18</v>
      </c>
      <c r="H4" s="1196" t="s">
        <v>24</v>
      </c>
      <c r="I4" s="1197"/>
      <c r="J4" s="1198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</row>
    <row r="5" spans="1:21" s="787" customFormat="1" ht="17.25" customHeight="1" thickBot="1">
      <c r="A5" s="1200"/>
      <c r="B5" s="1201"/>
      <c r="C5" s="1201"/>
      <c r="D5" s="1202"/>
      <c r="E5" s="1203" t="s">
        <v>20</v>
      </c>
      <c r="F5" s="1203" t="s">
        <v>21</v>
      </c>
      <c r="G5" s="1203" t="s">
        <v>75</v>
      </c>
      <c r="H5" s="1203" t="s">
        <v>25</v>
      </c>
      <c r="I5" s="1204" t="s">
        <v>26</v>
      </c>
      <c r="J5" s="1205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</row>
    <row r="6" spans="1:21" s="787" customFormat="1" ht="5.25" customHeight="1">
      <c r="A6" s="1219"/>
      <c r="B6" s="1199"/>
      <c r="C6" s="1199"/>
      <c r="D6" s="1220"/>
      <c r="E6" s="1221"/>
      <c r="F6" s="1221"/>
      <c r="G6" s="1221"/>
      <c r="H6" s="1221"/>
      <c r="I6" s="1222"/>
      <c r="J6" s="1223"/>
      <c r="K6" s="1199"/>
      <c r="L6" s="1199"/>
      <c r="M6" s="1199"/>
      <c r="N6" s="1199"/>
      <c r="O6" s="1199"/>
      <c r="P6" s="1199"/>
      <c r="Q6" s="1199"/>
      <c r="R6" s="1199"/>
      <c r="S6" s="1199"/>
      <c r="T6" s="1199"/>
      <c r="U6" s="1199"/>
    </row>
    <row r="7" spans="1:21" ht="17.25" customHeight="1">
      <c r="A7" s="1210" t="s">
        <v>989</v>
      </c>
      <c r="B7" s="1208"/>
      <c r="C7" s="1208"/>
      <c r="D7" s="1209"/>
      <c r="E7" s="1186">
        <v>25000</v>
      </c>
      <c r="F7" s="1186">
        <v>2070</v>
      </c>
      <c r="G7" s="1187">
        <v>0</v>
      </c>
      <c r="H7" s="1206" t="s">
        <v>990</v>
      </c>
      <c r="I7" s="1225" t="s">
        <v>991</v>
      </c>
      <c r="J7" s="122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210" t="s">
        <v>992</v>
      </c>
      <c r="B8" s="1208"/>
      <c r="C8" s="1208"/>
      <c r="D8" s="1209"/>
      <c r="E8" s="1186">
        <v>0</v>
      </c>
      <c r="F8" s="1186">
        <v>0</v>
      </c>
      <c r="G8" s="1187">
        <v>796</v>
      </c>
      <c r="H8" s="1206" t="s">
        <v>990</v>
      </c>
      <c r="I8" s="1208" t="s">
        <v>991</v>
      </c>
      <c r="J8" s="122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210" t="s">
        <v>993</v>
      </c>
      <c r="B9" s="1208"/>
      <c r="C9" s="1208"/>
      <c r="D9" s="1209"/>
      <c r="E9" s="1186">
        <v>0</v>
      </c>
      <c r="F9" s="1186">
        <v>1100</v>
      </c>
      <c r="G9" s="1187">
        <v>1100</v>
      </c>
      <c r="H9" s="1206" t="s">
        <v>990</v>
      </c>
      <c r="I9" s="1208" t="s">
        <v>991</v>
      </c>
      <c r="J9" s="120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210" t="s">
        <v>820</v>
      </c>
      <c r="B10" s="1208"/>
      <c r="C10" s="1208"/>
      <c r="D10" s="1209"/>
      <c r="E10" s="1186">
        <v>0</v>
      </c>
      <c r="F10" s="1186">
        <v>850</v>
      </c>
      <c r="G10" s="1187">
        <v>0</v>
      </c>
      <c r="H10" s="1206" t="s">
        <v>990</v>
      </c>
      <c r="I10" s="1208" t="s">
        <v>991</v>
      </c>
      <c r="J10" s="120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210" t="s">
        <v>837</v>
      </c>
      <c r="B11" s="1208"/>
      <c r="C11" s="1208"/>
      <c r="D11" s="1209"/>
      <c r="E11" s="1186">
        <v>0</v>
      </c>
      <c r="F11" s="1186">
        <v>900</v>
      </c>
      <c r="G11" s="1187">
        <v>900</v>
      </c>
      <c r="H11" s="1206" t="s">
        <v>990</v>
      </c>
      <c r="I11" s="1208" t="s">
        <v>991</v>
      </c>
      <c r="J11" s="120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210" t="s">
        <v>849</v>
      </c>
      <c r="B12" s="1208"/>
      <c r="C12" s="1208"/>
      <c r="D12" s="1209"/>
      <c r="E12" s="1186">
        <v>0</v>
      </c>
      <c r="F12" s="1186">
        <v>536</v>
      </c>
      <c r="G12" s="1187">
        <v>536</v>
      </c>
      <c r="H12" s="1206" t="s">
        <v>990</v>
      </c>
      <c r="I12" s="1208" t="s">
        <v>991</v>
      </c>
      <c r="J12" s="120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210" t="s">
        <v>994</v>
      </c>
      <c r="B13" s="1208"/>
      <c r="C13" s="1208"/>
      <c r="D13" s="1209"/>
      <c r="E13" s="1186">
        <v>0</v>
      </c>
      <c r="F13" s="1186">
        <v>100</v>
      </c>
      <c r="G13" s="1187">
        <v>100</v>
      </c>
      <c r="H13" s="1206" t="s">
        <v>990</v>
      </c>
      <c r="I13" s="1208" t="s">
        <v>991</v>
      </c>
      <c r="J13" s="120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210" t="s">
        <v>995</v>
      </c>
      <c r="B14" s="1208"/>
      <c r="C14" s="1208"/>
      <c r="D14" s="1209"/>
      <c r="E14" s="1186">
        <v>0</v>
      </c>
      <c r="F14" s="1186">
        <v>219</v>
      </c>
      <c r="G14" s="1187">
        <v>219</v>
      </c>
      <c r="H14" s="1206" t="s">
        <v>990</v>
      </c>
      <c r="I14" s="1208" t="s">
        <v>991</v>
      </c>
      <c r="J14" s="120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210" t="s">
        <v>831</v>
      </c>
      <c r="B15" s="1208"/>
      <c r="C15" s="1208"/>
      <c r="D15" s="1209"/>
      <c r="E15" s="1186">
        <v>0</v>
      </c>
      <c r="F15" s="1186">
        <v>500</v>
      </c>
      <c r="G15" s="1187">
        <v>500</v>
      </c>
      <c r="H15" s="1206" t="s">
        <v>990</v>
      </c>
      <c r="I15" s="1208" t="s">
        <v>991</v>
      </c>
      <c r="J15" s="120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210" t="s">
        <v>996</v>
      </c>
      <c r="B16" s="1208"/>
      <c r="C16" s="1208"/>
      <c r="D16" s="1209"/>
      <c r="E16" s="1186">
        <v>0</v>
      </c>
      <c r="F16" s="1186">
        <v>449</v>
      </c>
      <c r="G16" s="1187">
        <v>449</v>
      </c>
      <c r="H16" s="1206" t="s">
        <v>990</v>
      </c>
      <c r="I16" s="1208" t="s">
        <v>991</v>
      </c>
      <c r="J16" s="120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210" t="s">
        <v>996</v>
      </c>
      <c r="B17" s="1208"/>
      <c r="C17" s="1208"/>
      <c r="D17" s="1209"/>
      <c r="E17" s="1186">
        <v>0</v>
      </c>
      <c r="F17" s="1186">
        <v>246</v>
      </c>
      <c r="G17" s="1187">
        <v>246</v>
      </c>
      <c r="H17" s="1206" t="s">
        <v>990</v>
      </c>
      <c r="I17" s="1208" t="s">
        <v>991</v>
      </c>
      <c r="J17" s="120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210" t="s">
        <v>997</v>
      </c>
      <c r="B18" s="1208"/>
      <c r="C18" s="1208"/>
      <c r="D18" s="1209"/>
      <c r="E18" s="1186">
        <v>0</v>
      </c>
      <c r="F18" s="1186">
        <v>957</v>
      </c>
      <c r="G18" s="1187">
        <v>957</v>
      </c>
      <c r="H18" s="1206" t="s">
        <v>990</v>
      </c>
      <c r="I18" s="1208" t="s">
        <v>991</v>
      </c>
      <c r="J18" s="120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210" t="s">
        <v>998</v>
      </c>
      <c r="B19" s="1208"/>
      <c r="C19" s="1208"/>
      <c r="D19" s="1209"/>
      <c r="E19" s="1186">
        <v>0</v>
      </c>
      <c r="F19" s="1186">
        <v>370</v>
      </c>
      <c r="G19" s="1187">
        <v>370</v>
      </c>
      <c r="H19" s="1206" t="s">
        <v>990</v>
      </c>
      <c r="I19" s="1208" t="s">
        <v>991</v>
      </c>
      <c r="J19" s="120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210" t="s">
        <v>833</v>
      </c>
      <c r="B20" s="1208"/>
      <c r="C20" s="1208"/>
      <c r="D20" s="1209"/>
      <c r="E20" s="1186">
        <v>0</v>
      </c>
      <c r="F20" s="1186">
        <v>336</v>
      </c>
      <c r="G20" s="1187">
        <v>336</v>
      </c>
      <c r="H20" s="1206" t="s">
        <v>990</v>
      </c>
      <c r="I20" s="1208" t="s">
        <v>991</v>
      </c>
      <c r="J20" s="120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210" t="s">
        <v>999</v>
      </c>
      <c r="B21" s="1208"/>
      <c r="C21" s="1208"/>
      <c r="D21" s="1209"/>
      <c r="E21" s="1186">
        <v>0</v>
      </c>
      <c r="F21" s="1186">
        <v>218</v>
      </c>
      <c r="G21" s="1187">
        <v>218</v>
      </c>
      <c r="H21" s="1206" t="s">
        <v>990</v>
      </c>
      <c r="I21" s="1208" t="s">
        <v>991</v>
      </c>
      <c r="J21" s="120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1210" t="s">
        <v>1000</v>
      </c>
      <c r="B22" s="1208"/>
      <c r="C22" s="1208"/>
      <c r="D22" s="1209"/>
      <c r="E22" s="1186">
        <v>0</v>
      </c>
      <c r="F22" s="1186">
        <v>111</v>
      </c>
      <c r="G22" s="1187">
        <v>111</v>
      </c>
      <c r="H22" s="1206" t="s">
        <v>990</v>
      </c>
      <c r="I22" s="1208" t="s">
        <v>991</v>
      </c>
      <c r="J22" s="120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>
      <c r="A23" s="1210" t="s">
        <v>834</v>
      </c>
      <c r="B23" s="1208"/>
      <c r="C23" s="1208"/>
      <c r="D23" s="1209"/>
      <c r="E23" s="1186">
        <v>0</v>
      </c>
      <c r="F23" s="1186">
        <v>600</v>
      </c>
      <c r="G23" s="1187">
        <v>600</v>
      </c>
      <c r="H23" s="1206" t="s">
        <v>990</v>
      </c>
      <c r="I23" s="1208" t="s">
        <v>991</v>
      </c>
      <c r="J23" s="120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210" t="s">
        <v>1001</v>
      </c>
      <c r="B24" s="1208"/>
      <c r="C24" s="1208"/>
      <c r="D24" s="1209"/>
      <c r="E24" s="1186">
        <v>0</v>
      </c>
      <c r="F24" s="1186">
        <v>224</v>
      </c>
      <c r="G24" s="1187">
        <v>224</v>
      </c>
      <c r="H24" s="1206" t="s">
        <v>990</v>
      </c>
      <c r="I24" s="1208" t="s">
        <v>991</v>
      </c>
      <c r="J24" s="120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210" t="s">
        <v>832</v>
      </c>
      <c r="B25" s="1208"/>
      <c r="C25" s="1208"/>
      <c r="D25" s="1209"/>
      <c r="E25" s="1186">
        <v>0</v>
      </c>
      <c r="F25" s="1186">
        <v>349</v>
      </c>
      <c r="G25" s="1187">
        <v>349</v>
      </c>
      <c r="H25" s="1206" t="s">
        <v>990</v>
      </c>
      <c r="I25" s="1208" t="s">
        <v>991</v>
      </c>
      <c r="J25" s="120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210" t="s">
        <v>831</v>
      </c>
      <c r="B26" s="1208"/>
      <c r="C26" s="1208"/>
      <c r="D26" s="1209"/>
      <c r="E26" s="1186">
        <v>0</v>
      </c>
      <c r="F26" s="1186">
        <v>250</v>
      </c>
      <c r="G26" s="1187">
        <v>250</v>
      </c>
      <c r="H26" s="1206" t="s">
        <v>990</v>
      </c>
      <c r="I26" s="1208" t="s">
        <v>991</v>
      </c>
      <c r="J26" s="120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210" t="s">
        <v>1002</v>
      </c>
      <c r="B27" s="1208"/>
      <c r="C27" s="1208"/>
      <c r="D27" s="1209"/>
      <c r="E27" s="1186">
        <v>0</v>
      </c>
      <c r="F27" s="1186">
        <v>228</v>
      </c>
      <c r="G27" s="1187">
        <v>228</v>
      </c>
      <c r="H27" s="1206" t="s">
        <v>990</v>
      </c>
      <c r="I27" s="1208" t="s">
        <v>991</v>
      </c>
      <c r="J27" s="120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210" t="s">
        <v>855</v>
      </c>
      <c r="B28" s="1208"/>
      <c r="C28" s="1208"/>
      <c r="D28" s="1209"/>
      <c r="E28" s="1186">
        <v>0</v>
      </c>
      <c r="F28" s="1186">
        <v>328</v>
      </c>
      <c r="G28" s="1187">
        <v>328</v>
      </c>
      <c r="H28" s="1206" t="s">
        <v>990</v>
      </c>
      <c r="I28" s="1208" t="s">
        <v>991</v>
      </c>
      <c r="J28" s="120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210" t="s">
        <v>1003</v>
      </c>
      <c r="B29" s="1208"/>
      <c r="C29" s="1208"/>
      <c r="D29" s="1209"/>
      <c r="E29" s="1186">
        <v>0</v>
      </c>
      <c r="F29" s="1186">
        <v>397</v>
      </c>
      <c r="G29" s="1187">
        <v>397</v>
      </c>
      <c r="H29" s="1206" t="s">
        <v>990</v>
      </c>
      <c r="I29" s="1208" t="s">
        <v>991</v>
      </c>
      <c r="J29" s="120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210" t="s">
        <v>1004</v>
      </c>
      <c r="B30" s="1208"/>
      <c r="C30" s="1208"/>
      <c r="D30" s="1209"/>
      <c r="E30" s="1186">
        <v>0</v>
      </c>
      <c r="F30" s="1186">
        <v>67</v>
      </c>
      <c r="G30" s="1187">
        <v>67</v>
      </c>
      <c r="H30" s="1206" t="s">
        <v>990</v>
      </c>
      <c r="I30" s="1208" t="s">
        <v>991</v>
      </c>
      <c r="J30" s="120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210" t="s">
        <v>1005</v>
      </c>
      <c r="B31" s="1208"/>
      <c r="C31" s="1208"/>
      <c r="D31" s="1209"/>
      <c r="E31" s="1186">
        <v>0</v>
      </c>
      <c r="F31" s="1186">
        <v>200</v>
      </c>
      <c r="G31" s="1187">
        <v>199.96</v>
      </c>
      <c r="H31" s="1206" t="s">
        <v>990</v>
      </c>
      <c r="I31" s="1208" t="s">
        <v>991</v>
      </c>
      <c r="J31" s="120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1210" t="s">
        <v>828</v>
      </c>
      <c r="B32" s="1208"/>
      <c r="C32" s="1208"/>
      <c r="D32" s="1209"/>
      <c r="E32" s="1186">
        <v>0</v>
      </c>
      <c r="F32" s="1186">
        <v>400</v>
      </c>
      <c r="G32" s="1187">
        <v>400</v>
      </c>
      <c r="H32" s="1206" t="s">
        <v>990</v>
      </c>
      <c r="I32" s="1208" t="s">
        <v>991</v>
      </c>
      <c r="J32" s="120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2.75">
      <c r="A33" s="1210" t="s">
        <v>1006</v>
      </c>
      <c r="B33" s="1208"/>
      <c r="C33" s="1208"/>
      <c r="D33" s="1209"/>
      <c r="E33" s="1186">
        <v>0</v>
      </c>
      <c r="F33" s="1186">
        <v>700</v>
      </c>
      <c r="G33" s="1187">
        <v>700</v>
      </c>
      <c r="H33" s="1206" t="s">
        <v>990</v>
      </c>
      <c r="I33" s="1208" t="s">
        <v>991</v>
      </c>
      <c r="J33" s="120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>
      <c r="A34" s="1210" t="s">
        <v>1007</v>
      </c>
      <c r="B34" s="1208"/>
      <c r="C34" s="1208"/>
      <c r="D34" s="1209"/>
      <c r="E34" s="1186">
        <v>0</v>
      </c>
      <c r="F34" s="1186">
        <v>80</v>
      </c>
      <c r="G34" s="1187">
        <v>80</v>
      </c>
      <c r="H34" s="1206" t="s">
        <v>990</v>
      </c>
      <c r="I34" s="1208" t="s">
        <v>991</v>
      </c>
      <c r="J34" s="120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>
      <c r="A35" s="1210" t="s">
        <v>1008</v>
      </c>
      <c r="B35" s="1208"/>
      <c r="C35" s="1208"/>
      <c r="D35" s="1209"/>
      <c r="E35" s="1186">
        <v>0</v>
      </c>
      <c r="F35" s="1186">
        <v>557</v>
      </c>
      <c r="G35" s="1187">
        <v>557</v>
      </c>
      <c r="H35" s="1206" t="s">
        <v>990</v>
      </c>
      <c r="I35" s="1208" t="s">
        <v>991</v>
      </c>
      <c r="J35" s="120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1210" t="s">
        <v>1009</v>
      </c>
      <c r="B36" s="1208"/>
      <c r="C36" s="1208"/>
      <c r="D36" s="1209"/>
      <c r="E36" s="1186">
        <v>0</v>
      </c>
      <c r="F36" s="1186">
        <v>70</v>
      </c>
      <c r="G36" s="1187">
        <v>70</v>
      </c>
      <c r="H36" s="1206" t="s">
        <v>990</v>
      </c>
      <c r="I36" s="1208" t="s">
        <v>991</v>
      </c>
      <c r="J36" s="120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210" t="s">
        <v>1010</v>
      </c>
      <c r="B37" s="1208"/>
      <c r="C37" s="1208"/>
      <c r="D37" s="1209"/>
      <c r="E37" s="1186">
        <v>0</v>
      </c>
      <c r="F37" s="1186">
        <v>200</v>
      </c>
      <c r="G37" s="1187">
        <v>200</v>
      </c>
      <c r="H37" s="1206" t="s">
        <v>990</v>
      </c>
      <c r="I37" s="1208" t="s">
        <v>991</v>
      </c>
      <c r="J37" s="120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1210" t="s">
        <v>1011</v>
      </c>
      <c r="B38" s="1208"/>
      <c r="C38" s="1208"/>
      <c r="D38" s="1209"/>
      <c r="E38" s="1186">
        <v>0</v>
      </c>
      <c r="F38" s="1186">
        <v>40</v>
      </c>
      <c r="G38" s="1187">
        <v>40</v>
      </c>
      <c r="H38" s="1206" t="s">
        <v>990</v>
      </c>
      <c r="I38" s="1208" t="s">
        <v>991</v>
      </c>
      <c r="J38" s="120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210" t="s">
        <v>995</v>
      </c>
      <c r="B39" s="1208"/>
      <c r="C39" s="1208"/>
      <c r="D39" s="1209"/>
      <c r="E39" s="1186">
        <v>0</v>
      </c>
      <c r="F39" s="1186">
        <v>294</v>
      </c>
      <c r="G39" s="1187">
        <v>294</v>
      </c>
      <c r="H39" s="1206" t="s">
        <v>990</v>
      </c>
      <c r="I39" s="1208" t="s">
        <v>991</v>
      </c>
      <c r="J39" s="120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210" t="s">
        <v>1000</v>
      </c>
      <c r="B40" s="1208"/>
      <c r="C40" s="1208"/>
      <c r="D40" s="1209"/>
      <c r="E40" s="1186">
        <v>0</v>
      </c>
      <c r="F40" s="1186">
        <v>120</v>
      </c>
      <c r="G40" s="1187">
        <v>120</v>
      </c>
      <c r="H40" s="1206" t="s">
        <v>990</v>
      </c>
      <c r="I40" s="1208" t="s">
        <v>991</v>
      </c>
      <c r="J40" s="120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1210" t="s">
        <v>1012</v>
      </c>
      <c r="B41" s="1208"/>
      <c r="C41" s="1208"/>
      <c r="D41" s="1209"/>
      <c r="E41" s="1186">
        <v>0</v>
      </c>
      <c r="F41" s="1186">
        <v>262</v>
      </c>
      <c r="G41" s="1187">
        <v>262</v>
      </c>
      <c r="H41" s="1206" t="s">
        <v>990</v>
      </c>
      <c r="I41" s="1208" t="s">
        <v>991</v>
      </c>
      <c r="J41" s="120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210" t="s">
        <v>1013</v>
      </c>
      <c r="B42" s="1208"/>
      <c r="C42" s="1208"/>
      <c r="D42" s="1209"/>
      <c r="E42" s="1186">
        <v>0</v>
      </c>
      <c r="F42" s="1186">
        <v>340</v>
      </c>
      <c r="G42" s="1187">
        <v>340</v>
      </c>
      <c r="H42" s="1206" t="s">
        <v>990</v>
      </c>
      <c r="I42" s="1208" t="s">
        <v>991</v>
      </c>
      <c r="J42" s="120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210" t="s">
        <v>1014</v>
      </c>
      <c r="B43" s="1208"/>
      <c r="C43" s="1208"/>
      <c r="D43" s="1209"/>
      <c r="E43" s="1186">
        <v>0</v>
      </c>
      <c r="F43" s="1186">
        <v>511</v>
      </c>
      <c r="G43" s="1187">
        <v>511</v>
      </c>
      <c r="H43" s="1206" t="s">
        <v>990</v>
      </c>
      <c r="I43" s="1208" t="s">
        <v>991</v>
      </c>
      <c r="J43" s="120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210" t="s">
        <v>1015</v>
      </c>
      <c r="B44" s="1208"/>
      <c r="C44" s="1208"/>
      <c r="D44" s="1209"/>
      <c r="E44" s="1186">
        <v>0</v>
      </c>
      <c r="F44" s="1186">
        <v>97</v>
      </c>
      <c r="G44" s="1187">
        <v>97</v>
      </c>
      <c r="H44" s="1206" t="s">
        <v>990</v>
      </c>
      <c r="I44" s="1208" t="s">
        <v>991</v>
      </c>
      <c r="J44" s="120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210" t="s">
        <v>834</v>
      </c>
      <c r="B45" s="1208"/>
      <c r="C45" s="1208"/>
      <c r="D45" s="1209"/>
      <c r="E45" s="1186">
        <v>0</v>
      </c>
      <c r="F45" s="1186">
        <v>247</v>
      </c>
      <c r="G45" s="1187">
        <v>247</v>
      </c>
      <c r="H45" s="1206" t="s">
        <v>990</v>
      </c>
      <c r="I45" s="1208" t="s">
        <v>991</v>
      </c>
      <c r="J45" s="120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210" t="s">
        <v>778</v>
      </c>
      <c r="B46" s="1208"/>
      <c r="C46" s="1208"/>
      <c r="D46" s="1209"/>
      <c r="E46" s="1186">
        <v>0</v>
      </c>
      <c r="F46" s="1186">
        <v>670</v>
      </c>
      <c r="G46" s="1187">
        <v>670</v>
      </c>
      <c r="H46" s="1206" t="s">
        <v>990</v>
      </c>
      <c r="I46" s="1208" t="s">
        <v>991</v>
      </c>
      <c r="J46" s="120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210" t="s">
        <v>838</v>
      </c>
      <c r="B47" s="1208"/>
      <c r="C47" s="1208"/>
      <c r="D47" s="1209"/>
      <c r="E47" s="1186">
        <v>0</v>
      </c>
      <c r="F47" s="1186">
        <v>361</v>
      </c>
      <c r="G47" s="1187">
        <v>361</v>
      </c>
      <c r="H47" s="1206" t="s">
        <v>990</v>
      </c>
      <c r="I47" s="1208" t="s">
        <v>991</v>
      </c>
      <c r="J47" s="120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1210" t="s">
        <v>1016</v>
      </c>
      <c r="B48" s="1208"/>
      <c r="C48" s="1208"/>
      <c r="D48" s="1209"/>
      <c r="E48" s="1186">
        <v>0</v>
      </c>
      <c r="F48" s="1186">
        <v>300</v>
      </c>
      <c r="G48" s="1187">
        <v>300</v>
      </c>
      <c r="H48" s="1206" t="s">
        <v>990</v>
      </c>
      <c r="I48" s="1208" t="s">
        <v>991</v>
      </c>
      <c r="J48" s="120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1210" t="s">
        <v>1017</v>
      </c>
      <c r="B49" s="1208"/>
      <c r="C49" s="1208"/>
      <c r="D49" s="1209"/>
      <c r="E49" s="1186">
        <v>0</v>
      </c>
      <c r="F49" s="1186">
        <v>100</v>
      </c>
      <c r="G49" s="1187">
        <v>100</v>
      </c>
      <c r="H49" s="1206" t="s">
        <v>990</v>
      </c>
      <c r="I49" s="1208" t="s">
        <v>991</v>
      </c>
      <c r="J49" s="120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1210" t="s">
        <v>1018</v>
      </c>
      <c r="B50" s="1208"/>
      <c r="C50" s="1208"/>
      <c r="D50" s="1209"/>
      <c r="E50" s="1186">
        <v>0</v>
      </c>
      <c r="F50" s="1186">
        <v>800</v>
      </c>
      <c r="G50" s="1187">
        <v>800</v>
      </c>
      <c r="H50" s="1206" t="s">
        <v>990</v>
      </c>
      <c r="I50" s="1208" t="s">
        <v>991</v>
      </c>
      <c r="J50" s="120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210" t="s">
        <v>1019</v>
      </c>
      <c r="B51" s="1208"/>
      <c r="C51" s="1208"/>
      <c r="D51" s="1209"/>
      <c r="E51" s="1186">
        <v>0</v>
      </c>
      <c r="F51" s="1186">
        <v>124</v>
      </c>
      <c r="G51" s="1187">
        <v>124</v>
      </c>
      <c r="H51" s="1206" t="s">
        <v>990</v>
      </c>
      <c r="I51" s="1208" t="s">
        <v>991</v>
      </c>
      <c r="J51" s="120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1210" t="s">
        <v>1020</v>
      </c>
      <c r="B52" s="1208"/>
      <c r="C52" s="1208"/>
      <c r="D52" s="1209"/>
      <c r="E52" s="1186">
        <v>0</v>
      </c>
      <c r="F52" s="1186">
        <v>400</v>
      </c>
      <c r="G52" s="1187">
        <v>400</v>
      </c>
      <c r="H52" s="1206" t="s">
        <v>990</v>
      </c>
      <c r="I52" s="1208" t="s">
        <v>991</v>
      </c>
      <c r="J52" s="120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1210" t="s">
        <v>802</v>
      </c>
      <c r="B53" s="1208"/>
      <c r="C53" s="1208"/>
      <c r="D53" s="1209"/>
      <c r="E53" s="1186">
        <v>0</v>
      </c>
      <c r="F53" s="1186">
        <v>350</v>
      </c>
      <c r="G53" s="1187">
        <v>350</v>
      </c>
      <c r="H53" s="1206" t="s">
        <v>990</v>
      </c>
      <c r="I53" s="1208" t="s">
        <v>991</v>
      </c>
      <c r="J53" s="120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1210" t="s">
        <v>1021</v>
      </c>
      <c r="B54" s="1208"/>
      <c r="C54" s="1208"/>
      <c r="D54" s="1209"/>
      <c r="E54" s="1186">
        <v>0</v>
      </c>
      <c r="F54" s="1186">
        <v>218</v>
      </c>
      <c r="G54" s="1187">
        <v>218</v>
      </c>
      <c r="H54" s="1206" t="s">
        <v>990</v>
      </c>
      <c r="I54" s="1208" t="s">
        <v>991</v>
      </c>
      <c r="J54" s="120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>
      <c r="A55" s="1210" t="s">
        <v>1022</v>
      </c>
      <c r="B55" s="1208"/>
      <c r="C55" s="1208"/>
      <c r="D55" s="1209"/>
      <c r="E55" s="1186">
        <v>0</v>
      </c>
      <c r="F55" s="1186">
        <v>334</v>
      </c>
      <c r="G55" s="1187">
        <v>334</v>
      </c>
      <c r="H55" s="1206" t="s">
        <v>990</v>
      </c>
      <c r="I55" s="1208" t="s">
        <v>991</v>
      </c>
      <c r="J55" s="120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1210" t="s">
        <v>1023</v>
      </c>
      <c r="B56" s="1208"/>
      <c r="C56" s="1208"/>
      <c r="D56" s="1209"/>
      <c r="E56" s="1186">
        <v>0</v>
      </c>
      <c r="F56" s="1186">
        <v>230</v>
      </c>
      <c r="G56" s="1187">
        <v>230</v>
      </c>
      <c r="H56" s="1206" t="s">
        <v>990</v>
      </c>
      <c r="I56" s="1208" t="s">
        <v>991</v>
      </c>
      <c r="J56" s="120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1210" t="s">
        <v>1024</v>
      </c>
      <c r="B57" s="1208"/>
      <c r="C57" s="1208"/>
      <c r="D57" s="1209"/>
      <c r="E57" s="1186">
        <v>0</v>
      </c>
      <c r="F57" s="1186">
        <v>159</v>
      </c>
      <c r="G57" s="1187">
        <v>159</v>
      </c>
      <c r="H57" s="1206" t="s">
        <v>990</v>
      </c>
      <c r="I57" s="1208" t="s">
        <v>991</v>
      </c>
      <c r="J57" s="120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1210" t="s">
        <v>1025</v>
      </c>
      <c r="B58" s="1208"/>
      <c r="C58" s="1208"/>
      <c r="D58" s="1209"/>
      <c r="E58" s="1186">
        <v>0</v>
      </c>
      <c r="F58" s="1186">
        <v>37</v>
      </c>
      <c r="G58" s="1187">
        <v>37</v>
      </c>
      <c r="H58" s="1206" t="s">
        <v>990</v>
      </c>
      <c r="I58" s="1208" t="s">
        <v>991</v>
      </c>
      <c r="J58" s="120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>
      <c r="A59" s="1210" t="s">
        <v>1025</v>
      </c>
      <c r="B59" s="1208"/>
      <c r="C59" s="1208"/>
      <c r="D59" s="1209"/>
      <c r="E59" s="1186">
        <v>0</v>
      </c>
      <c r="F59" s="1186">
        <v>30</v>
      </c>
      <c r="G59" s="1187">
        <v>30</v>
      </c>
      <c r="H59" s="1206" t="s">
        <v>990</v>
      </c>
      <c r="I59" s="1208" t="s">
        <v>991</v>
      </c>
      <c r="J59" s="120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1210" t="s">
        <v>1026</v>
      </c>
      <c r="B60" s="1208"/>
      <c r="C60" s="1208"/>
      <c r="D60" s="1209"/>
      <c r="E60" s="1186">
        <v>0</v>
      </c>
      <c r="F60" s="1186">
        <v>234</v>
      </c>
      <c r="G60" s="1187">
        <v>234</v>
      </c>
      <c r="H60" s="1206" t="s">
        <v>990</v>
      </c>
      <c r="I60" s="1208" t="s">
        <v>991</v>
      </c>
      <c r="J60" s="120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>
      <c r="A61" s="1210" t="s">
        <v>1027</v>
      </c>
      <c r="B61" s="1208"/>
      <c r="C61" s="1208"/>
      <c r="D61" s="1209"/>
      <c r="E61" s="1186">
        <v>0</v>
      </c>
      <c r="F61" s="1186">
        <v>500</v>
      </c>
      <c r="G61" s="1187">
        <v>500</v>
      </c>
      <c r="H61" s="1206" t="s">
        <v>990</v>
      </c>
      <c r="I61" s="1208" t="s">
        <v>991</v>
      </c>
      <c r="J61" s="120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>
      <c r="A62" s="1210" t="s">
        <v>1028</v>
      </c>
      <c r="B62" s="1208"/>
      <c r="C62" s="1208"/>
      <c r="D62" s="1209"/>
      <c r="E62" s="1186">
        <v>0</v>
      </c>
      <c r="F62" s="1186">
        <v>300</v>
      </c>
      <c r="G62" s="1187">
        <v>300</v>
      </c>
      <c r="H62" s="1206" t="s">
        <v>990</v>
      </c>
      <c r="I62" s="1208" t="s">
        <v>991</v>
      </c>
      <c r="J62" s="120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>
      <c r="A63" s="1210" t="s">
        <v>1029</v>
      </c>
      <c r="B63" s="1208"/>
      <c r="C63" s="1208"/>
      <c r="D63" s="1209"/>
      <c r="E63" s="1186">
        <v>0</v>
      </c>
      <c r="F63" s="1186">
        <v>850</v>
      </c>
      <c r="G63" s="1187">
        <v>850</v>
      </c>
      <c r="H63" s="1206" t="s">
        <v>990</v>
      </c>
      <c r="I63" s="1208" t="s">
        <v>991</v>
      </c>
      <c r="J63" s="120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>
      <c r="A64" s="1210" t="s">
        <v>1016</v>
      </c>
      <c r="B64" s="1208"/>
      <c r="C64" s="1208"/>
      <c r="D64" s="1209"/>
      <c r="E64" s="1186">
        <v>0</v>
      </c>
      <c r="F64" s="1186">
        <v>227</v>
      </c>
      <c r="G64" s="1187">
        <v>227</v>
      </c>
      <c r="H64" s="1206" t="s">
        <v>990</v>
      </c>
      <c r="I64" s="1208" t="s">
        <v>991</v>
      </c>
      <c r="J64" s="120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>
      <c r="A65" s="1210" t="s">
        <v>1030</v>
      </c>
      <c r="B65" s="1208"/>
      <c r="C65" s="1208"/>
      <c r="D65" s="1209"/>
      <c r="E65" s="1186">
        <v>0</v>
      </c>
      <c r="F65" s="1186">
        <v>304</v>
      </c>
      <c r="G65" s="1187">
        <v>304</v>
      </c>
      <c r="H65" s="1206" t="s">
        <v>990</v>
      </c>
      <c r="I65" s="1208" t="s">
        <v>991</v>
      </c>
      <c r="J65" s="120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>
      <c r="A66" s="1210" t="s">
        <v>801</v>
      </c>
      <c r="B66" s="1208"/>
      <c r="C66" s="1208"/>
      <c r="D66" s="1209"/>
      <c r="E66" s="1186">
        <v>0</v>
      </c>
      <c r="F66" s="1186">
        <v>219</v>
      </c>
      <c r="G66" s="1187">
        <v>218.54</v>
      </c>
      <c r="H66" s="1206" t="s">
        <v>990</v>
      </c>
      <c r="I66" s="1208" t="s">
        <v>991</v>
      </c>
      <c r="J66" s="120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>
      <c r="A67" s="1210" t="s">
        <v>1031</v>
      </c>
      <c r="B67" s="1208"/>
      <c r="C67" s="1208"/>
      <c r="D67" s="1209"/>
      <c r="E67" s="1186">
        <v>0</v>
      </c>
      <c r="F67" s="1186">
        <v>234</v>
      </c>
      <c r="G67" s="1187">
        <v>234</v>
      </c>
      <c r="H67" s="1206" t="s">
        <v>990</v>
      </c>
      <c r="I67" s="1208" t="s">
        <v>991</v>
      </c>
      <c r="J67" s="120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>
      <c r="A68" s="1210" t="s">
        <v>1032</v>
      </c>
      <c r="B68" s="1208"/>
      <c r="C68" s="1208"/>
      <c r="D68" s="1209"/>
      <c r="E68" s="1186">
        <v>0</v>
      </c>
      <c r="F68" s="1186">
        <v>800</v>
      </c>
      <c r="G68" s="1187">
        <v>0</v>
      </c>
      <c r="H68" s="1206" t="s">
        <v>990</v>
      </c>
      <c r="I68" s="1208" t="s">
        <v>991</v>
      </c>
      <c r="J68" s="120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>
      <c r="A69" s="1210" t="s">
        <v>834</v>
      </c>
      <c r="B69" s="1208"/>
      <c r="C69" s="1208"/>
      <c r="D69" s="1209"/>
      <c r="E69" s="1186">
        <v>0</v>
      </c>
      <c r="F69" s="1186">
        <v>128</v>
      </c>
      <c r="G69" s="1187">
        <v>128</v>
      </c>
      <c r="H69" s="1206" t="s">
        <v>990</v>
      </c>
      <c r="I69" s="1208" t="s">
        <v>991</v>
      </c>
      <c r="J69" s="120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>
      <c r="A70" s="1210" t="s">
        <v>1033</v>
      </c>
      <c r="B70" s="1208"/>
      <c r="C70" s="1208"/>
      <c r="D70" s="1209"/>
      <c r="E70" s="1186">
        <v>0</v>
      </c>
      <c r="F70" s="1186">
        <v>49</v>
      </c>
      <c r="G70" s="1187">
        <v>49</v>
      </c>
      <c r="H70" s="1206" t="s">
        <v>990</v>
      </c>
      <c r="I70" s="1208" t="s">
        <v>991</v>
      </c>
      <c r="J70" s="120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>
      <c r="A71" s="1210" t="s">
        <v>1034</v>
      </c>
      <c r="B71" s="1208"/>
      <c r="C71" s="1208"/>
      <c r="D71" s="1209"/>
      <c r="E71" s="1186">
        <v>0</v>
      </c>
      <c r="F71" s="1186">
        <v>88</v>
      </c>
      <c r="G71" s="1187">
        <v>88</v>
      </c>
      <c r="H71" s="1206" t="s">
        <v>990</v>
      </c>
      <c r="I71" s="1208" t="s">
        <v>991</v>
      </c>
      <c r="J71" s="120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1210" t="s">
        <v>801</v>
      </c>
      <c r="B72" s="1208"/>
      <c r="C72" s="1208"/>
      <c r="D72" s="1209"/>
      <c r="E72" s="1186">
        <v>0</v>
      </c>
      <c r="F72" s="1186">
        <v>1000</v>
      </c>
      <c r="G72" s="1187">
        <v>1000</v>
      </c>
      <c r="H72" s="1206" t="s">
        <v>990</v>
      </c>
      <c r="I72" s="1208" t="s">
        <v>991</v>
      </c>
      <c r="J72" s="120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>
      <c r="A73" s="1210" t="s">
        <v>786</v>
      </c>
      <c r="B73" s="1208"/>
      <c r="C73" s="1208"/>
      <c r="D73" s="1209"/>
      <c r="E73" s="1186">
        <v>0</v>
      </c>
      <c r="F73" s="1186">
        <v>84</v>
      </c>
      <c r="G73" s="1187">
        <v>84</v>
      </c>
      <c r="H73" s="1206" t="s">
        <v>990</v>
      </c>
      <c r="I73" s="1208" t="s">
        <v>991</v>
      </c>
      <c r="J73" s="120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75">
      <c r="A74" s="1210" t="s">
        <v>1035</v>
      </c>
      <c r="B74" s="1208"/>
      <c r="C74" s="1208"/>
      <c r="D74" s="1209"/>
      <c r="E74" s="1186">
        <v>0</v>
      </c>
      <c r="F74" s="1186">
        <v>208</v>
      </c>
      <c r="G74" s="1187">
        <v>208</v>
      </c>
      <c r="H74" s="1206" t="s">
        <v>990</v>
      </c>
      <c r="I74" s="1208" t="s">
        <v>991</v>
      </c>
      <c r="J74" s="120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75">
      <c r="A75" s="1210" t="s">
        <v>1036</v>
      </c>
      <c r="B75" s="1208"/>
      <c r="C75" s="1208"/>
      <c r="D75" s="1209"/>
      <c r="E75" s="1186">
        <v>0</v>
      </c>
      <c r="F75" s="1186">
        <v>54</v>
      </c>
      <c r="G75" s="1187">
        <v>54</v>
      </c>
      <c r="H75" s="1206" t="s">
        <v>990</v>
      </c>
      <c r="I75" s="1208" t="s">
        <v>991</v>
      </c>
      <c r="J75" s="120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75">
      <c r="A76" s="1210" t="s">
        <v>1037</v>
      </c>
      <c r="B76" s="1208"/>
      <c r="C76" s="1208"/>
      <c r="D76" s="1209"/>
      <c r="E76" s="1186">
        <v>0</v>
      </c>
      <c r="F76" s="1186">
        <v>198</v>
      </c>
      <c r="G76" s="1187">
        <v>198</v>
      </c>
      <c r="H76" s="1206" t="s">
        <v>990</v>
      </c>
      <c r="I76" s="1208" t="s">
        <v>991</v>
      </c>
      <c r="J76" s="120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75">
      <c r="A77" s="1210" t="s">
        <v>1038</v>
      </c>
      <c r="B77" s="1208"/>
      <c r="C77" s="1208"/>
      <c r="D77" s="1209"/>
      <c r="E77" s="1186">
        <v>0</v>
      </c>
      <c r="F77" s="1186">
        <v>90</v>
      </c>
      <c r="G77" s="1187">
        <v>90</v>
      </c>
      <c r="H77" s="1206" t="s">
        <v>990</v>
      </c>
      <c r="I77" s="1208" t="s">
        <v>991</v>
      </c>
      <c r="J77" s="120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>
      <c r="A78" s="1210" t="s">
        <v>1039</v>
      </c>
      <c r="B78" s="1208"/>
      <c r="C78" s="1208"/>
      <c r="D78" s="1209"/>
      <c r="E78" s="1186">
        <v>0</v>
      </c>
      <c r="F78" s="1186">
        <v>468</v>
      </c>
      <c r="G78" s="1187">
        <v>468</v>
      </c>
      <c r="H78" s="1206" t="s">
        <v>990</v>
      </c>
      <c r="I78" s="1208" t="s">
        <v>991</v>
      </c>
      <c r="J78" s="120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75">
      <c r="A79" s="1210" t="s">
        <v>1040</v>
      </c>
      <c r="B79" s="1208"/>
      <c r="C79" s="1208"/>
      <c r="D79" s="1209"/>
      <c r="E79" s="1186">
        <v>0</v>
      </c>
      <c r="F79" s="1186">
        <v>612</v>
      </c>
      <c r="G79" s="1187">
        <v>612</v>
      </c>
      <c r="H79" s="1206" t="s">
        <v>990</v>
      </c>
      <c r="I79" s="1208" t="s">
        <v>991</v>
      </c>
      <c r="J79" s="120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1210" t="s">
        <v>1041</v>
      </c>
      <c r="B80" s="1208"/>
      <c r="C80" s="1208"/>
      <c r="D80" s="1209"/>
      <c r="E80" s="1186">
        <v>0</v>
      </c>
      <c r="F80" s="1186">
        <v>365</v>
      </c>
      <c r="G80" s="1187">
        <v>365</v>
      </c>
      <c r="H80" s="1206" t="s">
        <v>990</v>
      </c>
      <c r="I80" s="1208" t="s">
        <v>991</v>
      </c>
      <c r="J80" s="120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>
      <c r="A81" s="1210" t="s">
        <v>840</v>
      </c>
      <c r="B81" s="1208"/>
      <c r="C81" s="1208"/>
      <c r="D81" s="1209"/>
      <c r="E81" s="1186">
        <v>0</v>
      </c>
      <c r="F81" s="1186">
        <v>433</v>
      </c>
      <c r="G81" s="1187">
        <v>433</v>
      </c>
      <c r="H81" s="1206" t="s">
        <v>990</v>
      </c>
      <c r="I81" s="1208" t="s">
        <v>991</v>
      </c>
      <c r="J81" s="120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>
      <c r="A82" s="1210" t="s">
        <v>824</v>
      </c>
      <c r="B82" s="1208"/>
      <c r="C82" s="1208"/>
      <c r="D82" s="1209"/>
      <c r="E82" s="1186">
        <v>0</v>
      </c>
      <c r="F82" s="1186">
        <v>316</v>
      </c>
      <c r="G82" s="1187">
        <v>316</v>
      </c>
      <c r="H82" s="1206" t="s">
        <v>990</v>
      </c>
      <c r="I82" s="1208" t="s">
        <v>991</v>
      </c>
      <c r="J82" s="120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>
      <c r="A83" s="1210" t="s">
        <v>1042</v>
      </c>
      <c r="B83" s="1208"/>
      <c r="C83" s="1208"/>
      <c r="D83" s="1209"/>
      <c r="E83" s="1186">
        <v>0</v>
      </c>
      <c r="F83" s="1186">
        <v>481</v>
      </c>
      <c r="G83" s="1187">
        <v>481</v>
      </c>
      <c r="H83" s="1206" t="s">
        <v>990</v>
      </c>
      <c r="I83" s="1208" t="s">
        <v>991</v>
      </c>
      <c r="J83" s="120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2.75">
      <c r="A84" s="1210" t="s">
        <v>785</v>
      </c>
      <c r="B84" s="1208"/>
      <c r="C84" s="1208"/>
      <c r="D84" s="1209"/>
      <c r="E84" s="1186">
        <v>0</v>
      </c>
      <c r="F84" s="1186">
        <v>119</v>
      </c>
      <c r="G84" s="1187">
        <v>119</v>
      </c>
      <c r="H84" s="1206" t="s">
        <v>990</v>
      </c>
      <c r="I84" s="1208" t="s">
        <v>991</v>
      </c>
      <c r="J84" s="120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2.75">
      <c r="A85" s="1210" t="s">
        <v>1043</v>
      </c>
      <c r="B85" s="1208"/>
      <c r="C85" s="1208"/>
      <c r="D85" s="1209"/>
      <c r="E85" s="1186">
        <v>0</v>
      </c>
      <c r="F85" s="1186">
        <v>55</v>
      </c>
      <c r="G85" s="1187">
        <v>55</v>
      </c>
      <c r="H85" s="1206" t="s">
        <v>990</v>
      </c>
      <c r="I85" s="1208" t="s">
        <v>991</v>
      </c>
      <c r="J85" s="120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.75">
      <c r="A86" s="1210" t="s">
        <v>1044</v>
      </c>
      <c r="B86" s="1208"/>
      <c r="C86" s="1208"/>
      <c r="D86" s="1209"/>
      <c r="E86" s="1186">
        <v>0</v>
      </c>
      <c r="F86" s="1186">
        <v>145</v>
      </c>
      <c r="G86" s="1187">
        <v>145</v>
      </c>
      <c r="H86" s="1206" t="s">
        <v>990</v>
      </c>
      <c r="I86" s="1208" t="s">
        <v>991</v>
      </c>
      <c r="J86" s="120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2.75">
      <c r="A87" s="1210" t="s">
        <v>846</v>
      </c>
      <c r="B87" s="1208"/>
      <c r="C87" s="1208"/>
      <c r="D87" s="1209"/>
      <c r="E87" s="1186">
        <v>0</v>
      </c>
      <c r="F87" s="1186">
        <v>500</v>
      </c>
      <c r="G87" s="1187">
        <v>500</v>
      </c>
      <c r="H87" s="1206" t="s">
        <v>990</v>
      </c>
      <c r="I87" s="1208" t="s">
        <v>991</v>
      </c>
      <c r="J87" s="120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2.75">
      <c r="A88" s="1210" t="s">
        <v>992</v>
      </c>
      <c r="B88" s="1208"/>
      <c r="C88" s="1208"/>
      <c r="D88" s="1209"/>
      <c r="E88" s="1186">
        <v>0</v>
      </c>
      <c r="F88" s="1186">
        <v>340</v>
      </c>
      <c r="G88" s="1187">
        <v>340</v>
      </c>
      <c r="H88" s="1206" t="s">
        <v>990</v>
      </c>
      <c r="I88" s="1208" t="s">
        <v>991</v>
      </c>
      <c r="J88" s="120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2.75">
      <c r="A89" s="1210" t="s">
        <v>1045</v>
      </c>
      <c r="B89" s="1208"/>
      <c r="C89" s="1208"/>
      <c r="D89" s="1209"/>
      <c r="E89" s="1186">
        <v>0</v>
      </c>
      <c r="F89" s="1186">
        <v>349</v>
      </c>
      <c r="G89" s="1187">
        <v>349</v>
      </c>
      <c r="H89" s="1206" t="s">
        <v>990</v>
      </c>
      <c r="I89" s="1208" t="s">
        <v>991</v>
      </c>
      <c r="J89" s="120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2.75">
      <c r="A90" s="1210" t="s">
        <v>842</v>
      </c>
      <c r="B90" s="1208"/>
      <c r="C90" s="1208"/>
      <c r="D90" s="1209"/>
      <c r="E90" s="1186">
        <v>0</v>
      </c>
      <c r="F90" s="1186">
        <v>850</v>
      </c>
      <c r="G90" s="1187">
        <v>850</v>
      </c>
      <c r="H90" s="1206" t="s">
        <v>990</v>
      </c>
      <c r="I90" s="1208" t="s">
        <v>991</v>
      </c>
      <c r="J90" s="120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2.75">
      <c r="A91" s="1210" t="s">
        <v>850</v>
      </c>
      <c r="B91" s="1208"/>
      <c r="C91" s="1208"/>
      <c r="D91" s="1209"/>
      <c r="E91" s="1186">
        <v>0</v>
      </c>
      <c r="F91" s="1186">
        <v>809</v>
      </c>
      <c r="G91" s="1187">
        <v>809</v>
      </c>
      <c r="H91" s="1206" t="s">
        <v>990</v>
      </c>
      <c r="I91" s="1208" t="s">
        <v>991</v>
      </c>
      <c r="J91" s="120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2.75">
      <c r="A92" s="1210" t="s">
        <v>845</v>
      </c>
      <c r="B92" s="1208"/>
      <c r="C92" s="1208"/>
      <c r="D92" s="1209"/>
      <c r="E92" s="1186">
        <v>0</v>
      </c>
      <c r="F92" s="1186">
        <v>327</v>
      </c>
      <c r="G92" s="1187">
        <v>327</v>
      </c>
      <c r="H92" s="1206" t="s">
        <v>990</v>
      </c>
      <c r="I92" s="1208" t="s">
        <v>991</v>
      </c>
      <c r="J92" s="120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2.75">
      <c r="A93" s="1210" t="s">
        <v>1022</v>
      </c>
      <c r="B93" s="1208"/>
      <c r="C93" s="1208"/>
      <c r="D93" s="1209"/>
      <c r="E93" s="1186">
        <v>0</v>
      </c>
      <c r="F93" s="1186">
        <v>154</v>
      </c>
      <c r="G93" s="1187">
        <v>154</v>
      </c>
      <c r="H93" s="1206" t="s">
        <v>990</v>
      </c>
      <c r="I93" s="1208" t="s">
        <v>991</v>
      </c>
      <c r="J93" s="120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>
      <c r="A94" s="1210" t="s">
        <v>1046</v>
      </c>
      <c r="B94" s="1208"/>
      <c r="C94" s="1208"/>
      <c r="D94" s="1209"/>
      <c r="E94" s="1186">
        <v>0</v>
      </c>
      <c r="F94" s="1186">
        <v>350</v>
      </c>
      <c r="G94" s="1187">
        <v>350</v>
      </c>
      <c r="H94" s="1206" t="s">
        <v>990</v>
      </c>
      <c r="I94" s="1208" t="s">
        <v>991</v>
      </c>
      <c r="J94" s="120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>
      <c r="A95" s="1210" t="s">
        <v>1047</v>
      </c>
      <c r="B95" s="1208"/>
      <c r="C95" s="1208"/>
      <c r="D95" s="1209"/>
      <c r="E95" s="1186">
        <v>0</v>
      </c>
      <c r="F95" s="1186">
        <v>350</v>
      </c>
      <c r="G95" s="1187">
        <v>350</v>
      </c>
      <c r="H95" s="1206" t="s">
        <v>990</v>
      </c>
      <c r="I95" s="1208" t="s">
        <v>991</v>
      </c>
      <c r="J95" s="120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>
      <c r="A96" s="1210" t="s">
        <v>1048</v>
      </c>
      <c r="B96" s="1208"/>
      <c r="C96" s="1208"/>
      <c r="D96" s="1209"/>
      <c r="E96" s="1186">
        <v>0</v>
      </c>
      <c r="F96" s="1186">
        <v>220</v>
      </c>
      <c r="G96" s="1187">
        <v>220</v>
      </c>
      <c r="H96" s="1206" t="s">
        <v>990</v>
      </c>
      <c r="I96" s="1208" t="s">
        <v>991</v>
      </c>
      <c r="J96" s="120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>
      <c r="A97" s="1210" t="s">
        <v>1049</v>
      </c>
      <c r="B97" s="1208"/>
      <c r="C97" s="1208"/>
      <c r="D97" s="1209"/>
      <c r="E97" s="1186">
        <v>0</v>
      </c>
      <c r="F97" s="1186">
        <v>232</v>
      </c>
      <c r="G97" s="1187">
        <v>232</v>
      </c>
      <c r="H97" s="1206" t="s">
        <v>990</v>
      </c>
      <c r="I97" s="1208" t="s">
        <v>991</v>
      </c>
      <c r="J97" s="120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>
      <c r="A98" s="1210" t="s">
        <v>829</v>
      </c>
      <c r="B98" s="1208"/>
      <c r="C98" s="1208"/>
      <c r="D98" s="1209"/>
      <c r="E98" s="1186">
        <v>0</v>
      </c>
      <c r="F98" s="1186">
        <v>373</v>
      </c>
      <c r="G98" s="1187">
        <v>373</v>
      </c>
      <c r="H98" s="1206" t="s">
        <v>990</v>
      </c>
      <c r="I98" s="1208" t="s">
        <v>991</v>
      </c>
      <c r="J98" s="120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2.75">
      <c r="A99" s="1210" t="s">
        <v>1050</v>
      </c>
      <c r="B99" s="1208"/>
      <c r="C99" s="1208"/>
      <c r="D99" s="1209"/>
      <c r="E99" s="1186">
        <v>0</v>
      </c>
      <c r="F99" s="1186">
        <v>341</v>
      </c>
      <c r="G99" s="1187">
        <v>341</v>
      </c>
      <c r="H99" s="1206" t="s">
        <v>990</v>
      </c>
      <c r="I99" s="1208" t="s">
        <v>991</v>
      </c>
      <c r="J99" s="120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2.75">
      <c r="A100" s="1210" t="s">
        <v>1051</v>
      </c>
      <c r="B100" s="1208"/>
      <c r="C100" s="1208"/>
      <c r="D100" s="1209"/>
      <c r="E100" s="1186">
        <v>0</v>
      </c>
      <c r="F100" s="1186">
        <v>328</v>
      </c>
      <c r="G100" s="1187">
        <v>0</v>
      </c>
      <c r="H100" s="1206" t="s">
        <v>990</v>
      </c>
      <c r="I100" s="1208" t="s">
        <v>991</v>
      </c>
      <c r="J100" s="120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2.75">
      <c r="A101" s="1210" t="s">
        <v>806</v>
      </c>
      <c r="B101" s="1208"/>
      <c r="C101" s="1208"/>
      <c r="D101" s="1209"/>
      <c r="E101" s="1186">
        <v>0</v>
      </c>
      <c r="F101" s="1186">
        <v>576</v>
      </c>
      <c r="G101" s="1187">
        <v>576</v>
      </c>
      <c r="H101" s="1206" t="s">
        <v>990</v>
      </c>
      <c r="I101" s="1208" t="s">
        <v>991</v>
      </c>
      <c r="J101" s="120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2.75">
      <c r="A102" s="1210" t="s">
        <v>1052</v>
      </c>
      <c r="B102" s="1208"/>
      <c r="C102" s="1208"/>
      <c r="D102" s="1209"/>
      <c r="E102" s="1186">
        <v>0</v>
      </c>
      <c r="F102" s="1186">
        <v>260</v>
      </c>
      <c r="G102" s="1187">
        <v>260</v>
      </c>
      <c r="H102" s="1206" t="s">
        <v>990</v>
      </c>
      <c r="I102" s="1208" t="s">
        <v>991</v>
      </c>
      <c r="J102" s="120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2.75">
      <c r="A103" s="1210" t="s">
        <v>1053</v>
      </c>
      <c r="B103" s="1208"/>
      <c r="C103" s="1208"/>
      <c r="D103" s="1209"/>
      <c r="E103" s="1186">
        <v>0</v>
      </c>
      <c r="F103" s="1186">
        <v>291</v>
      </c>
      <c r="G103" s="1187">
        <v>291</v>
      </c>
      <c r="H103" s="1206" t="s">
        <v>990</v>
      </c>
      <c r="I103" s="1208" t="s">
        <v>991</v>
      </c>
      <c r="J103" s="120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2.75">
      <c r="A104" s="1210" t="s">
        <v>1054</v>
      </c>
      <c r="B104" s="1208"/>
      <c r="C104" s="1208"/>
      <c r="D104" s="1209"/>
      <c r="E104" s="1186">
        <v>0</v>
      </c>
      <c r="F104" s="1186">
        <v>218</v>
      </c>
      <c r="G104" s="1187">
        <v>218</v>
      </c>
      <c r="H104" s="1206" t="s">
        <v>990</v>
      </c>
      <c r="I104" s="1208" t="s">
        <v>991</v>
      </c>
      <c r="J104" s="120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2.75">
      <c r="A105" s="1210" t="s">
        <v>1054</v>
      </c>
      <c r="B105" s="1208"/>
      <c r="C105" s="1208"/>
      <c r="D105" s="1209"/>
      <c r="E105" s="1186">
        <v>0</v>
      </c>
      <c r="F105" s="1186">
        <v>244</v>
      </c>
      <c r="G105" s="1187">
        <v>244</v>
      </c>
      <c r="H105" s="1206" t="s">
        <v>990</v>
      </c>
      <c r="I105" s="1208" t="s">
        <v>991</v>
      </c>
      <c r="J105" s="120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2.75">
      <c r="A106" s="1210" t="s">
        <v>1055</v>
      </c>
      <c r="B106" s="1208"/>
      <c r="C106" s="1208"/>
      <c r="D106" s="1209"/>
      <c r="E106" s="1186">
        <v>0</v>
      </c>
      <c r="F106" s="1186">
        <v>428</v>
      </c>
      <c r="G106" s="1187">
        <v>428</v>
      </c>
      <c r="H106" s="1206" t="s">
        <v>990</v>
      </c>
      <c r="I106" s="1208" t="s">
        <v>991</v>
      </c>
      <c r="J106" s="120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2.75">
      <c r="A107" s="1210" t="s">
        <v>1056</v>
      </c>
      <c r="B107" s="1208"/>
      <c r="C107" s="1208"/>
      <c r="D107" s="1209"/>
      <c r="E107" s="1186">
        <v>0</v>
      </c>
      <c r="F107" s="1186">
        <v>157</v>
      </c>
      <c r="G107" s="1187">
        <v>157</v>
      </c>
      <c r="H107" s="1206" t="s">
        <v>990</v>
      </c>
      <c r="I107" s="1208" t="s">
        <v>991</v>
      </c>
      <c r="J107" s="120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2.75">
      <c r="A108" s="1210" t="s">
        <v>783</v>
      </c>
      <c r="B108" s="1208"/>
      <c r="C108" s="1208"/>
      <c r="D108" s="1209"/>
      <c r="E108" s="1186">
        <v>0</v>
      </c>
      <c r="F108" s="1186">
        <v>355</v>
      </c>
      <c r="G108" s="1187">
        <v>11.579640000000014</v>
      </c>
      <c r="H108" s="1206" t="s">
        <v>990</v>
      </c>
      <c r="I108" s="1208" t="s">
        <v>991</v>
      </c>
      <c r="J108" s="120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2.75">
      <c r="A109" s="1210" t="s">
        <v>1057</v>
      </c>
      <c r="B109" s="1208"/>
      <c r="C109" s="1208"/>
      <c r="D109" s="1209"/>
      <c r="E109" s="1186">
        <v>0</v>
      </c>
      <c r="F109" s="1186">
        <v>500</v>
      </c>
      <c r="G109" s="1187">
        <v>500</v>
      </c>
      <c r="H109" s="1206" t="s">
        <v>990</v>
      </c>
      <c r="I109" s="1208" t="s">
        <v>991</v>
      </c>
      <c r="J109" s="120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2.75">
      <c r="A110" s="1210" t="s">
        <v>796</v>
      </c>
      <c r="B110" s="1208"/>
      <c r="C110" s="1208"/>
      <c r="D110" s="1209"/>
      <c r="E110" s="1186">
        <v>0</v>
      </c>
      <c r="F110" s="1186">
        <v>105</v>
      </c>
      <c r="G110" s="1187">
        <v>105</v>
      </c>
      <c r="H110" s="1206" t="s">
        <v>990</v>
      </c>
      <c r="I110" s="1208" t="s">
        <v>991</v>
      </c>
      <c r="J110" s="120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2.75">
      <c r="A111" s="1210" t="s">
        <v>848</v>
      </c>
      <c r="B111" s="1208"/>
      <c r="C111" s="1208"/>
      <c r="D111" s="1209"/>
      <c r="E111" s="1186">
        <v>0</v>
      </c>
      <c r="F111" s="1186">
        <v>850</v>
      </c>
      <c r="G111" s="1187">
        <v>850</v>
      </c>
      <c r="H111" s="1206" t="s">
        <v>990</v>
      </c>
      <c r="I111" s="1208" t="s">
        <v>991</v>
      </c>
      <c r="J111" s="120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2.75">
      <c r="A112" s="1210" t="s">
        <v>810</v>
      </c>
      <c r="B112" s="1208"/>
      <c r="C112" s="1208"/>
      <c r="D112" s="1209"/>
      <c r="E112" s="1186">
        <v>0</v>
      </c>
      <c r="F112" s="1186">
        <v>454</v>
      </c>
      <c r="G112" s="1187">
        <v>454</v>
      </c>
      <c r="H112" s="1206" t="s">
        <v>990</v>
      </c>
      <c r="I112" s="1208" t="s">
        <v>991</v>
      </c>
      <c r="J112" s="120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2.75">
      <c r="A113" s="1210" t="s">
        <v>1058</v>
      </c>
      <c r="B113" s="1208"/>
      <c r="C113" s="1208"/>
      <c r="D113" s="1209"/>
      <c r="E113" s="1186">
        <v>0</v>
      </c>
      <c r="F113" s="1186">
        <v>10</v>
      </c>
      <c r="G113" s="1187">
        <v>10</v>
      </c>
      <c r="H113" s="1206" t="s">
        <v>990</v>
      </c>
      <c r="I113" s="1208" t="s">
        <v>991</v>
      </c>
      <c r="J113" s="120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2.75">
      <c r="A114" s="1210" t="s">
        <v>1059</v>
      </c>
      <c r="B114" s="1208"/>
      <c r="C114" s="1208"/>
      <c r="D114" s="1209"/>
      <c r="E114" s="1186">
        <v>0</v>
      </c>
      <c r="F114" s="1186">
        <v>200</v>
      </c>
      <c r="G114" s="1187">
        <v>200</v>
      </c>
      <c r="H114" s="1206" t="s">
        <v>990</v>
      </c>
      <c r="I114" s="1208" t="s">
        <v>991</v>
      </c>
      <c r="J114" s="120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2.75">
      <c r="A115" s="1210" t="s">
        <v>826</v>
      </c>
      <c r="B115" s="1208"/>
      <c r="C115" s="1208"/>
      <c r="D115" s="1209"/>
      <c r="E115" s="1186">
        <v>0</v>
      </c>
      <c r="F115" s="1186">
        <v>450</v>
      </c>
      <c r="G115" s="1187">
        <v>450</v>
      </c>
      <c r="H115" s="1206" t="s">
        <v>990</v>
      </c>
      <c r="I115" s="1208" t="s">
        <v>991</v>
      </c>
      <c r="J115" s="120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2.75">
      <c r="A116" s="1210" t="s">
        <v>848</v>
      </c>
      <c r="B116" s="1208"/>
      <c r="C116" s="1208"/>
      <c r="D116" s="1209"/>
      <c r="E116" s="1186">
        <v>0</v>
      </c>
      <c r="F116" s="1186">
        <v>354</v>
      </c>
      <c r="G116" s="1187">
        <v>353.16</v>
      </c>
      <c r="H116" s="1206" t="s">
        <v>990</v>
      </c>
      <c r="I116" s="1208" t="s">
        <v>991</v>
      </c>
      <c r="J116" s="120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2.75">
      <c r="A117" s="1210"/>
      <c r="B117" s="1208"/>
      <c r="C117" s="1208"/>
      <c r="D117" s="1209"/>
      <c r="E117" s="1186"/>
      <c r="F117" s="1186"/>
      <c r="G117" s="1187"/>
      <c r="H117" s="1206"/>
      <c r="I117" s="1208"/>
      <c r="J117" s="120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2.75">
      <c r="A118" s="1210" t="s">
        <v>989</v>
      </c>
      <c r="B118" s="1208"/>
      <c r="C118" s="1208"/>
      <c r="D118" s="1209"/>
      <c r="E118" s="1186">
        <v>80000</v>
      </c>
      <c r="F118" s="1186">
        <v>0</v>
      </c>
      <c r="G118" s="1187">
        <v>0</v>
      </c>
      <c r="H118" s="1206"/>
      <c r="I118" s="1208" t="s">
        <v>988</v>
      </c>
      <c r="J118" s="120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2.75">
      <c r="A119" s="1210" t="s">
        <v>989</v>
      </c>
      <c r="B119" s="1208"/>
      <c r="C119" s="1208"/>
      <c r="D119" s="1209"/>
      <c r="E119" s="1186">
        <v>4860</v>
      </c>
      <c r="F119" s="1186">
        <v>0</v>
      </c>
      <c r="G119" s="1187">
        <v>0</v>
      </c>
      <c r="H119" s="1206"/>
      <c r="I119" s="1208" t="s">
        <v>1060</v>
      </c>
      <c r="J119" s="120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2.75">
      <c r="A120" s="1210" t="s">
        <v>1061</v>
      </c>
      <c r="B120" s="1208"/>
      <c r="C120" s="1208"/>
      <c r="D120" s="1209"/>
      <c r="E120" s="1186">
        <v>0</v>
      </c>
      <c r="F120" s="1186">
        <v>2500</v>
      </c>
      <c r="G120" s="1187">
        <v>2500</v>
      </c>
      <c r="H120" s="1206"/>
      <c r="I120" s="1208" t="s">
        <v>1062</v>
      </c>
      <c r="J120" s="120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2.75">
      <c r="A121" s="1210" t="s">
        <v>1063</v>
      </c>
      <c r="B121" s="1208"/>
      <c r="C121" s="1208"/>
      <c r="D121" s="1209"/>
      <c r="E121" s="1186">
        <v>0</v>
      </c>
      <c r="F121" s="1186">
        <v>2500</v>
      </c>
      <c r="G121" s="1187">
        <v>2500</v>
      </c>
      <c r="H121" s="1206"/>
      <c r="I121" s="1208" t="s">
        <v>1062</v>
      </c>
      <c r="J121" s="120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2.75">
      <c r="A122" s="1210" t="s">
        <v>998</v>
      </c>
      <c r="B122" s="1208"/>
      <c r="C122" s="1208"/>
      <c r="D122" s="1209"/>
      <c r="E122" s="1186">
        <v>0</v>
      </c>
      <c r="F122" s="1186">
        <v>2500</v>
      </c>
      <c r="G122" s="1187">
        <v>2500</v>
      </c>
      <c r="H122" s="1206"/>
      <c r="I122" s="1208" t="s">
        <v>1062</v>
      </c>
      <c r="J122" s="120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2.75">
      <c r="A123" s="1210" t="s">
        <v>1064</v>
      </c>
      <c r="B123" s="1208"/>
      <c r="C123" s="1208"/>
      <c r="D123" s="1209"/>
      <c r="E123" s="1186">
        <v>0</v>
      </c>
      <c r="F123" s="1186">
        <v>2500</v>
      </c>
      <c r="G123" s="1187">
        <v>2500</v>
      </c>
      <c r="H123" s="1206"/>
      <c r="I123" s="1208" t="s">
        <v>1062</v>
      </c>
      <c r="J123" s="120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2.75">
      <c r="A124" s="1210" t="s">
        <v>804</v>
      </c>
      <c r="B124" s="1208"/>
      <c r="C124" s="1208"/>
      <c r="D124" s="1209"/>
      <c r="E124" s="1186">
        <v>0</v>
      </c>
      <c r="F124" s="1186">
        <v>2500</v>
      </c>
      <c r="G124" s="1187">
        <v>2500</v>
      </c>
      <c r="H124" s="1206"/>
      <c r="I124" s="1208" t="s">
        <v>1062</v>
      </c>
      <c r="J124" s="120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2.75">
      <c r="A125" s="1210" t="s">
        <v>1065</v>
      </c>
      <c r="B125" s="1208"/>
      <c r="C125" s="1208"/>
      <c r="D125" s="1209"/>
      <c r="E125" s="1186">
        <v>0</v>
      </c>
      <c r="F125" s="1186">
        <v>2500</v>
      </c>
      <c r="G125" s="1187">
        <v>2500</v>
      </c>
      <c r="H125" s="1206"/>
      <c r="I125" s="1208" t="s">
        <v>1062</v>
      </c>
      <c r="J125" s="120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2.75">
      <c r="A126" s="1210" t="s">
        <v>1066</v>
      </c>
      <c r="B126" s="1208"/>
      <c r="C126" s="1208"/>
      <c r="D126" s="1209"/>
      <c r="E126" s="1186">
        <v>0</v>
      </c>
      <c r="F126" s="1186">
        <v>2500</v>
      </c>
      <c r="G126" s="1187">
        <v>2500</v>
      </c>
      <c r="H126" s="1206"/>
      <c r="I126" s="1208" t="s">
        <v>1062</v>
      </c>
      <c r="J126" s="120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2.75">
      <c r="A127" s="1210" t="s">
        <v>1067</v>
      </c>
      <c r="B127" s="1208"/>
      <c r="C127" s="1208"/>
      <c r="D127" s="1209"/>
      <c r="E127" s="1186">
        <v>0</v>
      </c>
      <c r="F127" s="1186">
        <v>2500</v>
      </c>
      <c r="G127" s="1187">
        <v>2500</v>
      </c>
      <c r="H127" s="1206"/>
      <c r="I127" s="1208" t="s">
        <v>1062</v>
      </c>
      <c r="J127" s="120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2.75">
      <c r="A128" s="1210" t="s">
        <v>1068</v>
      </c>
      <c r="B128" s="1208"/>
      <c r="C128" s="1208"/>
      <c r="D128" s="1209"/>
      <c r="E128" s="1186">
        <v>0</v>
      </c>
      <c r="F128" s="1186">
        <v>2500</v>
      </c>
      <c r="G128" s="1187">
        <v>2500</v>
      </c>
      <c r="H128" s="1206"/>
      <c r="I128" s="1208" t="s">
        <v>1062</v>
      </c>
      <c r="J128" s="120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2.75">
      <c r="A129" s="1210" t="s">
        <v>1069</v>
      </c>
      <c r="B129" s="1208"/>
      <c r="C129" s="1208"/>
      <c r="D129" s="1209"/>
      <c r="E129" s="1186">
        <v>0</v>
      </c>
      <c r="F129" s="1186">
        <v>2235</v>
      </c>
      <c r="G129" s="1187">
        <v>2235</v>
      </c>
      <c r="H129" s="1206"/>
      <c r="I129" s="1208" t="s">
        <v>1062</v>
      </c>
      <c r="J129" s="120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2.75">
      <c r="A130" s="1210" t="s">
        <v>1070</v>
      </c>
      <c r="B130" s="1208"/>
      <c r="C130" s="1208"/>
      <c r="D130" s="1209"/>
      <c r="E130" s="1186">
        <v>0</v>
      </c>
      <c r="F130" s="1186">
        <v>2500</v>
      </c>
      <c r="G130" s="1187">
        <v>2500</v>
      </c>
      <c r="H130" s="1206"/>
      <c r="I130" s="1208" t="s">
        <v>1062</v>
      </c>
      <c r="J130" s="120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2.75">
      <c r="A131" s="1210" t="s">
        <v>1071</v>
      </c>
      <c r="B131" s="1208"/>
      <c r="C131" s="1208"/>
      <c r="D131" s="1209"/>
      <c r="E131" s="1186">
        <v>0</v>
      </c>
      <c r="F131" s="1186">
        <v>200</v>
      </c>
      <c r="G131" s="1187">
        <v>200</v>
      </c>
      <c r="H131" s="1206"/>
      <c r="I131" s="1208" t="s">
        <v>1072</v>
      </c>
      <c r="J131" s="120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2.75">
      <c r="A132" s="1210" t="s">
        <v>1073</v>
      </c>
      <c r="B132" s="1208"/>
      <c r="C132" s="1208"/>
      <c r="D132" s="1209"/>
      <c r="E132" s="1186">
        <v>0</v>
      </c>
      <c r="F132" s="1186">
        <v>2240</v>
      </c>
      <c r="G132" s="1187">
        <v>2240</v>
      </c>
      <c r="H132" s="1206"/>
      <c r="I132" s="1208" t="s">
        <v>1062</v>
      </c>
      <c r="J132" s="120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2.75">
      <c r="A133" s="1210" t="s">
        <v>1074</v>
      </c>
      <c r="B133" s="1208"/>
      <c r="C133" s="1208"/>
      <c r="D133" s="1209"/>
      <c r="E133" s="1186">
        <v>0</v>
      </c>
      <c r="F133" s="1186">
        <v>2500</v>
      </c>
      <c r="G133" s="1187">
        <v>2500</v>
      </c>
      <c r="H133" s="1206"/>
      <c r="I133" s="1208" t="s">
        <v>1062</v>
      </c>
      <c r="J133" s="120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2.75">
      <c r="A134" s="1210" t="s">
        <v>1075</v>
      </c>
      <c r="B134" s="1208"/>
      <c r="C134" s="1208"/>
      <c r="D134" s="1209"/>
      <c r="E134" s="1186">
        <v>0</v>
      </c>
      <c r="F134" s="1186">
        <v>2500</v>
      </c>
      <c r="G134" s="1187">
        <v>2500</v>
      </c>
      <c r="H134" s="1206"/>
      <c r="I134" s="1208" t="s">
        <v>1062</v>
      </c>
      <c r="J134" s="120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2.75">
      <c r="A135" s="1210" t="s">
        <v>1076</v>
      </c>
      <c r="B135" s="1208"/>
      <c r="C135" s="1208"/>
      <c r="D135" s="1209"/>
      <c r="E135" s="1186">
        <v>0</v>
      </c>
      <c r="F135" s="1186">
        <v>2500</v>
      </c>
      <c r="G135" s="1187">
        <v>2500</v>
      </c>
      <c r="H135" s="1206"/>
      <c r="I135" s="1208" t="s">
        <v>1062</v>
      </c>
      <c r="J135" s="120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2.75">
      <c r="A136" s="1210" t="s">
        <v>1077</v>
      </c>
      <c r="B136" s="1208"/>
      <c r="C136" s="1208"/>
      <c r="D136" s="1209"/>
      <c r="E136" s="1186">
        <v>0</v>
      </c>
      <c r="F136" s="1186">
        <v>2500</v>
      </c>
      <c r="G136" s="1187">
        <v>2500</v>
      </c>
      <c r="H136" s="1206"/>
      <c r="I136" s="1208" t="s">
        <v>1062</v>
      </c>
      <c r="J136" s="120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2.75">
      <c r="A137" s="1210" t="s">
        <v>1078</v>
      </c>
      <c r="B137" s="1208"/>
      <c r="C137" s="1208"/>
      <c r="D137" s="1209"/>
      <c r="E137" s="1186">
        <v>0</v>
      </c>
      <c r="F137" s="1186">
        <v>2500</v>
      </c>
      <c r="G137" s="1187">
        <v>2500</v>
      </c>
      <c r="H137" s="1206"/>
      <c r="I137" s="1208" t="s">
        <v>1062</v>
      </c>
      <c r="J137" s="120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>
      <c r="A138" s="1210" t="s">
        <v>1079</v>
      </c>
      <c r="B138" s="1208"/>
      <c r="C138" s="1208"/>
      <c r="D138" s="1209"/>
      <c r="E138" s="1186">
        <v>0</v>
      </c>
      <c r="F138" s="1186">
        <v>2500</v>
      </c>
      <c r="G138" s="1187">
        <v>2500</v>
      </c>
      <c r="H138" s="1206"/>
      <c r="I138" s="1208" t="s">
        <v>1062</v>
      </c>
      <c r="J138" s="120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2.75">
      <c r="A139" s="1210" t="s">
        <v>1080</v>
      </c>
      <c r="B139" s="1208"/>
      <c r="C139" s="1208"/>
      <c r="D139" s="1209"/>
      <c r="E139" s="1186">
        <v>0</v>
      </c>
      <c r="F139" s="1186">
        <v>2500</v>
      </c>
      <c r="G139" s="1187">
        <v>2500</v>
      </c>
      <c r="H139" s="1206"/>
      <c r="I139" s="1208" t="s">
        <v>1062</v>
      </c>
      <c r="J139" s="120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2.75">
      <c r="A140" s="1210" t="s">
        <v>1081</v>
      </c>
      <c r="B140" s="1208"/>
      <c r="C140" s="1208"/>
      <c r="D140" s="1209"/>
      <c r="E140" s="1186">
        <v>0</v>
      </c>
      <c r="F140" s="1186">
        <v>2500</v>
      </c>
      <c r="G140" s="1187">
        <v>2500</v>
      </c>
      <c r="H140" s="1206"/>
      <c r="I140" s="1208" t="s">
        <v>1062</v>
      </c>
      <c r="J140" s="120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>
      <c r="A141" s="1210" t="s">
        <v>1058</v>
      </c>
      <c r="B141" s="1208"/>
      <c r="C141" s="1208"/>
      <c r="D141" s="1209"/>
      <c r="E141" s="1186">
        <v>0</v>
      </c>
      <c r="F141" s="1186">
        <v>2500</v>
      </c>
      <c r="G141" s="1187">
        <v>2500</v>
      </c>
      <c r="H141" s="1206"/>
      <c r="I141" s="1208" t="s">
        <v>1062</v>
      </c>
      <c r="J141" s="120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>
      <c r="A142" s="1210" t="s">
        <v>1082</v>
      </c>
      <c r="B142" s="1208"/>
      <c r="C142" s="1208"/>
      <c r="D142" s="1209"/>
      <c r="E142" s="1186">
        <v>0</v>
      </c>
      <c r="F142" s="1186">
        <v>2500</v>
      </c>
      <c r="G142" s="1187">
        <v>2500</v>
      </c>
      <c r="H142" s="1206"/>
      <c r="I142" s="1208" t="s">
        <v>1062</v>
      </c>
      <c r="J142" s="120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>
      <c r="A143" s="1210" t="s">
        <v>844</v>
      </c>
      <c r="B143" s="1208"/>
      <c r="C143" s="1208"/>
      <c r="D143" s="1209"/>
      <c r="E143" s="1186">
        <v>0</v>
      </c>
      <c r="F143" s="1186">
        <v>2500</v>
      </c>
      <c r="G143" s="1187">
        <v>2500</v>
      </c>
      <c r="H143" s="1206"/>
      <c r="I143" s="1208" t="s">
        <v>1062</v>
      </c>
      <c r="J143" s="120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1210" t="s">
        <v>1083</v>
      </c>
      <c r="B144" s="1208"/>
      <c r="C144" s="1208"/>
      <c r="D144" s="1209"/>
      <c r="E144" s="1186">
        <v>0</v>
      </c>
      <c r="F144" s="1186">
        <v>2500</v>
      </c>
      <c r="G144" s="1187">
        <v>2500</v>
      </c>
      <c r="H144" s="1206"/>
      <c r="I144" s="1208" t="s">
        <v>1062</v>
      </c>
      <c r="J144" s="120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2.75">
      <c r="A145" s="1210" t="s">
        <v>1084</v>
      </c>
      <c r="B145" s="1208"/>
      <c r="C145" s="1208"/>
      <c r="D145" s="1209"/>
      <c r="E145" s="1186">
        <v>0</v>
      </c>
      <c r="F145" s="1186">
        <v>2500</v>
      </c>
      <c r="G145" s="1187">
        <v>2500</v>
      </c>
      <c r="H145" s="1206"/>
      <c r="I145" s="1208" t="s">
        <v>1062</v>
      </c>
      <c r="J145" s="120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2.75">
      <c r="A146" s="1210" t="s">
        <v>1085</v>
      </c>
      <c r="B146" s="1208"/>
      <c r="C146" s="1208"/>
      <c r="D146" s="1209"/>
      <c r="E146" s="1186">
        <v>0</v>
      </c>
      <c r="F146" s="1186">
        <v>600</v>
      </c>
      <c r="G146" s="1187">
        <v>600</v>
      </c>
      <c r="H146" s="1206"/>
      <c r="I146" s="1208" t="s">
        <v>1062</v>
      </c>
      <c r="J146" s="120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2.75">
      <c r="A147" s="1210" t="s">
        <v>1086</v>
      </c>
      <c r="B147" s="1208"/>
      <c r="C147" s="1208"/>
      <c r="D147" s="1209"/>
      <c r="E147" s="1186">
        <v>0</v>
      </c>
      <c r="F147" s="1186">
        <v>2500</v>
      </c>
      <c r="G147" s="1187">
        <v>2500</v>
      </c>
      <c r="H147" s="1206"/>
      <c r="I147" s="1208" t="s">
        <v>1062</v>
      </c>
      <c r="J147" s="120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2.75">
      <c r="A148" s="1210" t="s">
        <v>1087</v>
      </c>
      <c r="B148" s="1208"/>
      <c r="C148" s="1208"/>
      <c r="D148" s="1209"/>
      <c r="E148" s="1186">
        <v>0</v>
      </c>
      <c r="F148" s="1186">
        <v>2500</v>
      </c>
      <c r="G148" s="1187">
        <v>2500</v>
      </c>
      <c r="H148" s="1206"/>
      <c r="I148" s="1208" t="s">
        <v>1062</v>
      </c>
      <c r="J148" s="120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2.75">
      <c r="A149" s="1210" t="s">
        <v>1088</v>
      </c>
      <c r="B149" s="1208"/>
      <c r="C149" s="1208"/>
      <c r="D149" s="1209"/>
      <c r="E149" s="1186">
        <v>0</v>
      </c>
      <c r="F149" s="1186">
        <v>2500</v>
      </c>
      <c r="G149" s="1187">
        <v>2500</v>
      </c>
      <c r="H149" s="1206"/>
      <c r="I149" s="1208" t="s">
        <v>1062</v>
      </c>
      <c r="J149" s="120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2.75">
      <c r="A150" s="1210" t="s">
        <v>1089</v>
      </c>
      <c r="B150" s="1208"/>
      <c r="C150" s="1208"/>
      <c r="D150" s="1209"/>
      <c r="E150" s="1186">
        <v>0</v>
      </c>
      <c r="F150" s="1186">
        <v>2500</v>
      </c>
      <c r="G150" s="1187">
        <v>2500</v>
      </c>
      <c r="H150" s="1206"/>
      <c r="I150" s="1208" t="s">
        <v>1062</v>
      </c>
      <c r="J150" s="120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2.75">
      <c r="A151" s="1210" t="s">
        <v>1090</v>
      </c>
      <c r="B151" s="1208"/>
      <c r="C151" s="1208"/>
      <c r="D151" s="1209"/>
      <c r="E151" s="1186">
        <v>0</v>
      </c>
      <c r="F151" s="1186">
        <v>200</v>
      </c>
      <c r="G151" s="1187">
        <v>200</v>
      </c>
      <c r="H151" s="1206"/>
      <c r="I151" s="1208" t="s">
        <v>1060</v>
      </c>
      <c r="J151" s="120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2.75">
      <c r="A152" s="1210" t="s">
        <v>840</v>
      </c>
      <c r="B152" s="1208"/>
      <c r="C152" s="1208"/>
      <c r="D152" s="1209"/>
      <c r="E152" s="1186">
        <v>0</v>
      </c>
      <c r="F152" s="1186">
        <v>300</v>
      </c>
      <c r="G152" s="1187">
        <v>300</v>
      </c>
      <c r="H152" s="1206"/>
      <c r="I152" s="1208" t="s">
        <v>1060</v>
      </c>
      <c r="J152" s="120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2.75">
      <c r="A153" s="1210" t="s">
        <v>1091</v>
      </c>
      <c r="B153" s="1208"/>
      <c r="C153" s="1208"/>
      <c r="D153" s="1209"/>
      <c r="E153" s="1186">
        <v>0</v>
      </c>
      <c r="F153" s="1186">
        <v>100</v>
      </c>
      <c r="G153" s="1187">
        <v>100</v>
      </c>
      <c r="H153" s="1206"/>
      <c r="I153" s="1208" t="s">
        <v>1060</v>
      </c>
      <c r="J153" s="120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2.75">
      <c r="A154" s="1210" t="s">
        <v>804</v>
      </c>
      <c r="B154" s="1208"/>
      <c r="C154" s="1208"/>
      <c r="D154" s="1209"/>
      <c r="E154" s="1186">
        <v>0</v>
      </c>
      <c r="F154" s="1186">
        <v>293</v>
      </c>
      <c r="G154" s="1187">
        <v>293</v>
      </c>
      <c r="H154" s="1206"/>
      <c r="I154" s="1208" t="s">
        <v>1060</v>
      </c>
      <c r="J154" s="120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2.75">
      <c r="A155" s="1210" t="s">
        <v>1092</v>
      </c>
      <c r="B155" s="1208"/>
      <c r="C155" s="1208"/>
      <c r="D155" s="1209"/>
      <c r="E155" s="1186">
        <v>0</v>
      </c>
      <c r="F155" s="1186">
        <v>721</v>
      </c>
      <c r="G155" s="1187">
        <v>721</v>
      </c>
      <c r="H155" s="1206"/>
      <c r="I155" s="1208" t="s">
        <v>1060</v>
      </c>
      <c r="J155" s="120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2.75">
      <c r="A156" s="1210" t="s">
        <v>1093</v>
      </c>
      <c r="B156" s="1208"/>
      <c r="C156" s="1208"/>
      <c r="D156" s="1209"/>
      <c r="E156" s="1186">
        <v>0</v>
      </c>
      <c r="F156" s="1186">
        <v>138</v>
      </c>
      <c r="G156" s="1187">
        <v>138</v>
      </c>
      <c r="H156" s="1206"/>
      <c r="I156" s="1208" t="s">
        <v>1060</v>
      </c>
      <c r="J156" s="120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2.75">
      <c r="A157" s="1210" t="s">
        <v>1094</v>
      </c>
      <c r="B157" s="1208"/>
      <c r="C157" s="1208"/>
      <c r="D157" s="1209"/>
      <c r="E157" s="1186">
        <v>0</v>
      </c>
      <c r="F157" s="1186">
        <v>350</v>
      </c>
      <c r="G157" s="1187">
        <v>350</v>
      </c>
      <c r="H157" s="1206"/>
      <c r="I157" s="1208" t="s">
        <v>1060</v>
      </c>
      <c r="J157" s="120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2.75">
      <c r="A158" s="1210" t="s">
        <v>1095</v>
      </c>
      <c r="B158" s="1208"/>
      <c r="C158" s="1208"/>
      <c r="D158" s="1209"/>
      <c r="E158" s="1186">
        <v>0</v>
      </c>
      <c r="F158" s="1186">
        <v>97</v>
      </c>
      <c r="G158" s="1187">
        <v>97</v>
      </c>
      <c r="H158" s="1206"/>
      <c r="I158" s="1208" t="s">
        <v>1060</v>
      </c>
      <c r="J158" s="120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2.75">
      <c r="A159" s="1210" t="s">
        <v>849</v>
      </c>
      <c r="B159" s="1208"/>
      <c r="C159" s="1208"/>
      <c r="D159" s="1209"/>
      <c r="E159" s="1186">
        <v>0</v>
      </c>
      <c r="F159" s="1186">
        <v>350</v>
      </c>
      <c r="G159" s="1187">
        <v>349</v>
      </c>
      <c r="H159" s="1206"/>
      <c r="I159" s="1208" t="s">
        <v>1060</v>
      </c>
      <c r="J159" s="120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2.75">
      <c r="A160" s="1210" t="s">
        <v>1096</v>
      </c>
      <c r="B160" s="1208"/>
      <c r="C160" s="1208"/>
      <c r="D160" s="1209"/>
      <c r="E160" s="1186">
        <v>0</v>
      </c>
      <c r="F160" s="1186">
        <v>181</v>
      </c>
      <c r="G160" s="1187">
        <v>181</v>
      </c>
      <c r="H160" s="1206"/>
      <c r="I160" s="1208" t="s">
        <v>1060</v>
      </c>
      <c r="J160" s="120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2.75">
      <c r="A161" s="1210" t="s">
        <v>1097</v>
      </c>
      <c r="B161" s="1208"/>
      <c r="C161" s="1208"/>
      <c r="D161" s="1209"/>
      <c r="E161" s="1186">
        <v>0</v>
      </c>
      <c r="F161" s="1186">
        <v>500</v>
      </c>
      <c r="G161" s="1187">
        <v>500</v>
      </c>
      <c r="H161" s="1206"/>
      <c r="I161" s="1208" t="s">
        <v>1098</v>
      </c>
      <c r="J161" s="120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2.75">
      <c r="A162" s="1210" t="s">
        <v>1099</v>
      </c>
      <c r="B162" s="1208"/>
      <c r="C162" s="1208"/>
      <c r="D162" s="1209"/>
      <c r="E162" s="1186">
        <v>0</v>
      </c>
      <c r="F162" s="1186">
        <v>500</v>
      </c>
      <c r="G162" s="1187">
        <v>500</v>
      </c>
      <c r="H162" s="1206"/>
      <c r="I162" s="1208" t="s">
        <v>1098</v>
      </c>
      <c r="J162" s="120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2.75">
      <c r="A163" s="1210" t="s">
        <v>1100</v>
      </c>
      <c r="B163" s="1208"/>
      <c r="C163" s="1208"/>
      <c r="D163" s="1209"/>
      <c r="E163" s="1186">
        <v>0</v>
      </c>
      <c r="F163" s="1186">
        <v>50</v>
      </c>
      <c r="G163" s="1187">
        <v>50</v>
      </c>
      <c r="H163" s="1206"/>
      <c r="I163" s="1208" t="s">
        <v>988</v>
      </c>
      <c r="J163" s="120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2.75">
      <c r="A164" s="1210" t="s">
        <v>1101</v>
      </c>
      <c r="B164" s="1208"/>
      <c r="C164" s="1208"/>
      <c r="D164" s="1209"/>
      <c r="E164" s="1186">
        <v>0</v>
      </c>
      <c r="F164" s="1186">
        <v>6000</v>
      </c>
      <c r="G164" s="1187">
        <v>6000</v>
      </c>
      <c r="H164" s="1207" t="s">
        <v>1128</v>
      </c>
      <c r="I164" s="1208" t="s">
        <v>1102</v>
      </c>
      <c r="J164" s="120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2.75">
      <c r="A165" s="1210" t="s">
        <v>1103</v>
      </c>
      <c r="B165" s="1208"/>
      <c r="C165" s="1208"/>
      <c r="D165" s="1209"/>
      <c r="E165" s="1186">
        <v>0</v>
      </c>
      <c r="F165" s="1186">
        <v>348</v>
      </c>
      <c r="G165" s="1187">
        <v>348</v>
      </c>
      <c r="H165" s="1207" t="s">
        <v>1128</v>
      </c>
      <c r="I165" s="1208" t="s">
        <v>1104</v>
      </c>
      <c r="J165" s="120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2.75">
      <c r="A166" s="1210" t="s">
        <v>1105</v>
      </c>
      <c r="B166" s="1208"/>
      <c r="C166" s="1208"/>
      <c r="D166" s="1209"/>
      <c r="E166" s="1186">
        <v>0</v>
      </c>
      <c r="F166" s="1186">
        <v>750</v>
      </c>
      <c r="G166" s="1187">
        <v>750</v>
      </c>
      <c r="H166" s="1207" t="s">
        <v>1128</v>
      </c>
      <c r="I166" s="1208" t="s">
        <v>1104</v>
      </c>
      <c r="J166" s="120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2.75">
      <c r="A167" s="1210" t="s">
        <v>1106</v>
      </c>
      <c r="B167" s="1208"/>
      <c r="C167" s="1208"/>
      <c r="D167" s="1209"/>
      <c r="E167" s="1186">
        <v>0</v>
      </c>
      <c r="F167" s="1186">
        <v>500</v>
      </c>
      <c r="G167" s="1187">
        <v>500</v>
      </c>
      <c r="H167" s="1207" t="s">
        <v>1128</v>
      </c>
      <c r="I167" s="1208" t="s">
        <v>1104</v>
      </c>
      <c r="J167" s="120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2.75">
      <c r="A168" s="1210" t="s">
        <v>1107</v>
      </c>
      <c r="B168" s="1208"/>
      <c r="C168" s="1208"/>
      <c r="D168" s="1209"/>
      <c r="E168" s="1186">
        <v>0</v>
      </c>
      <c r="F168" s="1186">
        <v>300</v>
      </c>
      <c r="G168" s="1187">
        <v>300</v>
      </c>
      <c r="H168" s="1207" t="s">
        <v>1128</v>
      </c>
      <c r="I168" s="1208" t="s">
        <v>1104</v>
      </c>
      <c r="J168" s="120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2.75">
      <c r="A169" s="1210" t="s">
        <v>1108</v>
      </c>
      <c r="B169" s="1208"/>
      <c r="C169" s="1208"/>
      <c r="D169" s="1209"/>
      <c r="E169" s="1186">
        <v>0</v>
      </c>
      <c r="F169" s="1186">
        <v>250</v>
      </c>
      <c r="G169" s="1187">
        <v>250</v>
      </c>
      <c r="H169" s="1207" t="s">
        <v>1128</v>
      </c>
      <c r="I169" s="1208" t="s">
        <v>1104</v>
      </c>
      <c r="J169" s="120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2.75">
      <c r="A170" s="1210" t="s">
        <v>1109</v>
      </c>
      <c r="B170" s="1208"/>
      <c r="C170" s="1208"/>
      <c r="D170" s="1209"/>
      <c r="E170" s="1186">
        <v>0</v>
      </c>
      <c r="F170" s="1186">
        <v>150</v>
      </c>
      <c r="G170" s="1187">
        <v>150</v>
      </c>
      <c r="H170" s="1207" t="s">
        <v>1128</v>
      </c>
      <c r="I170" s="1208" t="s">
        <v>1104</v>
      </c>
      <c r="J170" s="120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2.75">
      <c r="A171" s="1210" t="s">
        <v>1110</v>
      </c>
      <c r="B171" s="1208"/>
      <c r="C171" s="1208"/>
      <c r="D171" s="1209"/>
      <c r="E171" s="1186">
        <v>0</v>
      </c>
      <c r="F171" s="1186">
        <v>4000</v>
      </c>
      <c r="G171" s="1187">
        <v>4000</v>
      </c>
      <c r="H171" s="1207" t="s">
        <v>1128</v>
      </c>
      <c r="I171" s="1208" t="s">
        <v>1102</v>
      </c>
      <c r="J171" s="120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2.75">
      <c r="A172" s="1210" t="s">
        <v>1111</v>
      </c>
      <c r="B172" s="1208"/>
      <c r="C172" s="1208"/>
      <c r="D172" s="1209"/>
      <c r="E172" s="1186">
        <v>0</v>
      </c>
      <c r="F172" s="1186">
        <v>10000</v>
      </c>
      <c r="G172" s="1187">
        <v>10000</v>
      </c>
      <c r="H172" s="1207" t="s">
        <v>1128</v>
      </c>
      <c r="I172" s="1208" t="s">
        <v>1104</v>
      </c>
      <c r="J172" s="120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2.75">
      <c r="A173" s="1210" t="s">
        <v>1112</v>
      </c>
      <c r="B173" s="1208"/>
      <c r="C173" s="1208"/>
      <c r="D173" s="1209"/>
      <c r="E173" s="1186">
        <v>0</v>
      </c>
      <c r="F173" s="1186">
        <v>4000</v>
      </c>
      <c r="G173" s="1187">
        <v>4000</v>
      </c>
      <c r="H173" s="1207" t="s">
        <v>1128</v>
      </c>
      <c r="I173" s="1208" t="s">
        <v>1104</v>
      </c>
      <c r="J173" s="120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2.75">
      <c r="A174" s="1210" t="s">
        <v>1113</v>
      </c>
      <c r="B174" s="1208"/>
      <c r="C174" s="1208"/>
      <c r="D174" s="1209"/>
      <c r="E174" s="1186">
        <v>0</v>
      </c>
      <c r="F174" s="1186">
        <v>2000</v>
      </c>
      <c r="G174" s="1187">
        <v>2000</v>
      </c>
      <c r="H174" s="1207" t="s">
        <v>1128</v>
      </c>
      <c r="I174" s="1208" t="s">
        <v>1104</v>
      </c>
      <c r="J174" s="120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2.75">
      <c r="A175" s="1210" t="s">
        <v>1114</v>
      </c>
      <c r="B175" s="1208"/>
      <c r="C175" s="1208"/>
      <c r="D175" s="1209"/>
      <c r="E175" s="1186">
        <v>0</v>
      </c>
      <c r="F175" s="1186">
        <v>700</v>
      </c>
      <c r="G175" s="1187">
        <v>698</v>
      </c>
      <c r="H175" s="1207" t="s">
        <v>1128</v>
      </c>
      <c r="I175" s="1208" t="s">
        <v>1115</v>
      </c>
      <c r="J175" s="120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2.75">
      <c r="A176" s="1210" t="s">
        <v>1116</v>
      </c>
      <c r="B176" s="1208"/>
      <c r="C176" s="1208"/>
      <c r="D176" s="1209"/>
      <c r="E176" s="1186">
        <v>0</v>
      </c>
      <c r="F176" s="1186">
        <v>1000</v>
      </c>
      <c r="G176" s="1187">
        <v>1000</v>
      </c>
      <c r="H176" s="1207" t="s">
        <v>1128</v>
      </c>
      <c r="I176" s="1208" t="s">
        <v>1062</v>
      </c>
      <c r="J176" s="120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2.75">
      <c r="A177" s="1210" t="s">
        <v>1117</v>
      </c>
      <c r="B177" s="1208"/>
      <c r="C177" s="1208"/>
      <c r="D177" s="1209"/>
      <c r="E177" s="1186">
        <v>0</v>
      </c>
      <c r="F177" s="1186">
        <v>800</v>
      </c>
      <c r="G177" s="1187">
        <v>799</v>
      </c>
      <c r="H177" s="1207" t="s">
        <v>1128</v>
      </c>
      <c r="I177" s="1208" t="s">
        <v>1104</v>
      </c>
      <c r="J177" s="120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2.75">
      <c r="A178" s="1210" t="s">
        <v>1118</v>
      </c>
      <c r="B178" s="1208"/>
      <c r="C178" s="1208"/>
      <c r="D178" s="1209"/>
      <c r="E178" s="1186">
        <v>0</v>
      </c>
      <c r="F178" s="1186">
        <v>300</v>
      </c>
      <c r="G178" s="1187">
        <v>300</v>
      </c>
      <c r="H178" s="1207" t="s">
        <v>1128</v>
      </c>
      <c r="I178" s="1208" t="s">
        <v>1104</v>
      </c>
      <c r="J178" s="120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2.75">
      <c r="A179" s="1210" t="s">
        <v>1119</v>
      </c>
      <c r="B179" s="1208"/>
      <c r="C179" s="1208"/>
      <c r="D179" s="1209"/>
      <c r="E179" s="1186">
        <v>0</v>
      </c>
      <c r="F179" s="1186">
        <v>100</v>
      </c>
      <c r="G179" s="1187">
        <v>99</v>
      </c>
      <c r="H179" s="1207" t="s">
        <v>1128</v>
      </c>
      <c r="I179" s="1208" t="s">
        <v>988</v>
      </c>
      <c r="J179" s="120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2.75">
      <c r="A180" s="1210" t="s">
        <v>1120</v>
      </c>
      <c r="B180" s="1208"/>
      <c r="C180" s="1208"/>
      <c r="D180" s="1209"/>
      <c r="E180" s="1186">
        <v>0</v>
      </c>
      <c r="F180" s="1186">
        <v>400</v>
      </c>
      <c r="G180" s="1187">
        <v>400</v>
      </c>
      <c r="H180" s="1207" t="s">
        <v>1128</v>
      </c>
      <c r="I180" s="1208" t="s">
        <v>988</v>
      </c>
      <c r="J180" s="120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2.75">
      <c r="A181" s="1210" t="s">
        <v>1121</v>
      </c>
      <c r="B181" s="1208"/>
      <c r="C181" s="1208"/>
      <c r="D181" s="1209"/>
      <c r="E181" s="1186">
        <v>0</v>
      </c>
      <c r="F181" s="1186">
        <v>200</v>
      </c>
      <c r="G181" s="1187">
        <v>0</v>
      </c>
      <c r="H181" s="1207" t="s">
        <v>1128</v>
      </c>
      <c r="I181" s="1208" t="s">
        <v>988</v>
      </c>
      <c r="J181" s="120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2.75">
      <c r="A182" s="1210" t="s">
        <v>1122</v>
      </c>
      <c r="B182" s="1208"/>
      <c r="C182" s="1208"/>
      <c r="D182" s="1209"/>
      <c r="E182" s="1186">
        <v>0</v>
      </c>
      <c r="F182" s="1186">
        <v>1000</v>
      </c>
      <c r="G182" s="1187">
        <v>1000</v>
      </c>
      <c r="H182" s="1207" t="s">
        <v>1128</v>
      </c>
      <c r="I182" s="1208" t="s">
        <v>1104</v>
      </c>
      <c r="J182" s="120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2.75">
      <c r="A183" s="1210" t="s">
        <v>1123</v>
      </c>
      <c r="B183" s="1208"/>
      <c r="C183" s="1208"/>
      <c r="D183" s="1209"/>
      <c r="E183" s="1186">
        <v>0</v>
      </c>
      <c r="F183" s="1186">
        <v>2800</v>
      </c>
      <c r="G183" s="1187">
        <v>2800</v>
      </c>
      <c r="H183" s="1207" t="s">
        <v>1128</v>
      </c>
      <c r="I183" s="1208" t="s">
        <v>1060</v>
      </c>
      <c r="J183" s="120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t="12.75">
      <c r="A184" s="1210" t="s">
        <v>1124</v>
      </c>
      <c r="B184" s="1208"/>
      <c r="C184" s="1208"/>
      <c r="D184" s="1209"/>
      <c r="E184" s="1186">
        <v>0</v>
      </c>
      <c r="F184" s="1186">
        <v>0</v>
      </c>
      <c r="G184" s="1187">
        <v>2000</v>
      </c>
      <c r="H184" s="1206"/>
      <c r="I184" s="1208" t="s">
        <v>1062</v>
      </c>
      <c r="J184" s="120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t="12.75">
      <c r="A185" s="1210" t="s">
        <v>1125</v>
      </c>
      <c r="B185" s="1208"/>
      <c r="C185" s="1208"/>
      <c r="D185" s="1209"/>
      <c r="E185" s="1186">
        <v>0</v>
      </c>
      <c r="F185" s="1186">
        <v>0</v>
      </c>
      <c r="G185" s="1187">
        <v>2000</v>
      </c>
      <c r="H185" s="1206"/>
      <c r="I185" s="1208" t="s">
        <v>1062</v>
      </c>
      <c r="J185" s="120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t="12.75">
      <c r="A186" s="1210" t="s">
        <v>1126</v>
      </c>
      <c r="B186" s="1208"/>
      <c r="C186" s="1208"/>
      <c r="D186" s="1209"/>
      <c r="E186" s="1186">
        <v>0</v>
      </c>
      <c r="F186" s="1186">
        <v>0</v>
      </c>
      <c r="G186" s="1187">
        <v>2000</v>
      </c>
      <c r="H186" s="1206"/>
      <c r="I186" s="1208" t="s">
        <v>1062</v>
      </c>
      <c r="J186" s="120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t="12.75">
      <c r="A187" s="1210"/>
      <c r="B187" s="1208"/>
      <c r="C187" s="1208"/>
      <c r="D187" s="1209"/>
      <c r="E187" s="1186"/>
      <c r="F187" s="1186"/>
      <c r="G187" s="1187"/>
      <c r="H187" s="1206"/>
      <c r="I187" s="1208"/>
      <c r="J187" s="120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822" customFormat="1" ht="18" customHeight="1" thickBot="1">
      <c r="A188" s="1211" t="s">
        <v>754</v>
      </c>
      <c r="B188" s="1212"/>
      <c r="C188" s="1212"/>
      <c r="D188" s="1212"/>
      <c r="E188" s="1213">
        <f>SUM(E7:E187)</f>
        <v>109860</v>
      </c>
      <c r="F188" s="1214">
        <f>SUM(F7:F187)</f>
        <v>151325</v>
      </c>
      <c r="G188" s="1215">
        <f>SUM(G7:G187)</f>
        <v>153523.23963999999</v>
      </c>
      <c r="H188" s="1216"/>
      <c r="I188" s="1212"/>
      <c r="J188" s="1217"/>
      <c r="K188" s="1218"/>
      <c r="L188" s="1218"/>
      <c r="M188" s="1218"/>
      <c r="N188" s="1218"/>
      <c r="O188" s="1218"/>
      <c r="P188" s="1218"/>
      <c r="Q188" s="1218"/>
      <c r="R188" s="1218"/>
      <c r="S188" s="1218"/>
      <c r="T188" s="1218"/>
      <c r="U188" s="1218"/>
    </row>
    <row r="189" spans="1:2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6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2.75">
      <c r="A192" s="10" t="s">
        <v>1127</v>
      </c>
      <c r="F192" s="2221" t="s">
        <v>986</v>
      </c>
      <c r="G192" s="2221"/>
      <c r="H192" s="2221"/>
      <c r="I192" s="10"/>
      <c r="J192" s="869" t="s">
        <v>187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9:21" ht="12.75">
      <c r="I193" s="1188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2.75">
      <c r="A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</sheetData>
  <mergeCells count="2">
    <mergeCell ref="A2:J2"/>
    <mergeCell ref="F192:H192"/>
  </mergeCells>
  <printOptions horizontalCentered="1"/>
  <pageMargins left="0.7874015748031497" right="0.7874015748031497" top="0.984251968503937" bottom="0.984251968503937" header="0.7086614173228347" footer="0.31496062992125984"/>
  <pageSetup fitToHeight="5" fitToWidth="1" horizontalDpi="600" verticalDpi="600" orientation="landscape" paperSize="9" scale="74" r:id="rId1"/>
  <headerFooter alignWithMargins="0">
    <oddHeader>&amp;L&amp;"Arial CE,Tučné"&amp;12Kapitola: 314 - Ministerstvo vnitra&amp;16
&amp;R&amp;"Arial CE,Tučné"&amp;12Tabulka č. 6f&amp;"Arial CE,Obyčejné"
List: &amp;P/&amp;N</oddHeader>
    <oddFooter xml:space="preserve">&amp;C&amp;16
&amp;11&amp;P+94&amp;16
&amp;12
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7">
      <selection activeCell="J31" sqref="J31"/>
    </sheetView>
  </sheetViews>
  <sheetFormatPr defaultColWidth="9.00390625" defaultRowHeight="12.75"/>
  <cols>
    <col min="1" max="4" width="9.125" style="799" customWidth="1"/>
    <col min="5" max="5" width="14.25390625" style="799" customWidth="1"/>
    <col min="6" max="6" width="12.25390625" style="799" customWidth="1"/>
    <col min="7" max="7" width="12.875" style="799" customWidth="1"/>
    <col min="8" max="8" width="15.625" style="799" customWidth="1"/>
    <col min="9" max="9" width="17.125" style="799" customWidth="1"/>
    <col min="10" max="10" width="30.00390625" style="799" customWidth="1"/>
    <col min="11" max="16384" width="9.125" style="799" customWidth="1"/>
  </cols>
  <sheetData>
    <row r="1" s="56" customFormat="1" ht="16.5" customHeight="1"/>
    <row r="2" spans="1:10" s="787" customFormat="1" ht="15.75" customHeight="1">
      <c r="A2" s="785" t="s">
        <v>28</v>
      </c>
      <c r="J2" s="786" t="s">
        <v>42</v>
      </c>
    </row>
    <row r="3" spans="1:10" s="791" customFormat="1" ht="20.25" customHeight="1">
      <c r="A3" s="71"/>
      <c r="B3" s="74"/>
      <c r="C3" s="74"/>
      <c r="D3" s="74"/>
      <c r="E3" s="74"/>
      <c r="F3" s="74"/>
      <c r="G3" s="74"/>
      <c r="H3" s="74"/>
      <c r="I3" s="74"/>
      <c r="J3" s="790"/>
    </row>
    <row r="4" spans="1:10" s="71" customFormat="1" ht="18" customHeight="1">
      <c r="A4" s="792" t="s">
        <v>70</v>
      </c>
      <c r="B4" s="793"/>
      <c r="C4" s="793"/>
      <c r="D4" s="793"/>
      <c r="E4" s="793"/>
      <c r="F4" s="793"/>
      <c r="G4" s="793"/>
      <c r="H4" s="793"/>
      <c r="I4" s="70"/>
      <c r="J4" s="70"/>
    </row>
    <row r="5" spans="1:10" s="71" customFormat="1" ht="18" customHeight="1">
      <c r="A5" s="787"/>
      <c r="F5" s="75"/>
      <c r="G5" s="802" t="s">
        <v>19</v>
      </c>
      <c r="I5" s="70"/>
      <c r="J5" s="70"/>
    </row>
    <row r="6" spans="1:10" s="71" customFormat="1" ht="18" customHeight="1" thickBot="1">
      <c r="A6" s="787"/>
      <c r="F6" s="75"/>
      <c r="G6" s="802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3.5" thickBot="1">
      <c r="A27" s="2207"/>
      <c r="B27" s="2208"/>
      <c r="C27" s="2208"/>
      <c r="D27" s="2208"/>
      <c r="E27" s="2208"/>
      <c r="F27" s="2208"/>
      <c r="G27" s="2208"/>
      <c r="H27" s="2208"/>
      <c r="I27" s="2208"/>
      <c r="J27" s="2209"/>
    </row>
    <row r="28" spans="1:10" ht="12.75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 t="s">
        <v>1175</v>
      </c>
      <c r="G30" s="799" t="s">
        <v>1176</v>
      </c>
      <c r="I30" s="800"/>
      <c r="J30" s="801" t="s">
        <v>187</v>
      </c>
    </row>
    <row r="31" ht="12.75">
      <c r="I31" s="800"/>
    </row>
    <row r="32" ht="12.75">
      <c r="A32" s="800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&amp;C&amp;9&amp;P+99&amp;10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E30" sqref="E30"/>
    </sheetView>
  </sheetViews>
  <sheetFormatPr defaultColWidth="9.00390625" defaultRowHeight="12.75"/>
  <cols>
    <col min="1" max="4" width="9.125" style="799" customWidth="1"/>
    <col min="5" max="5" width="14.25390625" style="799" customWidth="1"/>
    <col min="6" max="6" width="12.25390625" style="799" customWidth="1"/>
    <col min="7" max="7" width="12.875" style="799" customWidth="1"/>
    <col min="8" max="8" width="15.625" style="799" customWidth="1"/>
    <col min="9" max="9" width="17.125" style="799" customWidth="1"/>
    <col min="10" max="10" width="31.00390625" style="799" customWidth="1"/>
    <col min="11" max="16384" width="9.125" style="799" customWidth="1"/>
  </cols>
  <sheetData>
    <row r="1" s="56" customFormat="1" ht="18" customHeight="1"/>
    <row r="2" spans="1:10" s="787" customFormat="1" ht="16.5" customHeight="1">
      <c r="A2" s="785" t="s">
        <v>28</v>
      </c>
      <c r="J2" s="786" t="s">
        <v>43</v>
      </c>
    </row>
    <row r="3" spans="1:10" s="791" customFormat="1" ht="20.25" customHeight="1">
      <c r="A3" s="71"/>
      <c r="B3" s="74"/>
      <c r="C3" s="74"/>
      <c r="D3" s="74"/>
      <c r="E3" s="74"/>
      <c r="F3" s="74"/>
      <c r="G3" s="74"/>
      <c r="H3" s="74"/>
      <c r="I3" s="74"/>
      <c r="J3" s="790"/>
    </row>
    <row r="4" spans="1:10" s="71" customFormat="1" ht="18" customHeight="1">
      <c r="A4" s="792" t="s">
        <v>71</v>
      </c>
      <c r="B4" s="793"/>
      <c r="C4" s="793"/>
      <c r="D4" s="793"/>
      <c r="E4" s="793"/>
      <c r="F4" s="793"/>
      <c r="G4" s="793"/>
      <c r="H4" s="793"/>
      <c r="I4" s="70"/>
      <c r="J4" s="70"/>
    </row>
    <row r="5" spans="1:10" s="71" customFormat="1" ht="18" customHeight="1">
      <c r="A5" s="787"/>
      <c r="G5" s="75" t="s">
        <v>19</v>
      </c>
      <c r="I5" s="70"/>
      <c r="J5" s="70"/>
    </row>
    <row r="6" spans="1:10" s="71" customFormat="1" ht="18" customHeight="1" thickBot="1">
      <c r="A6" s="787"/>
      <c r="G6" s="75"/>
      <c r="I6" s="70"/>
      <c r="J6" s="70"/>
    </row>
    <row r="7" spans="1:10" s="71" customFormat="1" ht="18" customHeight="1">
      <c r="A7" s="794" t="s">
        <v>23</v>
      </c>
      <c r="B7" s="79"/>
      <c r="C7" s="79"/>
      <c r="D7" s="80"/>
      <c r="E7" s="77" t="s">
        <v>74</v>
      </c>
      <c r="F7" s="78"/>
      <c r="G7" s="795" t="s">
        <v>18</v>
      </c>
      <c r="H7" s="795" t="s">
        <v>24</v>
      </c>
      <c r="I7" s="796"/>
      <c r="J7" s="797"/>
    </row>
    <row r="8" spans="1:10" s="71" customFormat="1" ht="18" customHeight="1" thickBot="1">
      <c r="A8" s="81"/>
      <c r="B8" s="82"/>
      <c r="C8" s="82"/>
      <c r="D8" s="83"/>
      <c r="E8" s="798" t="s">
        <v>20</v>
      </c>
      <c r="F8" s="798" t="s">
        <v>21</v>
      </c>
      <c r="G8" s="798" t="s">
        <v>75</v>
      </c>
      <c r="H8" s="798" t="s">
        <v>25</v>
      </c>
      <c r="I8" s="84" t="s">
        <v>26</v>
      </c>
      <c r="J8" s="85"/>
    </row>
    <row r="9" spans="1:10" ht="12.75">
      <c r="A9" s="2192" t="s">
        <v>29</v>
      </c>
      <c r="B9" s="2202"/>
      <c r="C9" s="2202"/>
      <c r="D9" s="2202"/>
      <c r="E9" s="2202"/>
      <c r="F9" s="2202"/>
      <c r="G9" s="2202"/>
      <c r="H9" s="2202"/>
      <c r="I9" s="2202"/>
      <c r="J9" s="2203"/>
    </row>
    <row r="10" spans="1:10" ht="12.75">
      <c r="A10" s="2204"/>
      <c r="B10" s="2205"/>
      <c r="C10" s="2205"/>
      <c r="D10" s="2205"/>
      <c r="E10" s="2205"/>
      <c r="F10" s="2205"/>
      <c r="G10" s="2205"/>
      <c r="H10" s="2205"/>
      <c r="I10" s="2205"/>
      <c r="J10" s="2206"/>
    </row>
    <row r="11" spans="1:10" ht="12.75">
      <c r="A11" s="2204"/>
      <c r="B11" s="2205"/>
      <c r="C11" s="2205"/>
      <c r="D11" s="2205"/>
      <c r="E11" s="2205"/>
      <c r="F11" s="2205"/>
      <c r="G11" s="2205"/>
      <c r="H11" s="2205"/>
      <c r="I11" s="2205"/>
      <c r="J11" s="2206"/>
    </row>
    <row r="12" spans="1:10" ht="12.75">
      <c r="A12" s="2204"/>
      <c r="B12" s="2205"/>
      <c r="C12" s="2205"/>
      <c r="D12" s="2205"/>
      <c r="E12" s="2205"/>
      <c r="F12" s="2205"/>
      <c r="G12" s="2205"/>
      <c r="H12" s="2205"/>
      <c r="I12" s="2205"/>
      <c r="J12" s="2206"/>
    </row>
    <row r="13" spans="1:10" ht="12.75">
      <c r="A13" s="2204"/>
      <c r="B13" s="2205"/>
      <c r="C13" s="2205"/>
      <c r="D13" s="2205"/>
      <c r="E13" s="2205"/>
      <c r="F13" s="2205"/>
      <c r="G13" s="2205"/>
      <c r="H13" s="2205"/>
      <c r="I13" s="2205"/>
      <c r="J13" s="2206"/>
    </row>
    <row r="14" spans="1:10" ht="12.75">
      <c r="A14" s="2204"/>
      <c r="B14" s="2205"/>
      <c r="C14" s="2205"/>
      <c r="D14" s="2205"/>
      <c r="E14" s="2205"/>
      <c r="F14" s="2205"/>
      <c r="G14" s="2205"/>
      <c r="H14" s="2205"/>
      <c r="I14" s="2205"/>
      <c r="J14" s="2206"/>
    </row>
    <row r="15" spans="1:10" ht="12.75">
      <c r="A15" s="2204"/>
      <c r="B15" s="2205"/>
      <c r="C15" s="2205"/>
      <c r="D15" s="2205"/>
      <c r="E15" s="2205"/>
      <c r="F15" s="2205"/>
      <c r="G15" s="2205"/>
      <c r="H15" s="2205"/>
      <c r="I15" s="2205"/>
      <c r="J15" s="2206"/>
    </row>
    <row r="16" spans="1:10" ht="12.75">
      <c r="A16" s="2204"/>
      <c r="B16" s="2205"/>
      <c r="C16" s="2205"/>
      <c r="D16" s="2205"/>
      <c r="E16" s="2205"/>
      <c r="F16" s="2205"/>
      <c r="G16" s="2205"/>
      <c r="H16" s="2205"/>
      <c r="I16" s="2205"/>
      <c r="J16" s="2206"/>
    </row>
    <row r="17" spans="1:10" ht="12.75">
      <c r="A17" s="2204"/>
      <c r="B17" s="2205"/>
      <c r="C17" s="2205"/>
      <c r="D17" s="2205"/>
      <c r="E17" s="2205"/>
      <c r="F17" s="2205"/>
      <c r="G17" s="2205"/>
      <c r="H17" s="2205"/>
      <c r="I17" s="2205"/>
      <c r="J17" s="2206"/>
    </row>
    <row r="18" spans="1:10" ht="12.75">
      <c r="A18" s="2204"/>
      <c r="B18" s="2205"/>
      <c r="C18" s="2205"/>
      <c r="D18" s="2205"/>
      <c r="E18" s="2205"/>
      <c r="F18" s="2205"/>
      <c r="G18" s="2205"/>
      <c r="H18" s="2205"/>
      <c r="I18" s="2205"/>
      <c r="J18" s="2206"/>
    </row>
    <row r="19" spans="1:10" ht="12.75">
      <c r="A19" s="2204"/>
      <c r="B19" s="2205"/>
      <c r="C19" s="2205"/>
      <c r="D19" s="2205"/>
      <c r="E19" s="2205"/>
      <c r="F19" s="2205"/>
      <c r="G19" s="2205"/>
      <c r="H19" s="2205"/>
      <c r="I19" s="2205"/>
      <c r="J19" s="2206"/>
    </row>
    <row r="20" spans="1:10" ht="12.75">
      <c r="A20" s="2204"/>
      <c r="B20" s="2205"/>
      <c r="C20" s="2205"/>
      <c r="D20" s="2205"/>
      <c r="E20" s="2205"/>
      <c r="F20" s="2205"/>
      <c r="G20" s="2205"/>
      <c r="H20" s="2205"/>
      <c r="I20" s="2205"/>
      <c r="J20" s="2206"/>
    </row>
    <row r="21" spans="1:10" ht="12.75">
      <c r="A21" s="2204"/>
      <c r="B21" s="2205"/>
      <c r="C21" s="2205"/>
      <c r="D21" s="2205"/>
      <c r="E21" s="2205"/>
      <c r="F21" s="2205"/>
      <c r="G21" s="2205"/>
      <c r="H21" s="2205"/>
      <c r="I21" s="2205"/>
      <c r="J21" s="2206"/>
    </row>
    <row r="22" spans="1:10" ht="12.75">
      <c r="A22" s="2204"/>
      <c r="B22" s="2205"/>
      <c r="C22" s="2205"/>
      <c r="D22" s="2205"/>
      <c r="E22" s="2205"/>
      <c r="F22" s="2205"/>
      <c r="G22" s="2205"/>
      <c r="H22" s="2205"/>
      <c r="I22" s="2205"/>
      <c r="J22" s="2206"/>
    </row>
    <row r="23" spans="1:10" ht="12.75">
      <c r="A23" s="2204"/>
      <c r="B23" s="2205"/>
      <c r="C23" s="2205"/>
      <c r="D23" s="2205"/>
      <c r="E23" s="2205"/>
      <c r="F23" s="2205"/>
      <c r="G23" s="2205"/>
      <c r="H23" s="2205"/>
      <c r="I23" s="2205"/>
      <c r="J23" s="2206"/>
    </row>
    <row r="24" spans="1:10" ht="12.75">
      <c r="A24" s="2204"/>
      <c r="B24" s="2205"/>
      <c r="C24" s="2205"/>
      <c r="D24" s="2205"/>
      <c r="E24" s="2205"/>
      <c r="F24" s="2205"/>
      <c r="G24" s="2205"/>
      <c r="H24" s="2205"/>
      <c r="I24" s="2205"/>
      <c r="J24" s="2206"/>
    </row>
    <row r="25" spans="1:10" ht="12.75">
      <c r="A25" s="2204"/>
      <c r="B25" s="2205"/>
      <c r="C25" s="2205"/>
      <c r="D25" s="2205"/>
      <c r="E25" s="2205"/>
      <c r="F25" s="2205"/>
      <c r="G25" s="2205"/>
      <c r="H25" s="2205"/>
      <c r="I25" s="2205"/>
      <c r="J25" s="2206"/>
    </row>
    <row r="26" spans="1:10" ht="12.75">
      <c r="A26" s="2204"/>
      <c r="B26" s="2205"/>
      <c r="C26" s="2205"/>
      <c r="D26" s="2205"/>
      <c r="E26" s="2205"/>
      <c r="F26" s="2205"/>
      <c r="G26" s="2205"/>
      <c r="H26" s="2205"/>
      <c r="I26" s="2205"/>
      <c r="J26" s="2206"/>
    </row>
    <row r="27" spans="1:10" ht="13.5" thickBot="1">
      <c r="A27" s="2207"/>
      <c r="B27" s="2208"/>
      <c r="C27" s="2208"/>
      <c r="D27" s="2208"/>
      <c r="E27" s="2208"/>
      <c r="F27" s="2208"/>
      <c r="G27" s="2208"/>
      <c r="H27" s="2208"/>
      <c r="I27" s="2208"/>
      <c r="J27" s="2209"/>
    </row>
    <row r="28" spans="1:10" ht="12.75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ht="12.7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ht="12.75">
      <c r="A30" s="800" t="s">
        <v>1175</v>
      </c>
      <c r="G30" s="799" t="s">
        <v>1176</v>
      </c>
      <c r="I30" s="800"/>
      <c r="J30" s="801" t="s">
        <v>187</v>
      </c>
    </row>
    <row r="31" ht="12.75">
      <c r="I31" s="800"/>
    </row>
    <row r="32" ht="12.75">
      <c r="A32" s="800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
&amp;9&amp;P+100&amp;10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workbookViewId="0" topLeftCell="G1">
      <selection activeCell="F8" sqref="F8:G8"/>
    </sheetView>
  </sheetViews>
  <sheetFormatPr defaultColWidth="9.00390625" defaultRowHeight="12.75"/>
  <cols>
    <col min="1" max="1" width="8.375" style="1237" customWidth="1"/>
    <col min="2" max="4" width="10.625" style="1237" customWidth="1"/>
    <col min="5" max="5" width="40.00390625" style="1237" customWidth="1"/>
    <col min="6" max="18" width="10.625" style="1237" customWidth="1"/>
    <col min="19" max="16384" width="9.125" style="1237" customWidth="1"/>
  </cols>
  <sheetData>
    <row r="2" ht="15.75">
      <c r="Q2" s="1238" t="s">
        <v>552</v>
      </c>
    </row>
    <row r="3" spans="1:17" ht="12.75">
      <c r="A3" s="1239"/>
      <c r="B3" s="1239"/>
      <c r="C3" s="1239"/>
      <c r="D3" s="1239"/>
      <c r="E3" s="1239"/>
      <c r="F3" s="1239"/>
      <c r="G3" s="1240"/>
      <c r="H3" s="1239"/>
      <c r="I3" s="1239"/>
      <c r="J3" s="1239"/>
      <c r="K3" s="1239"/>
      <c r="L3" s="1239"/>
      <c r="M3" s="1239"/>
      <c r="N3" s="1239"/>
      <c r="O3" s="1239"/>
      <c r="P3" s="1239"/>
      <c r="Q3" s="1241"/>
    </row>
    <row r="4" spans="1:17" ht="15.75">
      <c r="A4" s="2223" t="s">
        <v>553</v>
      </c>
      <c r="B4" s="2223"/>
      <c r="C4" s="2223"/>
      <c r="D4" s="2223"/>
      <c r="E4" s="2223"/>
      <c r="F4" s="2223"/>
      <c r="G4" s="2223"/>
      <c r="H4" s="2223"/>
      <c r="I4" s="2223"/>
      <c r="J4" s="2223"/>
      <c r="K4" s="2223"/>
      <c r="L4" s="2223"/>
      <c r="M4" s="2223"/>
      <c r="N4" s="2223"/>
      <c r="O4" s="2223"/>
      <c r="Q4" s="1241"/>
    </row>
    <row r="6" spans="1:17" ht="15">
      <c r="A6" s="1242" t="s">
        <v>554</v>
      </c>
      <c r="B6" s="1243">
        <v>2009</v>
      </c>
      <c r="P6" s="2224" t="s">
        <v>555</v>
      </c>
      <c r="Q6" s="2224"/>
    </row>
    <row r="7" spans="1:17" ht="39" customHeight="1">
      <c r="A7" s="1244"/>
      <c r="B7" s="1245"/>
      <c r="C7" s="1245"/>
      <c r="D7" s="1245"/>
      <c r="E7" s="1245"/>
      <c r="F7" s="2225" t="s">
        <v>556</v>
      </c>
      <c r="G7" s="2225"/>
      <c r="H7" s="2225"/>
      <c r="I7" s="2225"/>
      <c r="J7" s="2222" t="s">
        <v>557</v>
      </c>
      <c r="K7" s="2226"/>
      <c r="L7" s="2226"/>
      <c r="M7" s="2226"/>
      <c r="N7" s="2222" t="s">
        <v>558</v>
      </c>
      <c r="O7" s="2226"/>
      <c r="P7" s="2226"/>
      <c r="Q7" s="2226"/>
    </row>
    <row r="8" spans="1:17" ht="17.25" customHeight="1">
      <c r="A8" s="2222" t="s">
        <v>559</v>
      </c>
      <c r="B8" s="2226" t="s">
        <v>560</v>
      </c>
      <c r="C8" s="2226"/>
      <c r="D8" s="2226"/>
      <c r="E8" s="2226"/>
      <c r="F8" s="2226" t="s">
        <v>200</v>
      </c>
      <c r="G8" s="2226"/>
      <c r="H8" s="2222" t="s">
        <v>561</v>
      </c>
      <c r="I8" s="2222" t="s">
        <v>562</v>
      </c>
      <c r="J8" s="2226" t="s">
        <v>200</v>
      </c>
      <c r="K8" s="2226"/>
      <c r="L8" s="2222" t="s">
        <v>563</v>
      </c>
      <c r="M8" s="2222" t="s">
        <v>562</v>
      </c>
      <c r="N8" s="2226" t="s">
        <v>200</v>
      </c>
      <c r="O8" s="2226"/>
      <c r="P8" s="2222" t="s">
        <v>561</v>
      </c>
      <c r="Q8" s="2222" t="s">
        <v>562</v>
      </c>
    </row>
    <row r="9" spans="1:17" ht="35.25" customHeight="1">
      <c r="A9" s="2226"/>
      <c r="B9" s="2226"/>
      <c r="C9" s="2226"/>
      <c r="D9" s="2226"/>
      <c r="E9" s="2226"/>
      <c r="F9" s="1246" t="s">
        <v>564</v>
      </c>
      <c r="G9" s="1246" t="s">
        <v>565</v>
      </c>
      <c r="H9" s="2222"/>
      <c r="I9" s="2222"/>
      <c r="J9" s="1246" t="s">
        <v>564</v>
      </c>
      <c r="K9" s="1246" t="s">
        <v>565</v>
      </c>
      <c r="L9" s="2222"/>
      <c r="M9" s="2222"/>
      <c r="N9" s="1246" t="s">
        <v>564</v>
      </c>
      <c r="O9" s="1246" t="s">
        <v>565</v>
      </c>
      <c r="P9" s="2222"/>
      <c r="Q9" s="2222"/>
    </row>
    <row r="10" spans="1:17" ht="28.5" customHeight="1">
      <c r="A10" s="2227" t="s">
        <v>566</v>
      </c>
      <c r="B10" s="2228"/>
      <c r="C10" s="2228"/>
      <c r="D10" s="2228"/>
      <c r="E10" s="2228"/>
      <c r="F10" s="2228"/>
      <c r="G10" s="2228"/>
      <c r="H10" s="2228"/>
      <c r="I10" s="2228"/>
      <c r="J10" s="2228"/>
      <c r="K10" s="2228"/>
      <c r="L10" s="2228"/>
      <c r="M10" s="2228"/>
      <c r="N10" s="2228"/>
      <c r="O10" s="2228"/>
      <c r="P10" s="2228"/>
      <c r="Q10" s="2229"/>
    </row>
    <row r="11" spans="1:17" ht="21" customHeight="1">
      <c r="A11" s="1247">
        <v>114040</v>
      </c>
      <c r="B11" s="2230" t="s">
        <v>567</v>
      </c>
      <c r="C11" s="2231"/>
      <c r="D11" s="2231"/>
      <c r="E11" s="2232"/>
      <c r="F11" s="1250">
        <v>30236</v>
      </c>
      <c r="G11" s="1250">
        <v>74119</v>
      </c>
      <c r="H11" s="1251">
        <v>73337</v>
      </c>
      <c r="I11" s="1252">
        <f aca="true" t="shared" si="0" ref="I11:I25">H11/G11</f>
        <v>0.9894493989395432</v>
      </c>
      <c r="J11" s="1250">
        <v>0</v>
      </c>
      <c r="K11" s="1250">
        <v>0</v>
      </c>
      <c r="L11" s="1251">
        <v>0</v>
      </c>
      <c r="M11" s="1253" t="s">
        <v>568</v>
      </c>
      <c r="N11" s="1251">
        <f aca="true" t="shared" si="1" ref="N11:P24">SUM(F11,J11)</f>
        <v>30236</v>
      </c>
      <c r="O11" s="1251">
        <f t="shared" si="1"/>
        <v>74119</v>
      </c>
      <c r="P11" s="1251">
        <f t="shared" si="1"/>
        <v>73337</v>
      </c>
      <c r="Q11" s="1252">
        <f aca="true" t="shared" si="2" ref="Q11:Q25">P11/O11</f>
        <v>0.9894493989395432</v>
      </c>
    </row>
    <row r="12" spans="1:17" ht="21" customHeight="1">
      <c r="A12" s="1247">
        <v>114050</v>
      </c>
      <c r="B12" s="2230" t="s">
        <v>569</v>
      </c>
      <c r="C12" s="2231"/>
      <c r="D12" s="2231"/>
      <c r="E12" s="2232"/>
      <c r="F12" s="1250">
        <v>25000</v>
      </c>
      <c r="G12" s="1250">
        <v>39172</v>
      </c>
      <c r="H12" s="1251">
        <v>35575</v>
      </c>
      <c r="I12" s="1252">
        <f t="shared" si="0"/>
        <v>0.908174206065557</v>
      </c>
      <c r="J12" s="1250">
        <v>0</v>
      </c>
      <c r="K12" s="1250">
        <v>0</v>
      </c>
      <c r="L12" s="1251">
        <v>0</v>
      </c>
      <c r="M12" s="1253" t="s">
        <v>568</v>
      </c>
      <c r="N12" s="1251">
        <f t="shared" si="1"/>
        <v>25000</v>
      </c>
      <c r="O12" s="1251">
        <f t="shared" si="1"/>
        <v>39172</v>
      </c>
      <c r="P12" s="1251">
        <f t="shared" si="1"/>
        <v>35575</v>
      </c>
      <c r="Q12" s="1252">
        <f t="shared" si="2"/>
        <v>0.908174206065557</v>
      </c>
    </row>
    <row r="13" spans="1:17" ht="21" customHeight="1">
      <c r="A13" s="1247">
        <v>114070</v>
      </c>
      <c r="B13" s="2230" t="s">
        <v>570</v>
      </c>
      <c r="C13" s="2231"/>
      <c r="D13" s="2231"/>
      <c r="E13" s="2232"/>
      <c r="F13" s="1250">
        <v>1934808</v>
      </c>
      <c r="G13" s="1250">
        <v>1319837</v>
      </c>
      <c r="H13" s="1251">
        <v>80206</v>
      </c>
      <c r="I13" s="1252">
        <f t="shared" si="0"/>
        <v>0.06076962534009882</v>
      </c>
      <c r="J13" s="1250">
        <v>815711</v>
      </c>
      <c r="K13" s="1250">
        <v>189500</v>
      </c>
      <c r="L13" s="1251">
        <v>171878</v>
      </c>
      <c r="M13" s="1252">
        <f>L13/K13</f>
        <v>0.9070079155672823</v>
      </c>
      <c r="N13" s="1251">
        <f t="shared" si="1"/>
        <v>2750519</v>
      </c>
      <c r="O13" s="1251">
        <f t="shared" si="1"/>
        <v>1509337</v>
      </c>
      <c r="P13" s="1251">
        <f t="shared" si="1"/>
        <v>252084</v>
      </c>
      <c r="Q13" s="1252">
        <f t="shared" si="2"/>
        <v>0.16701637871462768</v>
      </c>
    </row>
    <row r="14" spans="1:17" ht="21" customHeight="1">
      <c r="A14" s="1247">
        <v>114110</v>
      </c>
      <c r="B14" s="2230" t="s">
        <v>571</v>
      </c>
      <c r="C14" s="2231"/>
      <c r="D14" s="2231"/>
      <c r="E14" s="2232"/>
      <c r="F14" s="1250">
        <v>0</v>
      </c>
      <c r="G14" s="1250">
        <v>28206</v>
      </c>
      <c r="H14" s="1251">
        <v>28206</v>
      </c>
      <c r="I14" s="1252">
        <f t="shared" si="0"/>
        <v>1</v>
      </c>
      <c r="J14" s="1250">
        <v>0</v>
      </c>
      <c r="K14" s="1250">
        <v>1794</v>
      </c>
      <c r="L14" s="1251">
        <v>0</v>
      </c>
      <c r="M14" s="1252">
        <f>L14/K14</f>
        <v>0</v>
      </c>
      <c r="N14" s="1251">
        <f t="shared" si="1"/>
        <v>0</v>
      </c>
      <c r="O14" s="1251">
        <f t="shared" si="1"/>
        <v>30000</v>
      </c>
      <c r="P14" s="1251">
        <f t="shared" si="1"/>
        <v>28206</v>
      </c>
      <c r="Q14" s="1252">
        <f t="shared" si="2"/>
        <v>0.9402</v>
      </c>
    </row>
    <row r="15" spans="1:17" ht="21" customHeight="1">
      <c r="A15" s="1247">
        <v>114210</v>
      </c>
      <c r="B15" s="2230" t="s">
        <v>572</v>
      </c>
      <c r="C15" s="2231"/>
      <c r="D15" s="2231"/>
      <c r="E15" s="2232"/>
      <c r="F15" s="1250">
        <v>391155</v>
      </c>
      <c r="G15" s="1250">
        <v>529414</v>
      </c>
      <c r="H15" s="1251">
        <v>597433</v>
      </c>
      <c r="I15" s="1252">
        <f t="shared" si="0"/>
        <v>1.1284797908631052</v>
      </c>
      <c r="J15" s="1250">
        <v>0</v>
      </c>
      <c r="K15" s="1250">
        <v>7062</v>
      </c>
      <c r="L15" s="1251">
        <v>7055</v>
      </c>
      <c r="M15" s="1252">
        <f>L15/K15</f>
        <v>0.9990087793826111</v>
      </c>
      <c r="N15" s="1251">
        <f t="shared" si="1"/>
        <v>391155</v>
      </c>
      <c r="O15" s="1251">
        <f t="shared" si="1"/>
        <v>536476</v>
      </c>
      <c r="P15" s="1251">
        <f t="shared" si="1"/>
        <v>604488</v>
      </c>
      <c r="Q15" s="1252">
        <f t="shared" si="2"/>
        <v>1.1267754755105541</v>
      </c>
    </row>
    <row r="16" spans="1:17" ht="21" customHeight="1">
      <c r="A16" s="1247">
        <v>114230</v>
      </c>
      <c r="B16" s="2233" t="s">
        <v>573</v>
      </c>
      <c r="C16" s="2231"/>
      <c r="D16" s="2231"/>
      <c r="E16" s="2232"/>
      <c r="F16" s="1250">
        <v>200000</v>
      </c>
      <c r="G16" s="1250">
        <v>199599</v>
      </c>
      <c r="H16" s="1251">
        <v>199595</v>
      </c>
      <c r="I16" s="1252">
        <f t="shared" si="0"/>
        <v>0.999979959819438</v>
      </c>
      <c r="J16" s="1250">
        <v>0</v>
      </c>
      <c r="K16" s="1250">
        <v>401</v>
      </c>
      <c r="L16" s="1251">
        <v>394</v>
      </c>
      <c r="M16" s="1252">
        <f>L16/K16</f>
        <v>0.9825436408977556</v>
      </c>
      <c r="N16" s="1251">
        <f t="shared" si="1"/>
        <v>200000</v>
      </c>
      <c r="O16" s="1251">
        <f t="shared" si="1"/>
        <v>200000</v>
      </c>
      <c r="P16" s="1251">
        <f t="shared" si="1"/>
        <v>199989</v>
      </c>
      <c r="Q16" s="1252">
        <f t="shared" si="2"/>
        <v>0.999945</v>
      </c>
    </row>
    <row r="17" spans="1:17" ht="21" customHeight="1">
      <c r="A17" s="1247">
        <v>114410</v>
      </c>
      <c r="B17" s="2230" t="s">
        <v>574</v>
      </c>
      <c r="C17" s="2231"/>
      <c r="D17" s="2231"/>
      <c r="E17" s="2232"/>
      <c r="F17" s="1250">
        <v>64319</v>
      </c>
      <c r="G17" s="1250">
        <v>495492</v>
      </c>
      <c r="H17" s="1251">
        <v>59089</v>
      </c>
      <c r="I17" s="1252">
        <f t="shared" si="0"/>
        <v>0.11925318673157186</v>
      </c>
      <c r="J17" s="1250">
        <v>0</v>
      </c>
      <c r="K17" s="1250">
        <v>82568</v>
      </c>
      <c r="L17" s="1251">
        <v>23578</v>
      </c>
      <c r="M17" s="1252">
        <f>L17/K17</f>
        <v>0.28555856990601686</v>
      </c>
      <c r="N17" s="1251">
        <f t="shared" si="1"/>
        <v>64319</v>
      </c>
      <c r="O17" s="1251">
        <f t="shared" si="1"/>
        <v>578060</v>
      </c>
      <c r="P17" s="1251">
        <f t="shared" si="1"/>
        <v>82667</v>
      </c>
      <c r="Q17" s="1252">
        <f t="shared" si="2"/>
        <v>0.1430076462650936</v>
      </c>
    </row>
    <row r="18" spans="1:17" ht="21" customHeight="1">
      <c r="A18" s="1247">
        <v>214010</v>
      </c>
      <c r="B18" s="1254" t="s">
        <v>575</v>
      </c>
      <c r="C18" s="1248"/>
      <c r="D18" s="1248"/>
      <c r="E18" s="1249"/>
      <c r="F18" s="1250">
        <v>12528</v>
      </c>
      <c r="G18" s="1250">
        <v>12528</v>
      </c>
      <c r="H18" s="1251">
        <v>12528</v>
      </c>
      <c r="I18" s="1252">
        <f t="shared" si="0"/>
        <v>1</v>
      </c>
      <c r="J18" s="1250">
        <v>0</v>
      </c>
      <c r="K18" s="1250">
        <v>0</v>
      </c>
      <c r="L18" s="1251">
        <v>0</v>
      </c>
      <c r="M18" s="1253" t="s">
        <v>568</v>
      </c>
      <c r="N18" s="1251">
        <f t="shared" si="1"/>
        <v>12528</v>
      </c>
      <c r="O18" s="1251">
        <f t="shared" si="1"/>
        <v>12528</v>
      </c>
      <c r="P18" s="1251">
        <f t="shared" si="1"/>
        <v>12528</v>
      </c>
      <c r="Q18" s="1252">
        <f t="shared" si="2"/>
        <v>1</v>
      </c>
    </row>
    <row r="19" spans="1:17" ht="21" customHeight="1">
      <c r="A19" s="1247">
        <v>214020</v>
      </c>
      <c r="B19" s="2233" t="s">
        <v>576</v>
      </c>
      <c r="C19" s="2231"/>
      <c r="D19" s="2231"/>
      <c r="E19" s="2232"/>
      <c r="F19" s="1250">
        <v>116661</v>
      </c>
      <c r="G19" s="1250">
        <v>106711</v>
      </c>
      <c r="H19" s="1251">
        <v>49041</v>
      </c>
      <c r="I19" s="1252">
        <f t="shared" si="0"/>
        <v>0.45956836689750824</v>
      </c>
      <c r="J19" s="1250">
        <v>0</v>
      </c>
      <c r="K19" s="1250">
        <v>0</v>
      </c>
      <c r="L19" s="1251">
        <v>0</v>
      </c>
      <c r="M19" s="1253" t="s">
        <v>568</v>
      </c>
      <c r="N19" s="1251">
        <f t="shared" si="1"/>
        <v>116661</v>
      </c>
      <c r="O19" s="1251">
        <f t="shared" si="1"/>
        <v>106711</v>
      </c>
      <c r="P19" s="1251">
        <f t="shared" si="1"/>
        <v>49041</v>
      </c>
      <c r="Q19" s="1252">
        <f t="shared" si="2"/>
        <v>0.45956836689750824</v>
      </c>
    </row>
    <row r="20" spans="1:17" ht="21" customHeight="1">
      <c r="A20" s="1247">
        <v>214030</v>
      </c>
      <c r="B20" s="2233" t="s">
        <v>577</v>
      </c>
      <c r="C20" s="2231"/>
      <c r="D20" s="2231"/>
      <c r="E20" s="2232"/>
      <c r="F20" s="1250">
        <v>160786</v>
      </c>
      <c r="G20" s="1250">
        <v>191672</v>
      </c>
      <c r="H20" s="1251">
        <v>192608</v>
      </c>
      <c r="I20" s="1252">
        <f t="shared" si="0"/>
        <v>1.00488334237656</v>
      </c>
      <c r="J20" s="1250">
        <v>160</v>
      </c>
      <c r="K20" s="1250">
        <v>616</v>
      </c>
      <c r="L20" s="1251">
        <v>603</v>
      </c>
      <c r="M20" s="1252">
        <f aca="true" t="shared" si="3" ref="M20:M25">L20/K20</f>
        <v>0.9788961038961039</v>
      </c>
      <c r="N20" s="1251">
        <f t="shared" si="1"/>
        <v>160946</v>
      </c>
      <c r="O20" s="1251">
        <f t="shared" si="1"/>
        <v>192288</v>
      </c>
      <c r="P20" s="1251">
        <f t="shared" si="1"/>
        <v>193211</v>
      </c>
      <c r="Q20" s="1252">
        <f t="shared" si="2"/>
        <v>1.0048000915293727</v>
      </c>
    </row>
    <row r="21" spans="1:17" ht="21" customHeight="1">
      <c r="A21" s="1247">
        <v>214110</v>
      </c>
      <c r="B21" s="2233" t="s">
        <v>571</v>
      </c>
      <c r="C21" s="2231"/>
      <c r="D21" s="2231"/>
      <c r="E21" s="2232"/>
      <c r="F21" s="1250">
        <v>1484976</v>
      </c>
      <c r="G21" s="1250">
        <v>1593800</v>
      </c>
      <c r="H21" s="1251">
        <v>1596891</v>
      </c>
      <c r="I21" s="1252">
        <f t="shared" si="0"/>
        <v>1.0019393901367801</v>
      </c>
      <c r="J21" s="1250">
        <v>75871</v>
      </c>
      <c r="K21" s="1250">
        <v>145758</v>
      </c>
      <c r="L21" s="1251">
        <v>90456</v>
      </c>
      <c r="M21" s="1252">
        <f t="shared" si="3"/>
        <v>0.6205902935001852</v>
      </c>
      <c r="N21" s="1251">
        <f t="shared" si="1"/>
        <v>1560847</v>
      </c>
      <c r="O21" s="1251">
        <f t="shared" si="1"/>
        <v>1739558</v>
      </c>
      <c r="P21" s="1251">
        <f t="shared" si="1"/>
        <v>1687347</v>
      </c>
      <c r="Q21" s="1252">
        <f t="shared" si="2"/>
        <v>0.9699860539286417</v>
      </c>
    </row>
    <row r="22" spans="1:17" ht="21" customHeight="1">
      <c r="A22" s="1247">
        <v>214210</v>
      </c>
      <c r="B22" s="2233" t="s">
        <v>578</v>
      </c>
      <c r="C22" s="2231"/>
      <c r="D22" s="2231"/>
      <c r="E22" s="2232"/>
      <c r="F22" s="1250">
        <v>181660</v>
      </c>
      <c r="G22" s="1250">
        <v>171276</v>
      </c>
      <c r="H22" s="1251">
        <v>214309</v>
      </c>
      <c r="I22" s="1252">
        <f t="shared" si="0"/>
        <v>1.2512494453396856</v>
      </c>
      <c r="J22" s="1250">
        <v>0</v>
      </c>
      <c r="K22" s="1250">
        <v>20</v>
      </c>
      <c r="L22" s="1251">
        <v>19</v>
      </c>
      <c r="M22" s="1252">
        <f t="shared" si="3"/>
        <v>0.95</v>
      </c>
      <c r="N22" s="1251">
        <f t="shared" si="1"/>
        <v>181660</v>
      </c>
      <c r="O22" s="1251">
        <f t="shared" si="1"/>
        <v>171296</v>
      </c>
      <c r="P22" s="1251">
        <f t="shared" si="1"/>
        <v>214328</v>
      </c>
      <c r="Q22" s="1252">
        <f t="shared" si="2"/>
        <v>1.2512142723706332</v>
      </c>
    </row>
    <row r="23" spans="1:17" ht="21" customHeight="1">
      <c r="A23" s="1247">
        <v>214510</v>
      </c>
      <c r="B23" s="1254" t="s">
        <v>579</v>
      </c>
      <c r="C23" s="1248"/>
      <c r="D23" s="1248"/>
      <c r="E23" s="1249"/>
      <c r="F23" s="1250">
        <v>0</v>
      </c>
      <c r="G23" s="1250">
        <v>31953</v>
      </c>
      <c r="H23" s="1251">
        <v>31952</v>
      </c>
      <c r="I23" s="1252">
        <f t="shared" si="0"/>
        <v>0.99996870403405</v>
      </c>
      <c r="J23" s="1250">
        <v>0</v>
      </c>
      <c r="K23" s="1250">
        <v>937</v>
      </c>
      <c r="L23" s="1251">
        <v>936</v>
      </c>
      <c r="M23" s="1252">
        <f t="shared" si="3"/>
        <v>0.9989327641408752</v>
      </c>
      <c r="N23" s="1251">
        <f t="shared" si="1"/>
        <v>0</v>
      </c>
      <c r="O23" s="1251">
        <f t="shared" si="1"/>
        <v>32890</v>
      </c>
      <c r="P23" s="1251">
        <f t="shared" si="1"/>
        <v>32888</v>
      </c>
      <c r="Q23" s="1252">
        <f t="shared" si="2"/>
        <v>0.999939191243539</v>
      </c>
    </row>
    <row r="24" spans="1:17" ht="21" customHeight="1" thickBot="1">
      <c r="A24" s="1247">
        <v>214910</v>
      </c>
      <c r="B24" s="1254" t="s">
        <v>580</v>
      </c>
      <c r="C24" s="1248"/>
      <c r="D24" s="1248"/>
      <c r="E24" s="1249"/>
      <c r="F24" s="1250">
        <v>399186</v>
      </c>
      <c r="G24" s="1250">
        <v>224983</v>
      </c>
      <c r="H24" s="1251">
        <v>264025</v>
      </c>
      <c r="I24" s="1252">
        <f t="shared" si="0"/>
        <v>1.1735331113906384</v>
      </c>
      <c r="J24" s="1250">
        <v>23000</v>
      </c>
      <c r="K24" s="1250">
        <v>11757</v>
      </c>
      <c r="L24" s="1251">
        <v>13819</v>
      </c>
      <c r="M24" s="1252">
        <f t="shared" si="3"/>
        <v>1.1753848770944968</v>
      </c>
      <c r="N24" s="1251">
        <f t="shared" si="1"/>
        <v>422186</v>
      </c>
      <c r="O24" s="1251">
        <f t="shared" si="1"/>
        <v>236740</v>
      </c>
      <c r="P24" s="1251">
        <f t="shared" si="1"/>
        <v>277844</v>
      </c>
      <c r="Q24" s="1252">
        <f t="shared" si="2"/>
        <v>1.173625073920757</v>
      </c>
    </row>
    <row r="25" spans="1:17" s="1261" customFormat="1" ht="25.5" customHeight="1" thickBot="1">
      <c r="A25" s="2235" t="s">
        <v>581</v>
      </c>
      <c r="B25" s="2236"/>
      <c r="C25" s="2236"/>
      <c r="D25" s="2236"/>
      <c r="E25" s="2237"/>
      <c r="F25" s="1258">
        <f>SUM(F11:F24)</f>
        <v>5001315</v>
      </c>
      <c r="G25" s="1258">
        <f>SUM(G11:G24)</f>
        <v>5018762</v>
      </c>
      <c r="H25" s="1258">
        <f>SUM(H11:H24)</f>
        <v>3434795</v>
      </c>
      <c r="I25" s="1259">
        <f t="shared" si="0"/>
        <v>0.6843908916182915</v>
      </c>
      <c r="J25" s="1258">
        <f>SUM(J11:J24)</f>
        <v>914742</v>
      </c>
      <c r="K25" s="1258">
        <f>SUM(K11:K24)</f>
        <v>440413</v>
      </c>
      <c r="L25" s="1258">
        <f>SUM(L11:L24)</f>
        <v>308738</v>
      </c>
      <c r="M25" s="1259">
        <f t="shared" si="3"/>
        <v>0.7010192705483262</v>
      </c>
      <c r="N25" s="1258">
        <f>SUM(N11:N24)</f>
        <v>5916057</v>
      </c>
      <c r="O25" s="1258">
        <f>SUM(O11:O24)</f>
        <v>5459175</v>
      </c>
      <c r="P25" s="1258">
        <f>SUM(P11:P24)</f>
        <v>3743533</v>
      </c>
      <c r="Q25" s="1260">
        <f t="shared" si="2"/>
        <v>0.6857323679860052</v>
      </c>
    </row>
    <row r="27" spans="1:17" s="1255" customFormat="1" ht="21" customHeight="1">
      <c r="A27" s="1256" t="s">
        <v>582</v>
      </c>
      <c r="B27" s="1257"/>
      <c r="C27" s="1256"/>
      <c r="D27" s="1256"/>
      <c r="E27" s="1256"/>
      <c r="F27" s="1256"/>
      <c r="G27" s="1256"/>
      <c r="H27" s="1256" t="s">
        <v>1154</v>
      </c>
      <c r="I27" s="1256"/>
      <c r="N27" s="2234" t="s">
        <v>187</v>
      </c>
      <c r="O27" s="2234"/>
      <c r="P27" s="2234"/>
      <c r="Q27" s="2234"/>
    </row>
  </sheetData>
  <mergeCells count="30">
    <mergeCell ref="N27:Q27"/>
    <mergeCell ref="B20:E20"/>
    <mergeCell ref="B21:E21"/>
    <mergeCell ref="B22:E22"/>
    <mergeCell ref="A25:E25"/>
    <mergeCell ref="B15:E15"/>
    <mergeCell ref="B16:E16"/>
    <mergeCell ref="B17:E17"/>
    <mergeCell ref="B19:E19"/>
    <mergeCell ref="B11:E11"/>
    <mergeCell ref="B12:E12"/>
    <mergeCell ref="B13:E13"/>
    <mergeCell ref="B14:E14"/>
    <mergeCell ref="A10:Q10"/>
    <mergeCell ref="I8:I9"/>
    <mergeCell ref="J8:K8"/>
    <mergeCell ref="L8:L9"/>
    <mergeCell ref="M8:M9"/>
    <mergeCell ref="A8:A9"/>
    <mergeCell ref="B8:E9"/>
    <mergeCell ref="F8:G8"/>
    <mergeCell ref="H8:H9"/>
    <mergeCell ref="N8:O8"/>
    <mergeCell ref="P8:P9"/>
    <mergeCell ref="Q8:Q9"/>
    <mergeCell ref="A4:O4"/>
    <mergeCell ref="P6:Q6"/>
    <mergeCell ref="F7:I7"/>
    <mergeCell ref="J7:M7"/>
    <mergeCell ref="N7:Q7"/>
  </mergeCells>
  <printOptions horizontalCentered="1"/>
  <pageMargins left="0.5905511811023623" right="0.5905511811023623" top="0.984251968503937" bottom="0.7874015748031497" header="0.7086614173228347" footer="0.31496062992125984"/>
  <pageSetup fitToHeight="1" fitToWidth="1" horizontalDpi="600" verticalDpi="600" orientation="landscape" paperSize="9" scale="66" r:id="rId1"/>
  <headerFooter alignWithMargins="0">
    <oddFooter>&amp;C&amp;11&amp;P+101&amp;14
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21" sqref="B21"/>
    </sheetView>
  </sheetViews>
  <sheetFormatPr defaultColWidth="9.00390625" defaultRowHeight="12.75"/>
  <cols>
    <col min="1" max="1" width="42.625" style="1087" customWidth="1"/>
    <col min="2" max="2" width="14.00390625" style="1087" customWidth="1"/>
    <col min="3" max="3" width="13.625" style="1087" customWidth="1"/>
    <col min="4" max="4" width="14.75390625" style="1087" customWidth="1"/>
    <col min="5" max="5" width="14.00390625" style="1087" customWidth="1"/>
    <col min="6" max="6" width="15.625" style="1087" customWidth="1"/>
    <col min="7" max="7" width="12.875" style="1087" customWidth="1"/>
    <col min="8" max="8" width="8.00390625" style="1087" customWidth="1"/>
    <col min="9" max="9" width="6.75390625" style="1087" customWidth="1"/>
    <col min="10" max="10" width="7.125" style="1087" customWidth="1"/>
    <col min="11" max="11" width="6.875" style="1087" customWidth="1"/>
    <col min="12" max="16384" width="9.125" style="1087" customWidth="1"/>
  </cols>
  <sheetData>
    <row r="1" spans="1:7" s="1233" customFormat="1" ht="12.75">
      <c r="A1" s="2258" t="s">
        <v>28</v>
      </c>
      <c r="B1" s="2258"/>
      <c r="D1" s="1234"/>
      <c r="G1" s="1234" t="s">
        <v>1189</v>
      </c>
    </row>
    <row r="2" spans="1:9" s="1077" customFormat="1" ht="15">
      <c r="A2" s="1078"/>
      <c r="B2" s="1079"/>
      <c r="C2" s="1079"/>
      <c r="D2" s="1079"/>
      <c r="F2" s="1080"/>
      <c r="H2" s="1079"/>
      <c r="I2" s="1079"/>
    </row>
    <row r="3" spans="1:11" s="1078" customFormat="1" ht="16.5" customHeight="1">
      <c r="A3" s="2262" t="s">
        <v>679</v>
      </c>
      <c r="B3" s="2262"/>
      <c r="C3" s="2262"/>
      <c r="D3" s="2262"/>
      <c r="E3" s="2262"/>
      <c r="F3" s="2262"/>
      <c r="G3" s="2262"/>
      <c r="H3" s="1086"/>
      <c r="I3" s="1086"/>
      <c r="J3" s="1086"/>
      <c r="K3" s="1235"/>
    </row>
    <row r="4" spans="1:11" s="1077" customFormat="1" ht="8.25" customHeight="1">
      <c r="A4" s="2259"/>
      <c r="B4" s="2260"/>
      <c r="C4" s="2260"/>
      <c r="D4" s="2260"/>
      <c r="E4" s="2260"/>
      <c r="F4" s="2260"/>
      <c r="G4" s="1084"/>
      <c r="H4" s="1081"/>
      <c r="I4" s="1081"/>
      <c r="J4" s="1081"/>
      <c r="K4" s="1082"/>
    </row>
    <row r="5" spans="1:11" s="1077" customFormat="1" ht="15" customHeight="1">
      <c r="A5" s="1236" t="s">
        <v>678</v>
      </c>
      <c r="B5" s="1083"/>
      <c r="C5" s="1083"/>
      <c r="D5" s="1083"/>
      <c r="E5" s="1083"/>
      <c r="F5" s="1083"/>
      <c r="G5" s="1084"/>
      <c r="H5" s="1081"/>
      <c r="I5" s="1081"/>
      <c r="J5" s="1081"/>
      <c r="K5" s="1082"/>
    </row>
    <row r="6" spans="1:9" ht="10.5" customHeight="1" thickBot="1">
      <c r="A6" s="1085"/>
      <c r="B6" s="1086"/>
      <c r="C6" s="1086"/>
      <c r="D6" s="1086"/>
      <c r="E6" s="2261"/>
      <c r="F6" s="2261"/>
      <c r="G6" s="1137" t="s">
        <v>140</v>
      </c>
      <c r="H6" s="1086"/>
      <c r="I6" s="1086"/>
    </row>
    <row r="7" spans="1:11" ht="12.75">
      <c r="A7" s="2243" t="s">
        <v>964</v>
      </c>
      <c r="B7" s="1115" t="s">
        <v>965</v>
      </c>
      <c r="C7" s="2246" t="s">
        <v>966</v>
      </c>
      <c r="D7" s="2247"/>
      <c r="E7" s="2247"/>
      <c r="F7" s="2248"/>
      <c r="G7" s="1116"/>
      <c r="H7" s="1088"/>
      <c r="I7" s="1088"/>
      <c r="J7" s="1088"/>
      <c r="K7" s="1088"/>
    </row>
    <row r="8" spans="1:11" ht="12.75">
      <c r="A8" s="2244"/>
      <c r="B8" s="1089" t="s">
        <v>967</v>
      </c>
      <c r="C8" s="2249"/>
      <c r="D8" s="2250"/>
      <c r="E8" s="2250"/>
      <c r="F8" s="2251"/>
      <c r="G8" s="1117" t="s">
        <v>968</v>
      </c>
      <c r="H8" s="1090"/>
      <c r="I8" s="1091"/>
      <c r="J8" s="1091"/>
      <c r="K8" s="1091"/>
    </row>
    <row r="9" spans="1:11" ht="12.75">
      <c r="A9" s="2244"/>
      <c r="B9" s="1089" t="s">
        <v>212</v>
      </c>
      <c r="C9" s="2252"/>
      <c r="D9" s="2253"/>
      <c r="E9" s="2253"/>
      <c r="F9" s="2254"/>
      <c r="G9" s="1118"/>
      <c r="H9" s="1092"/>
      <c r="I9" s="1092"/>
      <c r="J9" s="1092"/>
      <c r="K9" s="1092"/>
    </row>
    <row r="10" spans="1:11" ht="23.25" thickBot="1">
      <c r="A10" s="2245"/>
      <c r="B10" s="1128" t="s">
        <v>969</v>
      </c>
      <c r="C10" s="1129" t="s">
        <v>970</v>
      </c>
      <c r="D10" s="1129" t="s">
        <v>971</v>
      </c>
      <c r="E10" s="1130" t="s">
        <v>972</v>
      </c>
      <c r="F10" s="1131" t="s">
        <v>973</v>
      </c>
      <c r="G10" s="1132" t="s">
        <v>974</v>
      </c>
      <c r="H10" s="1092"/>
      <c r="I10" s="1092"/>
      <c r="J10" s="1092"/>
      <c r="K10" s="1092"/>
    </row>
    <row r="11" spans="1:11" ht="13.5" thickBot="1">
      <c r="A11" s="1133"/>
      <c r="B11" s="1134">
        <v>1</v>
      </c>
      <c r="C11" s="1134">
        <v>2</v>
      </c>
      <c r="D11" s="1134">
        <v>3</v>
      </c>
      <c r="E11" s="1135">
        <v>4</v>
      </c>
      <c r="F11" s="1134">
        <v>5</v>
      </c>
      <c r="G11" s="1136">
        <v>6</v>
      </c>
      <c r="H11" s="1093"/>
      <c r="I11" s="1093"/>
      <c r="J11" s="1093"/>
      <c r="K11" s="1093"/>
    </row>
    <row r="12" spans="1:11" s="1097" customFormat="1" ht="22.5" customHeight="1">
      <c r="A12" s="1119" t="s">
        <v>975</v>
      </c>
      <c r="B12" s="1094">
        <f aca="true" t="shared" si="0" ref="B12:B17">SUM(C12:G12)</f>
        <v>152517.04</v>
      </c>
      <c r="C12" s="1094">
        <v>37507.4</v>
      </c>
      <c r="D12" s="1094"/>
      <c r="E12" s="1095"/>
      <c r="F12" s="1094"/>
      <c r="G12" s="1120">
        <v>115009.64</v>
      </c>
      <c r="H12" s="1096"/>
      <c r="I12" s="1096"/>
      <c r="J12" s="1096"/>
      <c r="K12" s="1096"/>
    </row>
    <row r="13" spans="1:12" ht="18" customHeight="1">
      <c r="A13" s="1121" t="s">
        <v>976</v>
      </c>
      <c r="B13" s="1098">
        <f t="shared" si="0"/>
        <v>42805.73</v>
      </c>
      <c r="C13" s="1099">
        <v>42805.73</v>
      </c>
      <c r="D13" s="1099"/>
      <c r="E13" s="1100"/>
      <c r="F13" s="1098"/>
      <c r="G13" s="1122">
        <v>0</v>
      </c>
      <c r="H13" s="1101"/>
      <c r="I13" s="1101"/>
      <c r="J13" s="1101"/>
      <c r="K13" s="1101"/>
      <c r="L13" s="1102"/>
    </row>
    <row r="14" spans="1:12" ht="18" customHeight="1">
      <c r="A14" s="1123" t="s">
        <v>977</v>
      </c>
      <c r="B14" s="1098">
        <f t="shared" si="0"/>
        <v>66842.79999999999</v>
      </c>
      <c r="C14" s="1099">
        <v>48011.88</v>
      </c>
      <c r="D14" s="1099"/>
      <c r="E14" s="1100"/>
      <c r="F14" s="1098"/>
      <c r="G14" s="1122">
        <v>18830.92</v>
      </c>
      <c r="H14" s="1101"/>
      <c r="I14" s="1101"/>
      <c r="J14" s="1101"/>
      <c r="K14" s="1101"/>
      <c r="L14" s="1102"/>
    </row>
    <row r="15" spans="1:12" ht="18" customHeight="1">
      <c r="A15" s="1123" t="s">
        <v>978</v>
      </c>
      <c r="B15" s="1098">
        <f t="shared" si="0"/>
        <v>66819.73999999999</v>
      </c>
      <c r="C15" s="1099">
        <v>47988.82</v>
      </c>
      <c r="D15" s="1099"/>
      <c r="E15" s="1100"/>
      <c r="F15" s="1098"/>
      <c r="G15" s="1122">
        <v>18830.92</v>
      </c>
      <c r="H15" s="1101"/>
      <c r="I15" s="1101"/>
      <c r="J15" s="1101"/>
      <c r="K15" s="1101"/>
      <c r="L15" s="1102"/>
    </row>
    <row r="16" spans="1:11" ht="18" customHeight="1">
      <c r="A16" s="1123" t="s">
        <v>979</v>
      </c>
      <c r="B16" s="1098">
        <f t="shared" si="0"/>
        <v>87453.58</v>
      </c>
      <c r="C16" s="1098">
        <v>31.56</v>
      </c>
      <c r="D16" s="1098"/>
      <c r="E16" s="1103"/>
      <c r="F16" s="1098"/>
      <c r="G16" s="1124">
        <v>87422.02</v>
      </c>
      <c r="H16" s="1101"/>
      <c r="I16" s="1101"/>
      <c r="J16" s="1101"/>
      <c r="K16" s="1101"/>
    </row>
    <row r="17" spans="1:11" s="1097" customFormat="1" ht="22.5" customHeight="1" thickBot="1">
      <c r="A17" s="1125" t="s">
        <v>980</v>
      </c>
      <c r="B17" s="1126">
        <f t="shared" si="0"/>
        <v>41026.39</v>
      </c>
      <c r="C17" s="1126">
        <f>C12+C13-C14-C16</f>
        <v>32269.690000000006</v>
      </c>
      <c r="D17" s="1126">
        <f>D12+D13-D14-D16</f>
        <v>0</v>
      </c>
      <c r="E17" s="1126">
        <f>E12+E13-E14-E16</f>
        <v>0</v>
      </c>
      <c r="F17" s="1126">
        <f>F12+F13-F14-F16</f>
        <v>0</v>
      </c>
      <c r="G17" s="1127">
        <f>G12+G13-G14-G16</f>
        <v>8756.699999999997</v>
      </c>
      <c r="H17" s="1096"/>
      <c r="I17" s="1096"/>
      <c r="J17" s="1096"/>
      <c r="K17" s="1096"/>
    </row>
    <row r="18" spans="1:11" s="1097" customFormat="1" ht="10.5" customHeight="1">
      <c r="A18" s="1104"/>
      <c r="B18" s="1105"/>
      <c r="C18" s="1105"/>
      <c r="D18" s="1105"/>
      <c r="E18" s="1105"/>
      <c r="F18" s="1105"/>
      <c r="G18" s="1105"/>
      <c r="H18" s="1105"/>
      <c r="I18" s="1105"/>
      <c r="J18" s="1105"/>
      <c r="K18" s="1105"/>
    </row>
    <row r="19" spans="1:11" s="1231" customFormat="1" ht="15.75" customHeight="1">
      <c r="A19" s="1231" t="s">
        <v>680</v>
      </c>
      <c r="C19" s="1231" t="s">
        <v>681</v>
      </c>
      <c r="F19" s="2257" t="s">
        <v>187</v>
      </c>
      <c r="G19" s="2257"/>
      <c r="K19" s="1232"/>
    </row>
    <row r="20" ht="12.75">
      <c r="K20" s="1106"/>
    </row>
    <row r="21" s="1110" customFormat="1" ht="11.25">
      <c r="A21" s="1109" t="s">
        <v>1129</v>
      </c>
    </row>
    <row r="22" spans="1:11" s="1110" customFormat="1" ht="15" customHeight="1">
      <c r="A22" s="2240" t="s">
        <v>1130</v>
      </c>
      <c r="B22" s="2241"/>
      <c r="C22" s="2241"/>
      <c r="D22" s="2241"/>
      <c r="E22" s="2241"/>
      <c r="F22" s="2241"/>
      <c r="G22" s="1111"/>
      <c r="H22" s="1111"/>
      <c r="I22" s="1111"/>
      <c r="J22" s="1111"/>
      <c r="K22" s="1111"/>
    </row>
    <row r="23" spans="1:11" s="1110" customFormat="1" ht="15" customHeight="1">
      <c r="A23" s="2255" t="s">
        <v>1131</v>
      </c>
      <c r="B23" s="2256"/>
      <c r="C23" s="2256"/>
      <c r="D23" s="2256"/>
      <c r="E23" s="2256"/>
      <c r="F23" s="2256"/>
      <c r="G23" s="1111"/>
      <c r="H23" s="1111"/>
      <c r="I23" s="1111"/>
      <c r="J23" s="1111"/>
      <c r="K23" s="1111"/>
    </row>
    <row r="24" spans="1:11" s="1110" customFormat="1" ht="15" customHeight="1">
      <c r="A24" s="2238" t="s">
        <v>1132</v>
      </c>
      <c r="B24" s="2238"/>
      <c r="C24" s="2238"/>
      <c r="D24" s="2238"/>
      <c r="E24" s="2238"/>
      <c r="F24" s="2238"/>
      <c r="G24" s="2238"/>
      <c r="H24" s="1112"/>
      <c r="I24" s="1112"/>
      <c r="J24" s="1112"/>
      <c r="K24" s="1112"/>
    </row>
    <row r="25" spans="1:11" s="1110" customFormat="1" ht="15" customHeight="1">
      <c r="A25" s="2240" t="s">
        <v>1133</v>
      </c>
      <c r="B25" s="2241"/>
      <c r="C25" s="2241"/>
      <c r="D25" s="2241"/>
      <c r="E25" s="2241"/>
      <c r="F25" s="2241"/>
      <c r="G25" s="1111"/>
      <c r="H25" s="1111"/>
      <c r="I25" s="1111"/>
      <c r="J25" s="1111"/>
      <c r="K25" s="1111"/>
    </row>
    <row r="26" spans="1:11" s="1110" customFormat="1" ht="15" customHeight="1">
      <c r="A26" s="2240" t="s">
        <v>1134</v>
      </c>
      <c r="B26" s="2241"/>
      <c r="C26" s="2241"/>
      <c r="D26" s="2241"/>
      <c r="E26" s="2241"/>
      <c r="F26" s="2241"/>
      <c r="G26" s="1111"/>
      <c r="H26" s="1111"/>
      <c r="I26" s="1111"/>
      <c r="J26" s="1111"/>
      <c r="K26" s="1111"/>
    </row>
    <row r="27" spans="1:11" s="1110" customFormat="1" ht="15" customHeight="1">
      <c r="A27" s="2242" t="s">
        <v>1135</v>
      </c>
      <c r="B27" s="2242"/>
      <c r="C27" s="2242"/>
      <c r="D27" s="2242"/>
      <c r="E27" s="2242"/>
      <c r="F27" s="2242"/>
      <c r="G27" s="2242"/>
      <c r="H27" s="1113"/>
      <c r="I27" s="1113"/>
      <c r="J27" s="1113"/>
      <c r="K27" s="1113"/>
    </row>
    <row r="28" spans="1:11" s="1110" customFormat="1" ht="15" customHeight="1">
      <c r="A28" s="2239" t="s">
        <v>1136</v>
      </c>
      <c r="B28" s="2239"/>
      <c r="C28" s="2239"/>
      <c r="D28" s="2239"/>
      <c r="E28" s="2239"/>
      <c r="F28" s="1114"/>
      <c r="G28" s="1114"/>
      <c r="H28" s="1114"/>
      <c r="I28" s="1114"/>
      <c r="J28" s="1114"/>
      <c r="K28" s="1114"/>
    </row>
    <row r="29" spans="1:11" ht="12.75">
      <c r="A29" s="1108"/>
      <c r="B29" s="1107"/>
      <c r="C29" s="1107"/>
      <c r="D29" s="1107"/>
      <c r="E29" s="1107"/>
      <c r="F29" s="1107"/>
      <c r="G29" s="1107"/>
      <c r="H29" s="1107"/>
      <c r="I29" s="1107"/>
      <c r="J29" s="1107"/>
      <c r="K29" s="1107"/>
    </row>
    <row r="30" spans="1:11" ht="12.75">
      <c r="A30" s="1108"/>
      <c r="B30" s="1107"/>
      <c r="C30" s="1107"/>
      <c r="D30" s="1107"/>
      <c r="E30" s="1107"/>
      <c r="F30" s="1107"/>
      <c r="G30" s="1107"/>
      <c r="H30" s="1107"/>
      <c r="I30" s="1107"/>
      <c r="J30" s="1107"/>
      <c r="K30" s="1107"/>
    </row>
    <row r="31" spans="1:11" ht="12.75">
      <c r="A31" s="1108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</row>
    <row r="32" spans="1:11" ht="12.75">
      <c r="A32" s="1108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</row>
    <row r="33" spans="1:11" ht="12.75">
      <c r="A33" s="1108"/>
      <c r="B33" s="1107"/>
      <c r="C33" s="1107"/>
      <c r="D33" s="1107"/>
      <c r="E33" s="1107"/>
      <c r="F33" s="1107"/>
      <c r="G33" s="1107"/>
      <c r="H33" s="1107"/>
      <c r="I33" s="1107"/>
      <c r="J33" s="1107"/>
      <c r="K33" s="1107"/>
    </row>
  </sheetData>
  <mergeCells count="14">
    <mergeCell ref="A1:B1"/>
    <mergeCell ref="A4:F4"/>
    <mergeCell ref="E6:F6"/>
    <mergeCell ref="A3:G3"/>
    <mergeCell ref="A7:A10"/>
    <mergeCell ref="C7:F9"/>
    <mergeCell ref="A22:F22"/>
    <mergeCell ref="A23:F23"/>
    <mergeCell ref="F19:G19"/>
    <mergeCell ref="A24:G24"/>
    <mergeCell ref="A28:E28"/>
    <mergeCell ref="A25:F25"/>
    <mergeCell ref="A26:F26"/>
    <mergeCell ref="A27:G27"/>
  </mergeCells>
  <printOptions horizontalCentered="1"/>
  <pageMargins left="0.7874015748031497" right="0.7874015748031497" top="0.984251968503937" bottom="0.5905511811023623" header="0.7086614173228347" footer="0.31496062992125984"/>
  <pageSetup fitToHeight="1" fitToWidth="1" horizontalDpi="600" verticalDpi="600" orientation="landscape" paperSize="9" r:id="rId1"/>
  <headerFooter alignWithMargins="0">
    <oddFooter>&amp;C&amp;8&amp;P+102&amp;12
&amp;10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123"/>
  <sheetViews>
    <sheetView view="pageBreakPreview" zoomScale="60" zoomScaleNormal="75" workbookViewId="0" topLeftCell="A2">
      <selection activeCell="B28" sqref="B28"/>
    </sheetView>
  </sheetViews>
  <sheetFormatPr defaultColWidth="9.00390625" defaultRowHeight="12.75"/>
  <cols>
    <col min="1" max="1" width="54.25390625" style="1263" customWidth="1"/>
    <col min="2" max="2" width="14.375" style="1263" customWidth="1"/>
    <col min="3" max="3" width="16.125" style="1263" customWidth="1"/>
    <col min="4" max="4" width="16.75390625" style="1263" customWidth="1"/>
    <col min="5" max="5" width="13.375" style="1263" customWidth="1"/>
    <col min="6" max="6" width="17.75390625" style="1263" customWidth="1"/>
    <col min="7" max="7" width="15.625" style="1263" customWidth="1"/>
    <col min="8" max="8" width="16.125" style="1263" customWidth="1"/>
    <col min="9" max="9" width="15.875" style="1263" customWidth="1"/>
    <col min="10" max="10" width="18.25390625" style="1263" customWidth="1"/>
    <col min="11" max="11" width="14.25390625" style="1263" customWidth="1"/>
    <col min="12" max="12" width="15.875" style="1263" customWidth="1"/>
    <col min="13" max="13" width="16.75390625" style="1263" customWidth="1"/>
    <col min="14" max="14" width="13.75390625" style="1263" customWidth="1"/>
    <col min="15" max="15" width="11.25390625" style="1263" customWidth="1"/>
    <col min="16" max="16" width="12.00390625" style="1263" customWidth="1"/>
    <col min="17" max="17" width="5.375" style="1263" customWidth="1"/>
    <col min="18" max="16384" width="9.125" style="1263" customWidth="1"/>
  </cols>
  <sheetData>
    <row r="1" spans="2:9" ht="15" hidden="1">
      <c r="B1" s="1264"/>
      <c r="C1" s="1264"/>
      <c r="D1" s="1264"/>
      <c r="E1" s="1264"/>
      <c r="F1" s="1264"/>
      <c r="G1" s="1264"/>
      <c r="H1" s="1264"/>
      <c r="I1" s="1264"/>
    </row>
    <row r="2" spans="2:9" ht="24.75" customHeight="1">
      <c r="B2" s="1264"/>
      <c r="C2" s="1264"/>
      <c r="D2" s="1264"/>
      <c r="E2" s="1264"/>
      <c r="F2" s="1264"/>
      <c r="G2" s="1264"/>
      <c r="H2" s="1264"/>
      <c r="I2" s="1264"/>
    </row>
    <row r="3" spans="1:16" ht="18" customHeight="1">
      <c r="A3" s="1265" t="s">
        <v>663</v>
      </c>
      <c r="B3" s="1264"/>
      <c r="C3" s="1264"/>
      <c r="D3" s="1264"/>
      <c r="E3" s="1264"/>
      <c r="F3" s="1264"/>
      <c r="G3" s="1264"/>
      <c r="H3" s="1264"/>
      <c r="I3" s="1264"/>
      <c r="O3" s="2150"/>
      <c r="P3" s="2150"/>
    </row>
    <row r="4" spans="1:16" ht="18" customHeight="1">
      <c r="A4" s="1367" t="s">
        <v>28</v>
      </c>
      <c r="B4" s="1264"/>
      <c r="C4" s="1264"/>
      <c r="D4" s="1264"/>
      <c r="E4" s="1264"/>
      <c r="F4" s="1264"/>
      <c r="G4" s="1264"/>
      <c r="H4" s="1264"/>
      <c r="I4" s="1264"/>
      <c r="O4" s="1266"/>
      <c r="P4" s="1266"/>
    </row>
    <row r="5" spans="1:15" s="1365" customFormat="1" ht="30" customHeight="1">
      <c r="A5" s="2263" t="s">
        <v>594</v>
      </c>
      <c r="B5" s="2263"/>
      <c r="C5" s="2263"/>
      <c r="D5" s="2263"/>
      <c r="E5" s="2263"/>
      <c r="F5" s="2263"/>
      <c r="G5" s="2263"/>
      <c r="H5" s="2263"/>
      <c r="I5" s="2263"/>
      <c r="J5" s="2263"/>
      <c r="K5" s="2263"/>
      <c r="L5" s="2263"/>
      <c r="M5" s="2263"/>
      <c r="N5" s="2263"/>
      <c r="O5" s="2263"/>
    </row>
    <row r="6" spans="1:15" ht="20.25" customHeight="1">
      <c r="A6" s="1267"/>
      <c r="B6" s="1267"/>
      <c r="C6" s="1267"/>
      <c r="D6" s="2264" t="s">
        <v>595</v>
      </c>
      <c r="E6" s="2264"/>
      <c r="F6" s="2264"/>
      <c r="G6" s="2264"/>
      <c r="H6" s="2264"/>
      <c r="I6" s="2264"/>
      <c r="J6" s="1267"/>
      <c r="K6" s="1267"/>
      <c r="L6" s="1267"/>
      <c r="M6" s="1267"/>
      <c r="N6" s="1267"/>
      <c r="O6" s="1267"/>
    </row>
    <row r="7" spans="1:16" ht="17.25" customHeight="1" thickBot="1">
      <c r="A7" s="1268"/>
      <c r="B7" s="1268"/>
      <c r="C7" s="1268"/>
      <c r="D7" s="1268"/>
      <c r="E7" s="1268"/>
      <c r="F7" s="1268"/>
      <c r="G7" s="1268"/>
      <c r="H7" s="1268"/>
      <c r="I7" s="1268"/>
      <c r="J7" s="1268"/>
      <c r="K7" s="1268"/>
      <c r="L7" s="1268"/>
      <c r="M7" s="1268"/>
      <c r="N7" s="1268"/>
      <c r="O7" s="1268"/>
      <c r="P7" s="1264" t="s">
        <v>596</v>
      </c>
    </row>
    <row r="8" spans="1:16" s="208" customFormat="1" ht="18" customHeight="1">
      <c r="A8" s="2272" t="s">
        <v>597</v>
      </c>
      <c r="B8" s="2275" t="s">
        <v>598</v>
      </c>
      <c r="C8" s="2309"/>
      <c r="D8" s="2309"/>
      <c r="E8" s="2309"/>
      <c r="F8" s="2309"/>
      <c r="G8" s="2310"/>
      <c r="H8" s="2275" t="s">
        <v>599</v>
      </c>
      <c r="I8" s="2309"/>
      <c r="J8" s="2310"/>
      <c r="K8" s="2314" t="s">
        <v>600</v>
      </c>
      <c r="L8" s="2309"/>
      <c r="M8" s="2310"/>
      <c r="N8" s="2314" t="s">
        <v>601</v>
      </c>
      <c r="O8" s="2309"/>
      <c r="P8" s="2310"/>
    </row>
    <row r="9" spans="1:16" s="208" customFormat="1" ht="15.75" customHeight="1">
      <c r="A9" s="2273"/>
      <c r="B9" s="2315" t="s">
        <v>20</v>
      </c>
      <c r="C9" s="2316"/>
      <c r="D9" s="2317"/>
      <c r="E9" s="2318" t="s">
        <v>21</v>
      </c>
      <c r="F9" s="2319"/>
      <c r="G9" s="2320"/>
      <c r="H9" s="2311"/>
      <c r="I9" s="2312"/>
      <c r="J9" s="2313"/>
      <c r="K9" s="2312"/>
      <c r="L9" s="2312"/>
      <c r="M9" s="2313"/>
      <c r="N9" s="2312"/>
      <c r="O9" s="2312"/>
      <c r="P9" s="2313"/>
    </row>
    <row r="10" spans="1:16" s="208" customFormat="1" ht="72" customHeight="1">
      <c r="A10" s="2273"/>
      <c r="B10" s="1670" t="s">
        <v>602</v>
      </c>
      <c r="C10" s="1671" t="s">
        <v>603</v>
      </c>
      <c r="D10" s="1672" t="s">
        <v>212</v>
      </c>
      <c r="E10" s="1673" t="s">
        <v>602</v>
      </c>
      <c r="F10" s="1671" t="s">
        <v>603</v>
      </c>
      <c r="G10" s="1674" t="s">
        <v>212</v>
      </c>
      <c r="H10" s="1670" t="s">
        <v>602</v>
      </c>
      <c r="I10" s="1671" t="s">
        <v>603</v>
      </c>
      <c r="J10" s="1675" t="s">
        <v>212</v>
      </c>
      <c r="K10" s="1676" t="s">
        <v>602</v>
      </c>
      <c r="L10" s="1671" t="s">
        <v>603</v>
      </c>
      <c r="M10" s="1674" t="s">
        <v>212</v>
      </c>
      <c r="N10" s="1670" t="s">
        <v>602</v>
      </c>
      <c r="O10" s="1671" t="s">
        <v>603</v>
      </c>
      <c r="P10" s="1677" t="s">
        <v>212</v>
      </c>
    </row>
    <row r="11" spans="1:18" ht="12.75" customHeight="1" thickBot="1">
      <c r="A11" s="2274"/>
      <c r="B11" s="1277">
        <v>1</v>
      </c>
      <c r="C11" s="1278">
        <v>2</v>
      </c>
      <c r="D11" s="1279">
        <v>3</v>
      </c>
      <c r="E11" s="1277">
        <v>4</v>
      </c>
      <c r="F11" s="1278">
        <v>5</v>
      </c>
      <c r="G11" s="1280">
        <v>6</v>
      </c>
      <c r="H11" s="1277">
        <v>7</v>
      </c>
      <c r="I11" s="1278">
        <v>8</v>
      </c>
      <c r="J11" s="1280">
        <v>9</v>
      </c>
      <c r="K11" s="1281">
        <v>10</v>
      </c>
      <c r="L11" s="1279">
        <v>11</v>
      </c>
      <c r="M11" s="1280">
        <v>12</v>
      </c>
      <c r="N11" s="1281" t="s">
        <v>604</v>
      </c>
      <c r="O11" s="1279" t="s">
        <v>605</v>
      </c>
      <c r="P11" s="1280" t="s">
        <v>606</v>
      </c>
      <c r="Q11" s="1282"/>
      <c r="R11" s="1282"/>
    </row>
    <row r="12" spans="1:16" s="1283" customFormat="1" ht="19.5" customHeight="1" thickBot="1">
      <c r="A12" s="2298" t="s">
        <v>607</v>
      </c>
      <c r="B12" s="2299"/>
      <c r="C12" s="2299"/>
      <c r="D12" s="2299"/>
      <c r="E12" s="2299"/>
      <c r="F12" s="2299"/>
      <c r="G12" s="2299"/>
      <c r="H12" s="2299"/>
      <c r="I12" s="2299"/>
      <c r="J12" s="2299"/>
      <c r="K12" s="2299"/>
      <c r="L12" s="2299"/>
      <c r="M12" s="2299"/>
      <c r="N12" s="2299"/>
      <c r="O12" s="2299"/>
      <c r="P12" s="2300"/>
    </row>
    <row r="13" spans="1:16" ht="24.75" customHeight="1">
      <c r="A13" s="1369" t="s">
        <v>608</v>
      </c>
      <c r="B13" s="1733">
        <v>0</v>
      </c>
      <c r="C13" s="1734">
        <v>0</v>
      </c>
      <c r="D13" s="1735">
        <v>0</v>
      </c>
      <c r="E13" s="1733">
        <v>0</v>
      </c>
      <c r="F13" s="1734">
        <v>0</v>
      </c>
      <c r="G13" s="1735">
        <v>0</v>
      </c>
      <c r="H13" s="1736">
        <v>0</v>
      </c>
      <c r="I13" s="1737">
        <v>790.07</v>
      </c>
      <c r="J13" s="1738">
        <f>H13+I13</f>
        <v>790.07</v>
      </c>
      <c r="K13" s="1736">
        <v>0</v>
      </c>
      <c r="L13" s="1737">
        <v>0</v>
      </c>
      <c r="M13" s="1738">
        <v>0</v>
      </c>
      <c r="N13" s="1739"/>
      <c r="O13" s="1740"/>
      <c r="P13" s="1741"/>
    </row>
    <row r="14" spans="1:16" ht="19.5" customHeight="1">
      <c r="A14" s="1809"/>
      <c r="B14" s="1810"/>
      <c r="C14" s="1811"/>
      <c r="D14" s="1812"/>
      <c r="E14" s="1810"/>
      <c r="F14" s="1811"/>
      <c r="G14" s="1812"/>
      <c r="H14" s="1813"/>
      <c r="I14" s="1814"/>
      <c r="J14" s="1815"/>
      <c r="K14" s="1813"/>
      <c r="L14" s="1814"/>
      <c r="M14" s="1815"/>
      <c r="N14" s="1816"/>
      <c r="O14" s="1817"/>
      <c r="P14" s="1818"/>
    </row>
    <row r="15" spans="1:16" ht="19.5" customHeight="1">
      <c r="A15" s="1302"/>
      <c r="B15" s="1303"/>
      <c r="C15" s="1304"/>
      <c r="D15" s="1305"/>
      <c r="E15" s="1303"/>
      <c r="F15" s="1304"/>
      <c r="G15" s="1305"/>
      <c r="H15" s="1385"/>
      <c r="I15" s="1386"/>
      <c r="J15" s="1387"/>
      <c r="K15" s="1385"/>
      <c r="L15" s="1386"/>
      <c r="M15" s="1387"/>
      <c r="N15" s="1307"/>
      <c r="O15" s="1308"/>
      <c r="P15" s="1309"/>
    </row>
    <row r="16" spans="1:16" ht="19.5" customHeight="1" thickBot="1">
      <c r="A16" s="1361"/>
      <c r="B16" s="1470"/>
      <c r="C16" s="1471"/>
      <c r="D16" s="1473"/>
      <c r="E16" s="1470"/>
      <c r="F16" s="1471"/>
      <c r="G16" s="1473"/>
      <c r="H16" s="1819"/>
      <c r="I16" s="1820"/>
      <c r="J16" s="1821"/>
      <c r="K16" s="1819"/>
      <c r="L16" s="1820"/>
      <c r="M16" s="1821"/>
      <c r="N16" s="1822"/>
      <c r="O16" s="1823"/>
      <c r="P16" s="1824"/>
    </row>
    <row r="17" spans="1:16" s="1293" customFormat="1" ht="19.5" customHeight="1" thickBot="1">
      <c r="A17" s="2301" t="s">
        <v>609</v>
      </c>
      <c r="B17" s="2302"/>
      <c r="C17" s="2302"/>
      <c r="D17" s="2302"/>
      <c r="E17" s="2302"/>
      <c r="F17" s="2302"/>
      <c r="G17" s="2302"/>
      <c r="H17" s="2302"/>
      <c r="I17" s="2302"/>
      <c r="J17" s="2302"/>
      <c r="K17" s="2302"/>
      <c r="L17" s="2302"/>
      <c r="M17" s="2302"/>
      <c r="N17" s="2302"/>
      <c r="O17" s="2302"/>
      <c r="P17" s="2303"/>
    </row>
    <row r="18" spans="1:16" ht="24.75" customHeight="1">
      <c r="A18" s="1375" t="s">
        <v>610</v>
      </c>
      <c r="B18" s="1678">
        <v>503397</v>
      </c>
      <c r="C18" s="1679">
        <v>2000000</v>
      </c>
      <c r="D18" s="1680">
        <f aca="true" t="shared" si="0" ref="D18:D23">SUM(B18:C18)</f>
        <v>2503397</v>
      </c>
      <c r="E18" s="1678">
        <v>470566</v>
      </c>
      <c r="F18" s="1679">
        <v>1740256</v>
      </c>
      <c r="G18" s="1680">
        <f aca="true" t="shared" si="1" ref="G18:G23">SUM(E18:F18)</f>
        <v>2210822</v>
      </c>
      <c r="H18" s="1696">
        <v>101513.17</v>
      </c>
      <c r="I18" s="1697">
        <v>847618.9</v>
      </c>
      <c r="J18" s="1698">
        <f aca="true" t="shared" si="2" ref="J18:J23">SUM(H18:I18)</f>
        <v>949132.0700000001</v>
      </c>
      <c r="K18" s="1696">
        <v>2946.17</v>
      </c>
      <c r="L18" s="1697">
        <v>229309.43</v>
      </c>
      <c r="M18" s="1698">
        <f aca="true" t="shared" si="3" ref="M18:M23">SUM(K18:L18)</f>
        <v>232255.6</v>
      </c>
      <c r="N18" s="1747">
        <f aca="true" t="shared" si="4" ref="N18:P24">H18/E18</f>
        <v>0.21572567928834638</v>
      </c>
      <c r="O18" s="1748">
        <f t="shared" si="4"/>
        <v>0.487065638618686</v>
      </c>
      <c r="P18" s="1749">
        <f t="shared" si="4"/>
        <v>0.42931184419188884</v>
      </c>
    </row>
    <row r="19" spans="1:16" ht="24.75" customHeight="1">
      <c r="A19" s="1421" t="s">
        <v>611</v>
      </c>
      <c r="B19" s="1681">
        <v>106963</v>
      </c>
      <c r="C19" s="1682">
        <v>608904</v>
      </c>
      <c r="D19" s="1683">
        <f t="shared" si="0"/>
        <v>715867</v>
      </c>
      <c r="E19" s="1681">
        <v>106438</v>
      </c>
      <c r="F19" s="1682">
        <v>597771</v>
      </c>
      <c r="G19" s="1683">
        <f t="shared" si="1"/>
        <v>704209</v>
      </c>
      <c r="H19" s="1699">
        <v>2014.85</v>
      </c>
      <c r="I19" s="1700">
        <v>10551.9</v>
      </c>
      <c r="J19" s="1701">
        <f t="shared" si="2"/>
        <v>12566.75</v>
      </c>
      <c r="K19" s="1699">
        <v>1233.84</v>
      </c>
      <c r="L19" s="1700">
        <v>4815.64</v>
      </c>
      <c r="M19" s="1701">
        <f t="shared" si="3"/>
        <v>6049.4800000000005</v>
      </c>
      <c r="N19" s="1750">
        <f t="shared" si="4"/>
        <v>0.01892979950769462</v>
      </c>
      <c r="O19" s="1751">
        <f t="shared" si="4"/>
        <v>0.017652077467792848</v>
      </c>
      <c r="P19" s="1752">
        <f t="shared" si="4"/>
        <v>0.01784519936552927</v>
      </c>
    </row>
    <row r="20" spans="1:16" ht="24.75" customHeight="1">
      <c r="A20" s="1370" t="s">
        <v>612</v>
      </c>
      <c r="B20" s="1684">
        <v>47100</v>
      </c>
      <c r="C20" s="1685">
        <v>197520</v>
      </c>
      <c r="D20" s="1686">
        <f t="shared" si="0"/>
        <v>244620</v>
      </c>
      <c r="E20" s="1684">
        <v>36286</v>
      </c>
      <c r="F20" s="1685">
        <v>231393</v>
      </c>
      <c r="G20" s="1686">
        <f t="shared" si="1"/>
        <v>267679</v>
      </c>
      <c r="H20" s="1702">
        <v>6309.89</v>
      </c>
      <c r="I20" s="1703">
        <v>35756.06</v>
      </c>
      <c r="J20" s="1704">
        <f t="shared" si="2"/>
        <v>42065.95</v>
      </c>
      <c r="K20" s="1702">
        <v>3085.15</v>
      </c>
      <c r="L20" s="1703">
        <v>35756.06</v>
      </c>
      <c r="M20" s="1704">
        <f t="shared" si="3"/>
        <v>38841.21</v>
      </c>
      <c r="N20" s="1753">
        <f t="shared" si="4"/>
        <v>0.1738932370611255</v>
      </c>
      <c r="O20" s="1754">
        <f t="shared" si="4"/>
        <v>0.15452524492962189</v>
      </c>
      <c r="P20" s="1755">
        <f t="shared" si="4"/>
        <v>0.15715072904486344</v>
      </c>
    </row>
    <row r="21" spans="1:16" ht="24.75" customHeight="1">
      <c r="A21" s="1371" t="s">
        <v>613</v>
      </c>
      <c r="B21" s="1687">
        <v>0</v>
      </c>
      <c r="C21" s="1688">
        <v>0</v>
      </c>
      <c r="D21" s="1689">
        <f t="shared" si="0"/>
        <v>0</v>
      </c>
      <c r="E21" s="1687">
        <v>4498</v>
      </c>
      <c r="F21" s="1688">
        <v>21996</v>
      </c>
      <c r="G21" s="1689">
        <f t="shared" si="1"/>
        <v>26494</v>
      </c>
      <c r="H21" s="1705">
        <v>2825.77</v>
      </c>
      <c r="I21" s="1706">
        <v>12505.63</v>
      </c>
      <c r="J21" s="1707">
        <f t="shared" si="2"/>
        <v>15331.4</v>
      </c>
      <c r="K21" s="1705">
        <v>2825.77</v>
      </c>
      <c r="L21" s="1706">
        <v>12505.63</v>
      </c>
      <c r="M21" s="1707">
        <f t="shared" si="3"/>
        <v>15331.4</v>
      </c>
      <c r="N21" s="1756">
        <f t="shared" si="4"/>
        <v>0.6282281013783904</v>
      </c>
      <c r="O21" s="1757">
        <f t="shared" si="4"/>
        <v>0.5685410983815239</v>
      </c>
      <c r="P21" s="1758">
        <f t="shared" si="4"/>
        <v>0.5786744168490979</v>
      </c>
    </row>
    <row r="22" spans="1:16" ht="24.75" customHeight="1">
      <c r="A22" s="1372" t="s">
        <v>614</v>
      </c>
      <c r="B22" s="1690">
        <f>18835+3508</f>
        <v>22343</v>
      </c>
      <c r="C22" s="1691">
        <f>143004+10804</f>
        <v>153808</v>
      </c>
      <c r="D22" s="1692">
        <f t="shared" si="0"/>
        <v>176151</v>
      </c>
      <c r="E22" s="1690">
        <f>17612+5914</f>
        <v>23526</v>
      </c>
      <c r="F22" s="1691">
        <f>118917+10804</f>
        <v>129721</v>
      </c>
      <c r="G22" s="1692">
        <f t="shared" si="1"/>
        <v>153247</v>
      </c>
      <c r="H22" s="1708">
        <v>18044.59</v>
      </c>
      <c r="I22" s="1709">
        <v>65207.22</v>
      </c>
      <c r="J22" s="1710">
        <f t="shared" si="2"/>
        <v>83251.81</v>
      </c>
      <c r="K22" s="1708">
        <v>17225.21</v>
      </c>
      <c r="L22" s="1709">
        <v>37377.86</v>
      </c>
      <c r="M22" s="1710">
        <f t="shared" si="3"/>
        <v>54603.07</v>
      </c>
      <c r="N22" s="1759">
        <f t="shared" si="4"/>
        <v>0.7670062909121823</v>
      </c>
      <c r="O22" s="1760">
        <f t="shared" si="4"/>
        <v>0.5026728131913877</v>
      </c>
      <c r="P22" s="1761">
        <f t="shared" si="4"/>
        <v>0.5432524617121379</v>
      </c>
    </row>
    <row r="23" spans="1:16" ht="24.75" customHeight="1" thickBot="1">
      <c r="A23" s="1373" t="s">
        <v>615</v>
      </c>
      <c r="B23" s="1693">
        <v>472</v>
      </c>
      <c r="C23" s="1694">
        <v>1888</v>
      </c>
      <c r="D23" s="1695">
        <f t="shared" si="0"/>
        <v>2360</v>
      </c>
      <c r="E23" s="1693">
        <v>472</v>
      </c>
      <c r="F23" s="1694">
        <v>1888</v>
      </c>
      <c r="G23" s="1695">
        <f t="shared" si="1"/>
        <v>2360</v>
      </c>
      <c r="H23" s="1711">
        <v>317.16</v>
      </c>
      <c r="I23" s="1712">
        <v>1268.65</v>
      </c>
      <c r="J23" s="1713">
        <f t="shared" si="2"/>
        <v>1585.8100000000002</v>
      </c>
      <c r="K23" s="1711">
        <v>317.16</v>
      </c>
      <c r="L23" s="1712">
        <v>1268.65</v>
      </c>
      <c r="M23" s="1713">
        <f t="shared" si="3"/>
        <v>1585.8100000000002</v>
      </c>
      <c r="N23" s="1762">
        <f>H23/E23</f>
        <v>0.671949152542373</v>
      </c>
      <c r="O23" s="1763">
        <f t="shared" si="4"/>
        <v>0.6719544491525424</v>
      </c>
      <c r="P23" s="1764">
        <f t="shared" si="4"/>
        <v>0.6719533898305086</v>
      </c>
    </row>
    <row r="24" spans="1:16" s="1366" customFormat="1" ht="24.75" customHeight="1" thickBot="1">
      <c r="A24" s="1374" t="s">
        <v>754</v>
      </c>
      <c r="B24" s="1833">
        <f>SUM(B18:B23)</f>
        <v>680275</v>
      </c>
      <c r="C24" s="1834">
        <f aca="true" t="shared" si="5" ref="C24:M24">SUM(C18:C23)</f>
        <v>2962120</v>
      </c>
      <c r="D24" s="1835">
        <f t="shared" si="5"/>
        <v>3642395</v>
      </c>
      <c r="E24" s="1833">
        <f t="shared" si="5"/>
        <v>641786</v>
      </c>
      <c r="F24" s="1834">
        <f t="shared" si="5"/>
        <v>2723025</v>
      </c>
      <c r="G24" s="1835">
        <f t="shared" si="5"/>
        <v>3364811</v>
      </c>
      <c r="H24" s="1839">
        <f t="shared" si="5"/>
        <v>131025.43000000001</v>
      </c>
      <c r="I24" s="1840">
        <f t="shared" si="5"/>
        <v>972908.3600000001</v>
      </c>
      <c r="J24" s="1841">
        <f t="shared" si="5"/>
        <v>1103933.79</v>
      </c>
      <c r="K24" s="1839">
        <f t="shared" si="5"/>
        <v>27633.3</v>
      </c>
      <c r="L24" s="1840">
        <f t="shared" si="5"/>
        <v>321033.27</v>
      </c>
      <c r="M24" s="1841">
        <f t="shared" si="5"/>
        <v>348666.57000000007</v>
      </c>
      <c r="N24" s="1836">
        <f t="shared" si="4"/>
        <v>0.20415750733110416</v>
      </c>
      <c r="O24" s="1837">
        <f t="shared" si="4"/>
        <v>0.3572895437977984</v>
      </c>
      <c r="P24" s="1838">
        <f t="shared" si="4"/>
        <v>0.3280819606212652</v>
      </c>
    </row>
    <row r="25" spans="1:16" s="1293" customFormat="1" ht="19.5" customHeight="1" thickBot="1">
      <c r="A25" s="2304" t="s">
        <v>616</v>
      </c>
      <c r="B25" s="2302"/>
      <c r="C25" s="2302"/>
      <c r="D25" s="2302"/>
      <c r="E25" s="2302"/>
      <c r="F25" s="2302"/>
      <c r="G25" s="2302"/>
      <c r="H25" s="2302"/>
      <c r="I25" s="2302"/>
      <c r="J25" s="2302"/>
      <c r="K25" s="2302"/>
      <c r="L25" s="2302"/>
      <c r="M25" s="2302"/>
      <c r="N25" s="2302"/>
      <c r="O25" s="2302"/>
      <c r="P25" s="2305"/>
    </row>
    <row r="26" spans="1:16" ht="19.5" customHeight="1">
      <c r="A26" s="1294"/>
      <c r="B26" s="1295"/>
      <c r="C26" s="1296"/>
      <c r="D26" s="1297"/>
      <c r="E26" s="1298"/>
      <c r="F26" s="1296"/>
      <c r="G26" s="1297"/>
      <c r="H26" s="1295"/>
      <c r="I26" s="1296"/>
      <c r="J26" s="1297"/>
      <c r="K26" s="1298"/>
      <c r="L26" s="1296"/>
      <c r="M26" s="1297"/>
      <c r="N26" s="1299"/>
      <c r="O26" s="1300"/>
      <c r="P26" s="1301"/>
    </row>
    <row r="27" spans="1:16" ht="19.5" customHeight="1">
      <c r="A27" s="1302"/>
      <c r="B27" s="1303"/>
      <c r="C27" s="1304"/>
      <c r="D27" s="1305"/>
      <c r="E27" s="1306"/>
      <c r="F27" s="1304"/>
      <c r="G27" s="1305"/>
      <c r="H27" s="1303"/>
      <c r="I27" s="1304"/>
      <c r="J27" s="1305"/>
      <c r="K27" s="1306"/>
      <c r="L27" s="1304"/>
      <c r="M27" s="1305"/>
      <c r="N27" s="1307"/>
      <c r="O27" s="1308"/>
      <c r="P27" s="1309"/>
    </row>
    <row r="28" spans="1:16" ht="19.5" customHeight="1">
      <c r="A28" s="1302"/>
      <c r="B28" s="1303"/>
      <c r="C28" s="1304"/>
      <c r="D28" s="1305"/>
      <c r="E28" s="1306"/>
      <c r="F28" s="1304"/>
      <c r="G28" s="1305"/>
      <c r="H28" s="1303"/>
      <c r="I28" s="1304"/>
      <c r="J28" s="1305"/>
      <c r="K28" s="1306"/>
      <c r="L28" s="1304"/>
      <c r="M28" s="1305"/>
      <c r="N28" s="1307"/>
      <c r="O28" s="1308"/>
      <c r="P28" s="1309"/>
    </row>
    <row r="29" spans="1:16" ht="19.5" customHeight="1" thickBot="1">
      <c r="A29" s="1310"/>
      <c r="B29" s="1311"/>
      <c r="C29" s="1312"/>
      <c r="D29" s="1313"/>
      <c r="E29" s="1314"/>
      <c r="F29" s="1312"/>
      <c r="G29" s="1313"/>
      <c r="H29" s="1311"/>
      <c r="I29" s="1312"/>
      <c r="J29" s="1313"/>
      <c r="K29" s="1314"/>
      <c r="L29" s="1312"/>
      <c r="M29" s="1313"/>
      <c r="N29" s="1315"/>
      <c r="O29" s="1316"/>
      <c r="P29" s="1317"/>
    </row>
    <row r="30" ht="8.25" customHeight="1" thickBot="1"/>
    <row r="31" spans="1:16" ht="24.75" customHeight="1">
      <c r="A31" s="1959" t="s">
        <v>617</v>
      </c>
      <c r="B31" s="1960">
        <f>SUM(B34:B41)</f>
        <v>680275</v>
      </c>
      <c r="C31" s="1961">
        <f aca="true" t="shared" si="6" ref="C31:M31">SUM(C34:C41)</f>
        <v>2962120</v>
      </c>
      <c r="D31" s="1962">
        <f t="shared" si="6"/>
        <v>3642395</v>
      </c>
      <c r="E31" s="1960">
        <f t="shared" si="6"/>
        <v>641786</v>
      </c>
      <c r="F31" s="1961">
        <f t="shared" si="6"/>
        <v>2723025</v>
      </c>
      <c r="G31" s="1962">
        <f t="shared" si="6"/>
        <v>3364811</v>
      </c>
      <c r="H31" s="1963">
        <f t="shared" si="6"/>
        <v>131025.43000000001</v>
      </c>
      <c r="I31" s="1964">
        <f t="shared" si="6"/>
        <v>973698.43</v>
      </c>
      <c r="J31" s="1965">
        <f t="shared" si="6"/>
        <v>1104723.86</v>
      </c>
      <c r="K31" s="1963">
        <f t="shared" si="6"/>
        <v>27633.3</v>
      </c>
      <c r="L31" s="1964">
        <f t="shared" si="6"/>
        <v>321033.27</v>
      </c>
      <c r="M31" s="1965">
        <f t="shared" si="6"/>
        <v>348666.57000000007</v>
      </c>
      <c r="N31" s="1957">
        <f>H31/E31</f>
        <v>0.20415750733110416</v>
      </c>
      <c r="O31" s="1966">
        <f>I31/F31</f>
        <v>0.3575796880307746</v>
      </c>
      <c r="P31" s="1958">
        <f>J31/G31</f>
        <v>0.32831676429968876</v>
      </c>
    </row>
    <row r="32" spans="1:16" ht="17.25" customHeight="1" hidden="1">
      <c r="A32" s="2306"/>
      <c r="B32" s="2307"/>
      <c r="C32" s="2307"/>
      <c r="D32" s="2307"/>
      <c r="E32" s="2307"/>
      <c r="F32" s="2307"/>
      <c r="G32" s="2307"/>
      <c r="H32" s="2307"/>
      <c r="I32" s="2307"/>
      <c r="J32" s="2308"/>
      <c r="K32" s="1724"/>
      <c r="L32" s="1722"/>
      <c r="M32" s="1723"/>
      <c r="N32" s="1765"/>
      <c r="O32" s="1766"/>
      <c r="P32" s="1767"/>
    </row>
    <row r="33" spans="1:16" ht="24.75" customHeight="1">
      <c r="A33" s="1714" t="s">
        <v>618</v>
      </c>
      <c r="B33" s="1716"/>
      <c r="C33" s="1717"/>
      <c r="D33" s="1718"/>
      <c r="E33" s="1716"/>
      <c r="F33" s="1717"/>
      <c r="G33" s="1718"/>
      <c r="H33" s="1716"/>
      <c r="I33" s="1717"/>
      <c r="J33" s="1721"/>
      <c r="K33" s="1719"/>
      <c r="L33" s="1720"/>
      <c r="M33" s="1721"/>
      <c r="N33" s="1774"/>
      <c r="O33" s="1775"/>
      <c r="P33" s="1776"/>
    </row>
    <row r="34" spans="1:16" ht="24.75" customHeight="1">
      <c r="A34" s="1715" t="s">
        <v>619</v>
      </c>
      <c r="B34" s="1842">
        <f>B13</f>
        <v>0</v>
      </c>
      <c r="C34" s="1843">
        <f aca="true" t="shared" si="7" ref="C34:M34">C13</f>
        <v>0</v>
      </c>
      <c r="D34" s="1844">
        <f t="shared" si="7"/>
        <v>0</v>
      </c>
      <c r="E34" s="1842">
        <f t="shared" si="7"/>
        <v>0</v>
      </c>
      <c r="F34" s="1843">
        <f t="shared" si="7"/>
        <v>0</v>
      </c>
      <c r="G34" s="1844">
        <f t="shared" si="7"/>
        <v>0</v>
      </c>
      <c r="H34" s="1845">
        <f t="shared" si="7"/>
        <v>0</v>
      </c>
      <c r="I34" s="1846">
        <f t="shared" si="7"/>
        <v>790.07</v>
      </c>
      <c r="J34" s="1847">
        <f t="shared" si="7"/>
        <v>790.07</v>
      </c>
      <c r="K34" s="1845">
        <f t="shared" si="7"/>
        <v>0</v>
      </c>
      <c r="L34" s="1846">
        <f t="shared" si="7"/>
        <v>0</v>
      </c>
      <c r="M34" s="1847">
        <f t="shared" si="7"/>
        <v>0</v>
      </c>
      <c r="N34" s="1768"/>
      <c r="O34" s="1769"/>
      <c r="P34" s="1770"/>
    </row>
    <row r="35" spans="1:16" ht="24.75" customHeight="1">
      <c r="A35" s="1715" t="s">
        <v>620</v>
      </c>
      <c r="B35" s="1842">
        <f>B18+B19+B20+B21</f>
        <v>657460</v>
      </c>
      <c r="C35" s="1843">
        <f aca="true" t="shared" si="8" ref="C35:M35">C18+C19+C20+C21</f>
        <v>2806424</v>
      </c>
      <c r="D35" s="1844">
        <f t="shared" si="8"/>
        <v>3463884</v>
      </c>
      <c r="E35" s="1842">
        <f t="shared" si="8"/>
        <v>617788</v>
      </c>
      <c r="F35" s="1843">
        <f t="shared" si="8"/>
        <v>2591416</v>
      </c>
      <c r="G35" s="1844">
        <f t="shared" si="8"/>
        <v>3209204</v>
      </c>
      <c r="H35" s="1845">
        <f t="shared" si="8"/>
        <v>112663.68000000001</v>
      </c>
      <c r="I35" s="1846">
        <f t="shared" si="8"/>
        <v>906432.4900000001</v>
      </c>
      <c r="J35" s="1847">
        <f t="shared" si="8"/>
        <v>1019096.17</v>
      </c>
      <c r="K35" s="1845">
        <f t="shared" si="8"/>
        <v>10090.93</v>
      </c>
      <c r="L35" s="1846">
        <f t="shared" si="8"/>
        <v>282386.76</v>
      </c>
      <c r="M35" s="1847">
        <f t="shared" si="8"/>
        <v>292477.69000000006</v>
      </c>
      <c r="N35" s="1771">
        <f>H35/E35</f>
        <v>0.1823662486160301</v>
      </c>
      <c r="O35" s="1772">
        <f>I35/F35</f>
        <v>0.3497827018124454</v>
      </c>
      <c r="P35" s="1773">
        <f>J35/G35</f>
        <v>0.31755418789207546</v>
      </c>
    </row>
    <row r="36" spans="1:16" ht="24.75" customHeight="1">
      <c r="A36" s="1715" t="s">
        <v>621</v>
      </c>
      <c r="B36" s="1848"/>
      <c r="C36" s="1849"/>
      <c r="D36" s="1850"/>
      <c r="E36" s="1848"/>
      <c r="F36" s="1849"/>
      <c r="G36" s="1850"/>
      <c r="H36" s="1851"/>
      <c r="I36" s="1852"/>
      <c r="J36" s="1853"/>
      <c r="K36" s="1854"/>
      <c r="L36" s="1855"/>
      <c r="M36" s="1853"/>
      <c r="N36" s="1774"/>
      <c r="O36" s="1775"/>
      <c r="P36" s="1776"/>
    </row>
    <row r="37" spans="1:16" ht="24.75" customHeight="1">
      <c r="A37" s="1715" t="s">
        <v>622</v>
      </c>
      <c r="B37" s="1856"/>
      <c r="C37" s="1857"/>
      <c r="D37" s="1858"/>
      <c r="E37" s="1856"/>
      <c r="F37" s="1857"/>
      <c r="G37" s="1858"/>
      <c r="H37" s="1854"/>
      <c r="I37" s="1855"/>
      <c r="J37" s="1853"/>
      <c r="K37" s="1854"/>
      <c r="L37" s="1855"/>
      <c r="M37" s="1853"/>
      <c r="N37" s="1774"/>
      <c r="O37" s="1775"/>
      <c r="P37" s="1776"/>
    </row>
    <row r="38" spans="1:16" ht="24.75" customHeight="1">
      <c r="A38" s="1715" t="s">
        <v>623</v>
      </c>
      <c r="B38" s="1859">
        <f>B22</f>
        <v>22343</v>
      </c>
      <c r="C38" s="1860">
        <f aca="true" t="shared" si="9" ref="C38:M38">C22</f>
        <v>153808</v>
      </c>
      <c r="D38" s="1861">
        <f t="shared" si="9"/>
        <v>176151</v>
      </c>
      <c r="E38" s="1859">
        <f t="shared" si="9"/>
        <v>23526</v>
      </c>
      <c r="F38" s="1860">
        <f t="shared" si="9"/>
        <v>129721</v>
      </c>
      <c r="G38" s="1861">
        <f t="shared" si="9"/>
        <v>153247</v>
      </c>
      <c r="H38" s="1854">
        <f t="shared" si="9"/>
        <v>18044.59</v>
      </c>
      <c r="I38" s="1855">
        <f t="shared" si="9"/>
        <v>65207.22</v>
      </c>
      <c r="J38" s="1853">
        <f t="shared" si="9"/>
        <v>83251.81</v>
      </c>
      <c r="K38" s="1854">
        <f t="shared" si="9"/>
        <v>17225.21</v>
      </c>
      <c r="L38" s="1855">
        <f t="shared" si="9"/>
        <v>37377.86</v>
      </c>
      <c r="M38" s="1853">
        <f t="shared" si="9"/>
        <v>54603.07</v>
      </c>
      <c r="N38" s="1771">
        <f>H38/E38</f>
        <v>0.7670062909121823</v>
      </c>
      <c r="O38" s="1772">
        <f>I38/F38</f>
        <v>0.5026728131913877</v>
      </c>
      <c r="P38" s="1773">
        <f>J38/G38</f>
        <v>0.5432524617121379</v>
      </c>
    </row>
    <row r="39" spans="1:16" ht="19.5" customHeight="1">
      <c r="A39" s="1825"/>
      <c r="B39" s="1862"/>
      <c r="C39" s="1863"/>
      <c r="D39" s="1864"/>
      <c r="E39" s="1862"/>
      <c r="F39" s="1863"/>
      <c r="G39" s="1864"/>
      <c r="H39" s="1865"/>
      <c r="I39" s="1866"/>
      <c r="J39" s="1867"/>
      <c r="K39" s="1865"/>
      <c r="L39" s="1866"/>
      <c r="M39" s="1867"/>
      <c r="N39" s="1826"/>
      <c r="O39" s="1827"/>
      <c r="P39" s="1828"/>
    </row>
    <row r="40" spans="1:16" ht="19.5" customHeight="1">
      <c r="A40" s="1829"/>
      <c r="B40" s="1868"/>
      <c r="C40" s="1869"/>
      <c r="D40" s="1870"/>
      <c r="E40" s="1868"/>
      <c r="F40" s="1869"/>
      <c r="G40" s="1870"/>
      <c r="H40" s="1871"/>
      <c r="I40" s="1872"/>
      <c r="J40" s="1873"/>
      <c r="K40" s="1871"/>
      <c r="L40" s="1872"/>
      <c r="M40" s="1873"/>
      <c r="N40" s="1830"/>
      <c r="O40" s="1831"/>
      <c r="P40" s="1832"/>
    </row>
    <row r="41" spans="1:16" s="1732" customFormat="1" ht="24.75" customHeight="1" thickBot="1">
      <c r="A41" s="1725" t="s">
        <v>624</v>
      </c>
      <c r="B41" s="1726">
        <f>B23</f>
        <v>472</v>
      </c>
      <c r="C41" s="1727">
        <f aca="true" t="shared" si="10" ref="C41:M41">C23</f>
        <v>1888</v>
      </c>
      <c r="D41" s="1728">
        <f t="shared" si="10"/>
        <v>2360</v>
      </c>
      <c r="E41" s="1726">
        <f t="shared" si="10"/>
        <v>472</v>
      </c>
      <c r="F41" s="1727">
        <f t="shared" si="10"/>
        <v>1888</v>
      </c>
      <c r="G41" s="1728">
        <f t="shared" si="10"/>
        <v>2360</v>
      </c>
      <c r="H41" s="1729">
        <f t="shared" si="10"/>
        <v>317.16</v>
      </c>
      <c r="I41" s="1730">
        <f>I23</f>
        <v>1268.65</v>
      </c>
      <c r="J41" s="1731">
        <f t="shared" si="10"/>
        <v>1585.8100000000002</v>
      </c>
      <c r="K41" s="1729">
        <f t="shared" si="10"/>
        <v>317.16</v>
      </c>
      <c r="L41" s="1730">
        <f t="shared" si="10"/>
        <v>1268.65</v>
      </c>
      <c r="M41" s="1731">
        <f t="shared" si="10"/>
        <v>1585.8100000000002</v>
      </c>
      <c r="N41" s="1744">
        <f>H41/E41</f>
        <v>0.671949152542373</v>
      </c>
      <c r="O41" s="1745">
        <f>I41/F41</f>
        <v>0.6719544491525424</v>
      </c>
      <c r="P41" s="1746">
        <f>J41/G41</f>
        <v>0.6719533898305086</v>
      </c>
    </row>
    <row r="42" spans="1:15" ht="15">
      <c r="A42" s="1321"/>
      <c r="B42" s="1322"/>
      <c r="C42" s="1322"/>
      <c r="D42" s="1322"/>
      <c r="E42" s="1322"/>
      <c r="F42" s="1322"/>
      <c r="G42" s="1322"/>
      <c r="H42" s="1322"/>
      <c r="I42" s="1322"/>
      <c r="J42" s="1323"/>
      <c r="K42" s="1323"/>
      <c r="L42" s="1323"/>
      <c r="M42" s="1323"/>
      <c r="N42" s="1323"/>
      <c r="O42" s="1323"/>
    </row>
    <row r="43" spans="1:15" ht="19.5" customHeight="1">
      <c r="A43" s="1321"/>
      <c r="B43" s="1322"/>
      <c r="C43" s="1322"/>
      <c r="D43" s="1322"/>
      <c r="E43" s="1322"/>
      <c r="F43" s="1322"/>
      <c r="G43" s="1322"/>
      <c r="H43" s="1322"/>
      <c r="I43" s="1322"/>
      <c r="J43" s="1323"/>
      <c r="K43" s="1323"/>
      <c r="L43" s="1323"/>
      <c r="M43" s="1323"/>
      <c r="N43" s="1323"/>
      <c r="O43" s="1323"/>
    </row>
    <row r="44" spans="1:16" ht="39.75" customHeight="1">
      <c r="A44" s="1268"/>
      <c r="B44" s="1268"/>
      <c r="C44" s="1268"/>
      <c r="D44" s="1268"/>
      <c r="E44" s="1268"/>
      <c r="F44" s="1268"/>
      <c r="G44" s="1268"/>
      <c r="H44" s="1268"/>
      <c r="I44" s="1268"/>
      <c r="J44" s="1268"/>
      <c r="K44" s="1268"/>
      <c r="L44" s="1268"/>
      <c r="M44" s="1268"/>
      <c r="N44" s="1268"/>
      <c r="O44" s="1268"/>
      <c r="P44" s="1266"/>
    </row>
    <row r="45" spans="1:16" ht="22.5" customHeight="1">
      <c r="A45" s="1265" t="s">
        <v>663</v>
      </c>
      <c r="B45" s="1268"/>
      <c r="C45" s="1268"/>
      <c r="D45" s="1268"/>
      <c r="E45" s="1268"/>
      <c r="F45" s="1268"/>
      <c r="G45" s="1268"/>
      <c r="H45" s="1268"/>
      <c r="I45" s="1268"/>
      <c r="J45" s="1268"/>
      <c r="K45" s="1268"/>
      <c r="L45" s="1268"/>
      <c r="M45" s="1268"/>
      <c r="N45" s="1268"/>
      <c r="O45" s="1268"/>
      <c r="P45" s="1266"/>
    </row>
    <row r="46" spans="1:16" ht="24.75" customHeight="1">
      <c r="A46" s="1367" t="s">
        <v>28</v>
      </c>
      <c r="B46" s="1268"/>
      <c r="C46" s="1268"/>
      <c r="D46" s="1268"/>
      <c r="E46" s="1268"/>
      <c r="F46" s="1268"/>
      <c r="G46" s="1268"/>
      <c r="H46" s="1268"/>
      <c r="I46" s="1268"/>
      <c r="J46" s="1268"/>
      <c r="K46" s="1268"/>
      <c r="L46" s="1268"/>
      <c r="M46" s="1268"/>
      <c r="N46" s="1268"/>
      <c r="O46" s="1268"/>
      <c r="P46" s="1266"/>
    </row>
    <row r="47" spans="1:16" ht="44.25" customHeight="1">
      <c r="A47" s="2263" t="s">
        <v>594</v>
      </c>
      <c r="B47" s="2263"/>
      <c r="C47" s="2263"/>
      <c r="D47" s="2263"/>
      <c r="E47" s="2263"/>
      <c r="F47" s="2263"/>
      <c r="G47" s="2263"/>
      <c r="H47" s="2263"/>
      <c r="I47" s="2263"/>
      <c r="J47" s="2263"/>
      <c r="K47" s="2263"/>
      <c r="L47" s="2263"/>
      <c r="M47" s="2263"/>
      <c r="N47" s="2263"/>
      <c r="O47" s="2263"/>
      <c r="P47" s="1266"/>
    </row>
    <row r="48" spans="1:16" ht="21.75" customHeight="1">
      <c r="A48" s="1267"/>
      <c r="B48" s="1267"/>
      <c r="C48" s="1267"/>
      <c r="D48" s="2264" t="s">
        <v>595</v>
      </c>
      <c r="E48" s="2264"/>
      <c r="F48" s="2264"/>
      <c r="G48" s="2264"/>
      <c r="H48" s="2264"/>
      <c r="I48" s="2264"/>
      <c r="J48" s="1267"/>
      <c r="K48" s="1267"/>
      <c r="L48" s="1267"/>
      <c r="M48" s="1267"/>
      <c r="N48" s="1267"/>
      <c r="O48" s="1267"/>
      <c r="P48" s="1266"/>
    </row>
    <row r="49" spans="1:15" ht="18.75" customHeight="1" thickBot="1">
      <c r="A49" s="1364"/>
      <c r="B49" s="1268"/>
      <c r="C49" s="1268"/>
      <c r="D49" s="1268"/>
      <c r="E49" s="1268"/>
      <c r="F49" s="1268"/>
      <c r="G49" s="1268"/>
      <c r="H49" s="1268"/>
      <c r="I49" s="1268"/>
      <c r="J49" s="1268"/>
      <c r="K49" s="1268"/>
      <c r="L49" s="1268"/>
      <c r="M49" s="1324" t="s">
        <v>596</v>
      </c>
      <c r="N49" s="1268"/>
      <c r="O49" s="1268"/>
    </row>
    <row r="50" spans="1:16" s="208" customFormat="1" ht="19.5" customHeight="1" thickBot="1">
      <c r="A50" s="2272" t="s">
        <v>597</v>
      </c>
      <c r="B50" s="2275" t="s">
        <v>625</v>
      </c>
      <c r="C50" s="2276"/>
      <c r="D50" s="2276"/>
      <c r="E50" s="2276"/>
      <c r="F50" s="2276"/>
      <c r="G50" s="2276"/>
      <c r="H50" s="2276"/>
      <c r="I50" s="2276"/>
      <c r="J50" s="2276"/>
      <c r="K50" s="2276"/>
      <c r="L50" s="2276"/>
      <c r="M50" s="2277"/>
      <c r="N50" s="2291"/>
      <c r="O50" s="2292"/>
      <c r="P50" s="2292"/>
    </row>
    <row r="51" spans="1:16" s="208" customFormat="1" ht="19.5" customHeight="1">
      <c r="A51" s="2273"/>
      <c r="B51" s="2293" t="s">
        <v>626</v>
      </c>
      <c r="C51" s="2294"/>
      <c r="D51" s="2295"/>
      <c r="E51" s="2293" t="s">
        <v>627</v>
      </c>
      <c r="F51" s="2294"/>
      <c r="G51" s="2295"/>
      <c r="H51" s="2293" t="s">
        <v>628</v>
      </c>
      <c r="I51" s="2296"/>
      <c r="J51" s="2297"/>
      <c r="K51" s="2293" t="s">
        <v>629</v>
      </c>
      <c r="L51" s="2296"/>
      <c r="M51" s="2297"/>
      <c r="N51" s="2292"/>
      <c r="O51" s="2292"/>
      <c r="P51" s="2292"/>
    </row>
    <row r="52" spans="1:16" s="208" customFormat="1" ht="72.75" customHeight="1">
      <c r="A52" s="2273"/>
      <c r="B52" s="1670" t="s">
        <v>602</v>
      </c>
      <c r="C52" s="1671" t="s">
        <v>603</v>
      </c>
      <c r="D52" s="1674" t="s">
        <v>212</v>
      </c>
      <c r="E52" s="1778" t="s">
        <v>602</v>
      </c>
      <c r="F52" s="1671" t="s">
        <v>603</v>
      </c>
      <c r="G52" s="1674" t="s">
        <v>212</v>
      </c>
      <c r="H52" s="1779" t="s">
        <v>602</v>
      </c>
      <c r="I52" s="1671" t="s">
        <v>603</v>
      </c>
      <c r="J52" s="1675" t="s">
        <v>212</v>
      </c>
      <c r="K52" s="1778" t="s">
        <v>602</v>
      </c>
      <c r="L52" s="1671" t="s">
        <v>603</v>
      </c>
      <c r="M52" s="1674" t="s">
        <v>212</v>
      </c>
      <c r="N52" s="1777"/>
      <c r="O52" s="1777"/>
      <c r="P52" s="1777"/>
    </row>
    <row r="53" spans="1:16" ht="19.5" customHeight="1" thickBot="1">
      <c r="A53" s="2274"/>
      <c r="B53" s="1277">
        <v>1</v>
      </c>
      <c r="C53" s="1278">
        <v>2</v>
      </c>
      <c r="D53" s="1280">
        <v>3</v>
      </c>
      <c r="E53" s="1277">
        <v>4</v>
      </c>
      <c r="F53" s="1278">
        <v>5</v>
      </c>
      <c r="G53" s="1280">
        <v>6</v>
      </c>
      <c r="H53" s="1277">
        <v>7</v>
      </c>
      <c r="I53" s="1278">
        <v>8</v>
      </c>
      <c r="J53" s="1280">
        <v>9</v>
      </c>
      <c r="K53" s="1277" t="s">
        <v>630</v>
      </c>
      <c r="L53" s="1279" t="s">
        <v>631</v>
      </c>
      <c r="M53" s="1280" t="s">
        <v>632</v>
      </c>
      <c r="N53" s="1327"/>
      <c r="O53" s="1327"/>
      <c r="P53" s="1327"/>
    </row>
    <row r="54" spans="1:16" ht="19.5" customHeight="1" thickBot="1">
      <c r="A54" s="2265" t="s">
        <v>607</v>
      </c>
      <c r="B54" s="2266"/>
      <c r="C54" s="2266"/>
      <c r="D54" s="2266"/>
      <c r="E54" s="2266"/>
      <c r="F54" s="2266"/>
      <c r="G54" s="2266"/>
      <c r="H54" s="2266"/>
      <c r="I54" s="2266"/>
      <c r="J54" s="2266"/>
      <c r="K54" s="2266"/>
      <c r="L54" s="2266"/>
      <c r="M54" s="2267"/>
      <c r="N54" s="1292"/>
      <c r="O54" s="1292"/>
      <c r="P54" s="1292"/>
    </row>
    <row r="55" spans="1:16" ht="19.5" customHeight="1">
      <c r="A55" s="1780" t="s">
        <v>662</v>
      </c>
      <c r="B55" s="1736">
        <v>327.81</v>
      </c>
      <c r="C55" s="1737">
        <f>1856.14+8082.77+951.89</f>
        <v>10890.8</v>
      </c>
      <c r="D55" s="1738">
        <f>B55+C55</f>
        <v>11218.609999999999</v>
      </c>
      <c r="E55" s="1785">
        <v>0</v>
      </c>
      <c r="F55" s="1737">
        <v>790.07</v>
      </c>
      <c r="G55" s="1738">
        <f>E55+F55</f>
        <v>790.07</v>
      </c>
      <c r="H55" s="1785">
        <v>-327.81</v>
      </c>
      <c r="I55" s="1737">
        <f>-1856.14-8082.77</f>
        <v>-9938.91</v>
      </c>
      <c r="J55" s="1738">
        <f>H55+I55</f>
        <v>-10266.72</v>
      </c>
      <c r="K55" s="1785">
        <f>B55-E55+H55</f>
        <v>0</v>
      </c>
      <c r="L55" s="1785">
        <f>C55-F55+I55</f>
        <v>161.8199999999997</v>
      </c>
      <c r="M55" s="1738">
        <f>SUM(K55:L55)</f>
        <v>161.8199999999997</v>
      </c>
      <c r="N55" s="1328"/>
      <c r="O55" s="1328"/>
      <c r="P55" s="1328"/>
    </row>
    <row r="56" spans="1:16" ht="19.5" customHeight="1">
      <c r="A56" s="1329"/>
      <c r="B56" s="1330"/>
      <c r="C56" s="1331"/>
      <c r="D56" s="1333"/>
      <c r="E56" s="1658"/>
      <c r="F56" s="1331"/>
      <c r="G56" s="1333"/>
      <c r="H56" s="1658"/>
      <c r="I56" s="1331"/>
      <c r="J56" s="1333"/>
      <c r="K56" s="1658"/>
      <c r="L56" s="1331"/>
      <c r="M56" s="1333"/>
      <c r="N56" s="1328"/>
      <c r="O56" s="1328"/>
      <c r="P56" s="1328"/>
    </row>
    <row r="57" spans="1:16" ht="19.5" customHeight="1">
      <c r="A57" s="1302"/>
      <c r="B57" s="1303"/>
      <c r="C57" s="1304"/>
      <c r="D57" s="1305"/>
      <c r="E57" s="1306"/>
      <c r="F57" s="1304"/>
      <c r="G57" s="1305"/>
      <c r="H57" s="1306"/>
      <c r="I57" s="1304"/>
      <c r="J57" s="1305"/>
      <c r="K57" s="1306"/>
      <c r="L57" s="1304"/>
      <c r="M57" s="1305"/>
      <c r="N57" s="1328"/>
      <c r="O57" s="1328"/>
      <c r="P57" s="1328"/>
    </row>
    <row r="58" spans="1:16" ht="19.5" customHeight="1" thickBot="1">
      <c r="A58" s="1335"/>
      <c r="B58" s="1336"/>
      <c r="C58" s="1337"/>
      <c r="D58" s="1313"/>
      <c r="E58" s="1659"/>
      <c r="F58" s="1337"/>
      <c r="G58" s="1313"/>
      <c r="H58" s="1314"/>
      <c r="I58" s="1337"/>
      <c r="J58" s="1313"/>
      <c r="K58" s="1314"/>
      <c r="L58" s="1337"/>
      <c r="M58" s="1339"/>
      <c r="N58" s="1328"/>
      <c r="O58" s="1328"/>
      <c r="P58" s="1328"/>
    </row>
    <row r="59" spans="1:16" ht="15.75" thickBot="1">
      <c r="A59" s="2265" t="s">
        <v>609</v>
      </c>
      <c r="B59" s="2266"/>
      <c r="C59" s="2266"/>
      <c r="D59" s="2266"/>
      <c r="E59" s="2266"/>
      <c r="F59" s="2266"/>
      <c r="G59" s="2266"/>
      <c r="H59" s="2266"/>
      <c r="I59" s="2266"/>
      <c r="J59" s="2266"/>
      <c r="K59" s="2266"/>
      <c r="L59" s="2266"/>
      <c r="M59" s="2267"/>
      <c r="N59" s="1292"/>
      <c r="O59" s="1292"/>
      <c r="P59" s="1292"/>
    </row>
    <row r="60" spans="1:16" ht="19.5" customHeight="1">
      <c r="A60" s="1781" t="s">
        <v>610</v>
      </c>
      <c r="B60" s="1874">
        <v>456</v>
      </c>
      <c r="C60" s="1875">
        <v>16523.70456</v>
      </c>
      <c r="D60" s="1876">
        <f aca="true" t="shared" si="11" ref="D60:D65">SUM(B60:C60)</f>
        <v>16979.70456</v>
      </c>
      <c r="E60" s="1874">
        <v>456</v>
      </c>
      <c r="F60" s="1875">
        <v>16517.21064</v>
      </c>
      <c r="G60" s="1876">
        <f aca="true" t="shared" si="12" ref="G60:G65">SUM(E60:F60)</f>
        <v>16973.21064</v>
      </c>
      <c r="H60" s="1874">
        <v>0</v>
      </c>
      <c r="I60" s="1875">
        <v>-0.00099</v>
      </c>
      <c r="J60" s="1876">
        <f aca="true" t="shared" si="13" ref="J60:J65">SUM(H60:I60)</f>
        <v>-0.00099</v>
      </c>
      <c r="K60" s="1874">
        <f>B60-E60+H60</f>
        <v>0</v>
      </c>
      <c r="L60" s="1877">
        <f>C60-F60+I60</f>
        <v>6.492929999997161</v>
      </c>
      <c r="M60" s="1876">
        <f aca="true" t="shared" si="14" ref="M60:M65">SUM(K60:L60)</f>
        <v>6.492929999997161</v>
      </c>
      <c r="N60" s="1340"/>
      <c r="O60" s="1340"/>
      <c r="P60" s="1340"/>
    </row>
    <row r="61" spans="1:16" ht="19.5" customHeight="1">
      <c r="A61" s="1782" t="s">
        <v>611</v>
      </c>
      <c r="B61" s="1878">
        <v>0</v>
      </c>
      <c r="C61" s="1879">
        <v>0</v>
      </c>
      <c r="D61" s="1880">
        <f t="shared" si="11"/>
        <v>0</v>
      </c>
      <c r="E61" s="1878">
        <v>0</v>
      </c>
      <c r="F61" s="1879">
        <v>0</v>
      </c>
      <c r="G61" s="1880">
        <f t="shared" si="12"/>
        <v>0</v>
      </c>
      <c r="H61" s="1878">
        <v>0</v>
      </c>
      <c r="I61" s="1879">
        <v>0</v>
      </c>
      <c r="J61" s="1880">
        <f t="shared" si="13"/>
        <v>0</v>
      </c>
      <c r="K61" s="1878">
        <v>0</v>
      </c>
      <c r="L61" s="1879">
        <v>0</v>
      </c>
      <c r="M61" s="1880">
        <f t="shared" si="14"/>
        <v>0</v>
      </c>
      <c r="N61" s="1340"/>
      <c r="O61" s="1340"/>
      <c r="P61" s="1340"/>
    </row>
    <row r="62" spans="1:21" ht="19.5" customHeight="1">
      <c r="A62" s="1783" t="s">
        <v>612</v>
      </c>
      <c r="B62" s="1881">
        <v>0</v>
      </c>
      <c r="C62" s="1882">
        <v>0</v>
      </c>
      <c r="D62" s="1883">
        <f t="shared" si="11"/>
        <v>0</v>
      </c>
      <c r="E62" s="1881">
        <v>0</v>
      </c>
      <c r="F62" s="1882">
        <v>0</v>
      </c>
      <c r="G62" s="1883">
        <f t="shared" si="12"/>
        <v>0</v>
      </c>
      <c r="H62" s="1881">
        <v>0</v>
      </c>
      <c r="I62" s="1882">
        <v>0</v>
      </c>
      <c r="J62" s="1883">
        <f t="shared" si="13"/>
        <v>0</v>
      </c>
      <c r="K62" s="1881">
        <v>0</v>
      </c>
      <c r="L62" s="1882">
        <v>0</v>
      </c>
      <c r="M62" s="1883">
        <f t="shared" si="14"/>
        <v>0</v>
      </c>
      <c r="N62" s="1340"/>
      <c r="O62" s="1340"/>
      <c r="P62" s="1340"/>
      <c r="U62" s="1341"/>
    </row>
    <row r="63" spans="1:16" ht="19.5" customHeight="1">
      <c r="A63" s="1784" t="s">
        <v>613</v>
      </c>
      <c r="B63" s="1884">
        <v>0</v>
      </c>
      <c r="C63" s="1885">
        <v>0</v>
      </c>
      <c r="D63" s="1886">
        <f t="shared" si="11"/>
        <v>0</v>
      </c>
      <c r="E63" s="1884">
        <v>0</v>
      </c>
      <c r="F63" s="1885">
        <v>0</v>
      </c>
      <c r="G63" s="1886">
        <f t="shared" si="12"/>
        <v>0</v>
      </c>
      <c r="H63" s="1884">
        <v>0</v>
      </c>
      <c r="I63" s="1885">
        <v>0</v>
      </c>
      <c r="J63" s="1886">
        <f t="shared" si="13"/>
        <v>0</v>
      </c>
      <c r="K63" s="1884">
        <v>0</v>
      </c>
      <c r="L63" s="1885">
        <v>0</v>
      </c>
      <c r="M63" s="1886">
        <f t="shared" si="14"/>
        <v>0</v>
      </c>
      <c r="N63" s="1340"/>
      <c r="O63" s="1340"/>
      <c r="P63" s="1340"/>
    </row>
    <row r="64" spans="1:16" ht="19.5" customHeight="1">
      <c r="A64" s="1376" t="s">
        <v>614</v>
      </c>
      <c r="B64" s="1887">
        <v>0</v>
      </c>
      <c r="C64" s="1888">
        <f>693.72465+10093.84+28465.61192+12.02448+0.02495</f>
        <v>39265.225999999995</v>
      </c>
      <c r="D64" s="1889">
        <f t="shared" si="11"/>
        <v>39265.225999999995</v>
      </c>
      <c r="E64" s="1890">
        <v>0</v>
      </c>
      <c r="F64" s="1888">
        <f>1857.571+23.95696+671.20812</f>
        <v>2552.7360799999997</v>
      </c>
      <c r="G64" s="1889">
        <f t="shared" si="12"/>
        <v>2552.7360799999997</v>
      </c>
      <c r="H64" s="1890">
        <v>0</v>
      </c>
      <c r="I64" s="1888">
        <f>421.79072+1231.21448-12.02448-0.02495</f>
        <v>1640.95577</v>
      </c>
      <c r="J64" s="1889">
        <f t="shared" si="13"/>
        <v>1640.95577</v>
      </c>
      <c r="K64" s="1890">
        <f>B64-E64+H64</f>
        <v>0</v>
      </c>
      <c r="L64" s="1888">
        <f>C64-F64+I64</f>
        <v>38353.44568999999</v>
      </c>
      <c r="M64" s="1889">
        <f t="shared" si="14"/>
        <v>38353.44568999999</v>
      </c>
      <c r="N64" s="1340"/>
      <c r="O64" s="1342"/>
      <c r="P64" s="1340"/>
    </row>
    <row r="65" spans="1:16" ht="19.5" customHeight="1" thickBot="1">
      <c r="A65" s="1377" t="s">
        <v>633</v>
      </c>
      <c r="B65" s="1891">
        <v>0</v>
      </c>
      <c r="C65" s="1892">
        <v>0</v>
      </c>
      <c r="D65" s="1893">
        <f t="shared" si="11"/>
        <v>0</v>
      </c>
      <c r="E65" s="1894">
        <v>0</v>
      </c>
      <c r="F65" s="1892">
        <v>0</v>
      </c>
      <c r="G65" s="1893">
        <f t="shared" si="12"/>
        <v>0</v>
      </c>
      <c r="H65" s="1894">
        <v>0</v>
      </c>
      <c r="I65" s="1892">
        <v>0</v>
      </c>
      <c r="J65" s="1893">
        <f t="shared" si="13"/>
        <v>0</v>
      </c>
      <c r="K65" s="1894">
        <f>B65-E65+H65</f>
        <v>0</v>
      </c>
      <c r="L65" s="1895">
        <f>C65-F65+I65</f>
        <v>0</v>
      </c>
      <c r="M65" s="1893">
        <f t="shared" si="14"/>
        <v>0</v>
      </c>
      <c r="N65" s="1340"/>
      <c r="O65" s="1340"/>
      <c r="P65" s="1340"/>
    </row>
    <row r="66" spans="1:16" ht="19.5" customHeight="1" thickBot="1">
      <c r="A66" s="2268" t="s">
        <v>616</v>
      </c>
      <c r="B66" s="2269"/>
      <c r="C66" s="2269"/>
      <c r="D66" s="2269"/>
      <c r="E66" s="2269"/>
      <c r="F66" s="2269"/>
      <c r="G66" s="2269"/>
      <c r="H66" s="2269"/>
      <c r="I66" s="2269"/>
      <c r="J66" s="2269"/>
      <c r="K66" s="2269"/>
      <c r="L66" s="2269"/>
      <c r="M66" s="2270"/>
      <c r="N66" s="1292"/>
      <c r="O66" s="1292"/>
      <c r="P66" s="1292"/>
    </row>
    <row r="67" spans="1:16" ht="19.5" customHeight="1">
      <c r="A67" s="1294"/>
      <c r="B67" s="1295"/>
      <c r="C67" s="1296"/>
      <c r="D67" s="1296"/>
      <c r="E67" s="1296"/>
      <c r="F67" s="1296"/>
      <c r="G67" s="1343"/>
      <c r="H67" s="1296"/>
      <c r="I67" s="1296"/>
      <c r="J67" s="1343"/>
      <c r="K67" s="1296"/>
      <c r="L67" s="1296"/>
      <c r="M67" s="1297"/>
      <c r="N67" s="1328"/>
      <c r="O67" s="1328"/>
      <c r="P67" s="1328"/>
    </row>
    <row r="68" spans="1:16" ht="19.5" customHeight="1">
      <c r="A68" s="1302"/>
      <c r="B68" s="1303"/>
      <c r="C68" s="1304"/>
      <c r="D68" s="1304"/>
      <c r="E68" s="1304"/>
      <c r="F68" s="1304"/>
      <c r="G68" s="1334"/>
      <c r="H68" s="1304"/>
      <c r="I68" s="1304"/>
      <c r="J68" s="1334"/>
      <c r="K68" s="1304"/>
      <c r="L68" s="1304"/>
      <c r="M68" s="1305"/>
      <c r="N68" s="1328"/>
      <c r="O68" s="1328"/>
      <c r="P68" s="1328"/>
    </row>
    <row r="69" spans="1:16" ht="19.5" customHeight="1">
      <c r="A69" s="1302"/>
      <c r="B69" s="1303"/>
      <c r="C69" s="1304"/>
      <c r="D69" s="1304"/>
      <c r="E69" s="1304"/>
      <c r="F69" s="1304"/>
      <c r="G69" s="1334"/>
      <c r="H69" s="1304"/>
      <c r="I69" s="1304"/>
      <c r="J69" s="1334"/>
      <c r="K69" s="1304"/>
      <c r="L69" s="1304"/>
      <c r="M69" s="1305"/>
      <c r="N69" s="1328"/>
      <c r="O69" s="1328"/>
      <c r="P69" s="1328"/>
    </row>
    <row r="70" spans="1:16" ht="19.5" customHeight="1" thickBot="1">
      <c r="A70" s="1310"/>
      <c r="B70" s="1311"/>
      <c r="C70" s="1312"/>
      <c r="D70" s="1312"/>
      <c r="E70" s="1312"/>
      <c r="F70" s="1312"/>
      <c r="G70" s="1344"/>
      <c r="H70" s="1312"/>
      <c r="I70" s="1312"/>
      <c r="J70" s="1344"/>
      <c r="K70" s="1312"/>
      <c r="L70" s="1312"/>
      <c r="M70" s="1313"/>
      <c r="N70" s="1328"/>
      <c r="O70" s="1328"/>
      <c r="P70" s="1328"/>
    </row>
    <row r="71" spans="1:16" ht="6.75" customHeight="1" thickBot="1">
      <c r="A71" s="1345"/>
      <c r="B71" s="1323"/>
      <c r="C71" s="1323"/>
      <c r="D71" s="1323"/>
      <c r="E71" s="1323"/>
      <c r="F71" s="1323"/>
      <c r="G71" s="1323"/>
      <c r="H71" s="1323"/>
      <c r="I71" s="1323"/>
      <c r="J71" s="1323"/>
      <c r="K71" s="1323"/>
      <c r="L71" s="1346"/>
      <c r="M71" s="1347"/>
      <c r="N71" s="1323"/>
      <c r="O71" s="1323"/>
      <c r="P71" s="1323"/>
    </row>
    <row r="72" spans="1:16" ht="19.5" customHeight="1">
      <c r="A72" s="1786" t="s">
        <v>617</v>
      </c>
      <c r="B72" s="1787">
        <f>SUM(B74:B81)</f>
        <v>783.81</v>
      </c>
      <c r="C72" s="1788">
        <f aca="true" t="shared" si="15" ref="C72:M72">SUM(C74:C81)</f>
        <v>66679.73056</v>
      </c>
      <c r="D72" s="1789">
        <f t="shared" si="15"/>
        <v>67463.54056</v>
      </c>
      <c r="E72" s="1787">
        <f t="shared" si="15"/>
        <v>456</v>
      </c>
      <c r="F72" s="1788">
        <f t="shared" si="15"/>
        <v>19860.01672</v>
      </c>
      <c r="G72" s="1789">
        <f t="shared" si="15"/>
        <v>20316.01672</v>
      </c>
      <c r="H72" s="1790">
        <f t="shared" si="15"/>
        <v>-327.81</v>
      </c>
      <c r="I72" s="1789">
        <f t="shared" si="15"/>
        <v>-8297.95522</v>
      </c>
      <c r="J72" s="1791">
        <f t="shared" si="15"/>
        <v>-8625.76522</v>
      </c>
      <c r="K72" s="1789">
        <f t="shared" si="15"/>
        <v>0</v>
      </c>
      <c r="L72" s="1788">
        <f t="shared" si="15"/>
        <v>38521.75861999999</v>
      </c>
      <c r="M72" s="1791">
        <f t="shared" si="15"/>
        <v>38521.75861999999</v>
      </c>
      <c r="N72" s="1328"/>
      <c r="O72" s="1328"/>
      <c r="P72" s="1328"/>
    </row>
    <row r="73" spans="1:16" ht="19.5" customHeight="1">
      <c r="A73" s="1792" t="s">
        <v>618</v>
      </c>
      <c r="B73" s="1793"/>
      <c r="C73" s="1794"/>
      <c r="D73" s="1358"/>
      <c r="E73" s="1793"/>
      <c r="F73" s="1794"/>
      <c r="G73" s="1358"/>
      <c r="H73" s="1795"/>
      <c r="I73" s="1796"/>
      <c r="J73" s="1797"/>
      <c r="K73" s="1798"/>
      <c r="L73" s="1799"/>
      <c r="M73" s="1797"/>
      <c r="N73" s="1323"/>
      <c r="O73" s="1323"/>
      <c r="P73" s="1323"/>
    </row>
    <row r="74" spans="1:20" ht="19.5" customHeight="1">
      <c r="A74" s="1318" t="s">
        <v>619</v>
      </c>
      <c r="B74" s="1896">
        <f>B55</f>
        <v>327.81</v>
      </c>
      <c r="C74" s="1897">
        <f aca="true" t="shared" si="16" ref="C74:M74">C55</f>
        <v>10890.8</v>
      </c>
      <c r="D74" s="1898">
        <f t="shared" si="16"/>
        <v>11218.609999999999</v>
      </c>
      <c r="E74" s="1896">
        <f t="shared" si="16"/>
        <v>0</v>
      </c>
      <c r="F74" s="1897">
        <f t="shared" si="16"/>
        <v>790.07</v>
      </c>
      <c r="G74" s="1898">
        <f t="shared" si="16"/>
        <v>790.07</v>
      </c>
      <c r="H74" s="1899">
        <f t="shared" si="16"/>
        <v>-327.81</v>
      </c>
      <c r="I74" s="1898">
        <f t="shared" si="16"/>
        <v>-9938.91</v>
      </c>
      <c r="J74" s="1900">
        <f t="shared" si="16"/>
        <v>-10266.72</v>
      </c>
      <c r="K74" s="1898">
        <f t="shared" si="16"/>
        <v>0</v>
      </c>
      <c r="L74" s="1897">
        <f t="shared" si="16"/>
        <v>161.8199999999997</v>
      </c>
      <c r="M74" s="1900">
        <f t="shared" si="16"/>
        <v>161.8199999999997</v>
      </c>
      <c r="N74" s="1323"/>
      <c r="O74" s="1323"/>
      <c r="P74" s="1323"/>
      <c r="T74" s="1341"/>
    </row>
    <row r="75" spans="1:16" ht="19.5" customHeight="1">
      <c r="A75" s="1318" t="s">
        <v>620</v>
      </c>
      <c r="B75" s="1896">
        <f>B60+B61+B62+B63</f>
        <v>456</v>
      </c>
      <c r="C75" s="1897">
        <f aca="true" t="shared" si="17" ref="C75:M75">C60+C61+C62+C63</f>
        <v>16523.70456</v>
      </c>
      <c r="D75" s="1898">
        <f t="shared" si="17"/>
        <v>16979.70456</v>
      </c>
      <c r="E75" s="1896">
        <f t="shared" si="17"/>
        <v>456</v>
      </c>
      <c r="F75" s="1897">
        <f t="shared" si="17"/>
        <v>16517.21064</v>
      </c>
      <c r="G75" s="1898">
        <f t="shared" si="17"/>
        <v>16973.21064</v>
      </c>
      <c r="H75" s="1899">
        <f t="shared" si="17"/>
        <v>0</v>
      </c>
      <c r="I75" s="1898">
        <f t="shared" si="17"/>
        <v>-0.00099</v>
      </c>
      <c r="J75" s="1900">
        <f t="shared" si="17"/>
        <v>-0.00099</v>
      </c>
      <c r="K75" s="1898">
        <f t="shared" si="17"/>
        <v>0</v>
      </c>
      <c r="L75" s="1897">
        <f t="shared" si="17"/>
        <v>6.492929999997161</v>
      </c>
      <c r="M75" s="1900">
        <f t="shared" si="17"/>
        <v>6.492929999997161</v>
      </c>
      <c r="N75" s="1323"/>
      <c r="O75" s="1323"/>
      <c r="P75" s="1323"/>
    </row>
    <row r="76" spans="1:16" ht="19.5" customHeight="1">
      <c r="A76" s="1318" t="s">
        <v>634</v>
      </c>
      <c r="B76" s="1901"/>
      <c r="C76" s="1902"/>
      <c r="D76" s="1903"/>
      <c r="E76" s="1901"/>
      <c r="F76" s="1902"/>
      <c r="G76" s="1903"/>
      <c r="H76" s="1904"/>
      <c r="I76" s="1903"/>
      <c r="J76" s="1776"/>
      <c r="K76" s="1905"/>
      <c r="L76" s="1775"/>
      <c r="M76" s="1776"/>
      <c r="N76" s="1323"/>
      <c r="O76" s="1323"/>
      <c r="P76" s="1323"/>
    </row>
    <row r="77" spans="1:16" ht="19.5" customHeight="1">
      <c r="A77" s="1318" t="s">
        <v>622</v>
      </c>
      <c r="B77" s="1906"/>
      <c r="C77" s="1775"/>
      <c r="D77" s="1905"/>
      <c r="E77" s="1906"/>
      <c r="F77" s="1775"/>
      <c r="G77" s="1905"/>
      <c r="H77" s="1774"/>
      <c r="I77" s="1905"/>
      <c r="J77" s="1776"/>
      <c r="K77" s="1905"/>
      <c r="L77" s="1775"/>
      <c r="M77" s="1776"/>
      <c r="N77" s="1323"/>
      <c r="O77" s="1323"/>
      <c r="P77" s="1323"/>
    </row>
    <row r="78" spans="1:16" ht="19.5" customHeight="1">
      <c r="A78" s="1318" t="s">
        <v>623</v>
      </c>
      <c r="B78" s="1907">
        <f>B64</f>
        <v>0</v>
      </c>
      <c r="C78" s="1908">
        <f aca="true" t="shared" si="18" ref="C78:M78">C64</f>
        <v>39265.225999999995</v>
      </c>
      <c r="D78" s="1909">
        <f t="shared" si="18"/>
        <v>39265.225999999995</v>
      </c>
      <c r="E78" s="1907">
        <f t="shared" si="18"/>
        <v>0</v>
      </c>
      <c r="F78" s="1908">
        <f t="shared" si="18"/>
        <v>2552.7360799999997</v>
      </c>
      <c r="G78" s="1909">
        <f t="shared" si="18"/>
        <v>2552.7360799999997</v>
      </c>
      <c r="H78" s="1910">
        <f t="shared" si="18"/>
        <v>0</v>
      </c>
      <c r="I78" s="1909">
        <f t="shared" si="18"/>
        <v>1640.95577</v>
      </c>
      <c r="J78" s="1911">
        <f t="shared" si="18"/>
        <v>1640.95577</v>
      </c>
      <c r="K78" s="1909">
        <f t="shared" si="18"/>
        <v>0</v>
      </c>
      <c r="L78" s="1908">
        <f t="shared" si="18"/>
        <v>38353.44568999999</v>
      </c>
      <c r="M78" s="1911">
        <f t="shared" si="18"/>
        <v>38353.44568999999</v>
      </c>
      <c r="N78" s="1323"/>
      <c r="O78" s="1323"/>
      <c r="P78" s="1323"/>
    </row>
    <row r="79" spans="1:16" ht="19.5" customHeight="1">
      <c r="A79" s="1808"/>
      <c r="B79" s="1912"/>
      <c r="C79" s="1827"/>
      <c r="D79" s="1913"/>
      <c r="E79" s="1912"/>
      <c r="F79" s="1827"/>
      <c r="G79" s="1913"/>
      <c r="H79" s="1826"/>
      <c r="I79" s="1913"/>
      <c r="J79" s="1828"/>
      <c r="K79" s="1913"/>
      <c r="L79" s="1827"/>
      <c r="M79" s="1828"/>
      <c r="N79" s="1323"/>
      <c r="O79" s="1323"/>
      <c r="P79" s="1323"/>
    </row>
    <row r="80" spans="1:16" ht="19.5" customHeight="1">
      <c r="A80" s="1351"/>
      <c r="B80" s="1914"/>
      <c r="C80" s="1915"/>
      <c r="D80" s="1916"/>
      <c r="E80" s="1914"/>
      <c r="F80" s="1915"/>
      <c r="G80" s="1916"/>
      <c r="H80" s="1917"/>
      <c r="I80" s="1916"/>
      <c r="J80" s="1918"/>
      <c r="K80" s="1919"/>
      <c r="L80" s="1920"/>
      <c r="M80" s="1918"/>
      <c r="N80" s="1323"/>
      <c r="O80" s="1323"/>
      <c r="P80" s="1323"/>
    </row>
    <row r="81" spans="1:16" ht="19.5" customHeight="1" thickBot="1">
      <c r="A81" s="1354" t="s">
        <v>624</v>
      </c>
      <c r="B81" s="1921">
        <f>B65</f>
        <v>0</v>
      </c>
      <c r="C81" s="1922">
        <f aca="true" t="shared" si="19" ref="C81:M81">C65</f>
        <v>0</v>
      </c>
      <c r="D81" s="1923">
        <f t="shared" si="19"/>
        <v>0</v>
      </c>
      <c r="E81" s="1921">
        <f t="shared" si="19"/>
        <v>0</v>
      </c>
      <c r="F81" s="1922">
        <f t="shared" si="19"/>
        <v>0</v>
      </c>
      <c r="G81" s="1923">
        <f t="shared" si="19"/>
        <v>0</v>
      </c>
      <c r="H81" s="1924">
        <f t="shared" si="19"/>
        <v>0</v>
      </c>
      <c r="I81" s="1923">
        <f t="shared" si="19"/>
        <v>0</v>
      </c>
      <c r="J81" s="1925">
        <f t="shared" si="19"/>
        <v>0</v>
      </c>
      <c r="K81" s="1923">
        <f t="shared" si="19"/>
        <v>0</v>
      </c>
      <c r="L81" s="1922">
        <f t="shared" si="19"/>
        <v>0</v>
      </c>
      <c r="M81" s="1925">
        <f t="shared" si="19"/>
        <v>0</v>
      </c>
      <c r="N81" s="1323"/>
      <c r="O81" s="1323"/>
      <c r="P81" s="1323"/>
    </row>
    <row r="82" spans="1:13" ht="44.25" customHeight="1">
      <c r="A82" s="2271" t="s">
        <v>635</v>
      </c>
      <c r="B82" s="2271"/>
      <c r="C82" s="2271"/>
      <c r="D82" s="2271"/>
      <c r="E82" s="2271"/>
      <c r="F82" s="2271"/>
      <c r="G82" s="2271"/>
      <c r="H82" s="2271"/>
      <c r="I82" s="2271"/>
      <c r="J82" s="2271"/>
      <c r="K82" s="2271"/>
      <c r="L82" s="2271"/>
      <c r="M82" s="2271"/>
    </row>
    <row r="83" spans="1:16" ht="66.75" customHeight="1">
      <c r="A83" s="1265" t="s">
        <v>663</v>
      </c>
      <c r="B83" s="1268"/>
      <c r="C83" s="1268"/>
      <c r="D83" s="1268"/>
      <c r="E83" s="1268"/>
      <c r="F83" s="1268"/>
      <c r="G83" s="1268"/>
      <c r="H83" s="1268"/>
      <c r="I83" s="1268"/>
      <c r="J83" s="1268"/>
      <c r="K83" s="1268"/>
      <c r="L83" s="1268"/>
      <c r="M83" s="1268"/>
      <c r="N83" s="1268"/>
      <c r="O83" s="1268"/>
      <c r="P83" s="1266"/>
    </row>
    <row r="84" spans="1:16" ht="36.75" customHeight="1">
      <c r="A84" s="1367" t="s">
        <v>28</v>
      </c>
      <c r="B84" s="1268"/>
      <c r="C84" s="1268"/>
      <c r="D84" s="1268"/>
      <c r="E84" s="1268"/>
      <c r="F84" s="1268"/>
      <c r="G84" s="1268"/>
      <c r="H84" s="1268"/>
      <c r="I84" s="1268"/>
      <c r="J84" s="1268"/>
      <c r="K84" s="1268"/>
      <c r="L84" s="1268"/>
      <c r="M84" s="1268"/>
      <c r="N84" s="1268"/>
      <c r="O84" s="1268"/>
      <c r="P84" s="1266"/>
    </row>
    <row r="85" spans="1:16" ht="26.25" customHeight="1">
      <c r="A85" s="1268"/>
      <c r="B85" s="1268"/>
      <c r="C85" s="1268"/>
      <c r="D85" s="1268"/>
      <c r="E85" s="1268"/>
      <c r="F85" s="1268"/>
      <c r="G85" s="1268"/>
      <c r="H85" s="1268"/>
      <c r="I85" s="1268"/>
      <c r="J85" s="1268"/>
      <c r="K85" s="1268"/>
      <c r="L85" s="1268"/>
      <c r="M85" s="1268"/>
      <c r="N85" s="1268"/>
      <c r="O85" s="1268"/>
      <c r="P85" s="1266"/>
    </row>
    <row r="86" spans="1:16" s="1495" customFormat="1" ht="24.75" customHeight="1">
      <c r="A86" s="2263" t="s">
        <v>594</v>
      </c>
      <c r="B86" s="2263"/>
      <c r="C86" s="2263"/>
      <c r="D86" s="2263"/>
      <c r="E86" s="2263"/>
      <c r="F86" s="2263"/>
      <c r="G86" s="2263"/>
      <c r="H86" s="2263"/>
      <c r="I86" s="2263"/>
      <c r="J86" s="2263"/>
      <c r="K86" s="1650"/>
      <c r="L86" s="1650"/>
      <c r="M86" s="1650"/>
      <c r="N86" s="1496"/>
      <c r="O86" s="1496"/>
      <c r="P86" s="1649"/>
    </row>
    <row r="87" spans="1:16" ht="26.25" customHeight="1">
      <c r="A87" s="2264" t="s">
        <v>595</v>
      </c>
      <c r="B87" s="2264"/>
      <c r="C87" s="2264"/>
      <c r="D87" s="2264"/>
      <c r="E87" s="2264"/>
      <c r="F87" s="2264"/>
      <c r="G87" s="2264"/>
      <c r="H87" s="2264"/>
      <c r="I87" s="2264"/>
      <c r="J87" s="2264"/>
      <c r="K87" s="1651"/>
      <c r="L87" s="1651"/>
      <c r="M87" s="1651"/>
      <c r="N87" s="1268"/>
      <c r="O87" s="1268"/>
      <c r="P87" s="1266"/>
    </row>
    <row r="88" spans="1:15" ht="42.75" customHeight="1" thickBot="1">
      <c r="A88" s="1268"/>
      <c r="B88" s="1268"/>
      <c r="C88" s="1268"/>
      <c r="D88" s="1268"/>
      <c r="E88" s="1268"/>
      <c r="F88" s="1268"/>
      <c r="G88" s="1355" t="s">
        <v>596</v>
      </c>
      <c r="H88" s="1268"/>
      <c r="I88" s="1268"/>
      <c r="J88" s="1268"/>
      <c r="K88" s="1268"/>
      <c r="L88" s="1268"/>
      <c r="M88" s="1268"/>
      <c r="N88" s="1268"/>
      <c r="O88" s="1268"/>
    </row>
    <row r="89" spans="1:16" ht="20.25" customHeight="1">
      <c r="A89" s="2272" t="s">
        <v>597</v>
      </c>
      <c r="B89" s="2288" t="s">
        <v>636</v>
      </c>
      <c r="C89" s="2289"/>
      <c r="D89" s="2289"/>
      <c r="E89" s="2289"/>
      <c r="F89" s="2289"/>
      <c r="G89" s="2290"/>
      <c r="H89" s="2280"/>
      <c r="I89" s="2281"/>
      <c r="J89" s="2281"/>
      <c r="K89" s="2280"/>
      <c r="L89" s="2281"/>
      <c r="M89" s="2281"/>
      <c r="N89" s="2280"/>
      <c r="O89" s="2281"/>
      <c r="P89" s="2281"/>
    </row>
    <row r="90" spans="1:16" ht="19.5" customHeight="1">
      <c r="A90" s="2273"/>
      <c r="B90" s="2282" t="s">
        <v>282</v>
      </c>
      <c r="C90" s="2283"/>
      <c r="D90" s="2284"/>
      <c r="E90" s="2285" t="s">
        <v>75</v>
      </c>
      <c r="F90" s="2286"/>
      <c r="G90" s="2287"/>
      <c r="H90" s="2281"/>
      <c r="I90" s="2281"/>
      <c r="J90" s="2281"/>
      <c r="K90" s="2281"/>
      <c r="L90" s="2281"/>
      <c r="M90" s="2281"/>
      <c r="N90" s="2281"/>
      <c r="O90" s="2281"/>
      <c r="P90" s="2281"/>
    </row>
    <row r="91" spans="1:16" ht="55.5" customHeight="1">
      <c r="A91" s="2273"/>
      <c r="B91" s="1270" t="s">
        <v>602</v>
      </c>
      <c r="C91" s="1271" t="s">
        <v>603</v>
      </c>
      <c r="D91" s="1272" t="s">
        <v>212</v>
      </c>
      <c r="E91" s="1273" t="s">
        <v>602</v>
      </c>
      <c r="F91" s="1271" t="s">
        <v>603</v>
      </c>
      <c r="G91" s="1274" t="s">
        <v>212</v>
      </c>
      <c r="H91" s="1325"/>
      <c r="I91" s="1325"/>
      <c r="J91" s="1325"/>
      <c r="K91" s="1325"/>
      <c r="L91" s="1325"/>
      <c r="M91" s="1325"/>
      <c r="N91" s="1325"/>
      <c r="O91" s="1325"/>
      <c r="P91" s="1325"/>
    </row>
    <row r="92" spans="1:16" ht="13.5" thickBot="1">
      <c r="A92" s="2274"/>
      <c r="B92" s="1277">
        <v>1</v>
      </c>
      <c r="C92" s="1278">
        <v>2</v>
      </c>
      <c r="D92" s="1279">
        <v>3</v>
      </c>
      <c r="E92" s="1278">
        <v>4</v>
      </c>
      <c r="F92" s="1278">
        <v>5</v>
      </c>
      <c r="G92" s="1280">
        <v>6</v>
      </c>
      <c r="H92" s="1327"/>
      <c r="I92" s="1327"/>
      <c r="J92" s="1327"/>
      <c r="K92" s="1327"/>
      <c r="L92" s="1327"/>
      <c r="M92" s="1327"/>
      <c r="N92" s="1327"/>
      <c r="O92" s="1327"/>
      <c r="P92" s="1327"/>
    </row>
    <row r="93" spans="1:16" ht="19.5" customHeight="1" thickBot="1">
      <c r="A93" s="2265" t="s">
        <v>607</v>
      </c>
      <c r="B93" s="2266"/>
      <c r="C93" s="2266"/>
      <c r="D93" s="2266"/>
      <c r="E93" s="2266"/>
      <c r="F93" s="2266"/>
      <c r="G93" s="2267"/>
      <c r="H93" s="1292"/>
      <c r="I93" s="1292"/>
      <c r="J93" s="1292"/>
      <c r="K93" s="1292"/>
      <c r="L93" s="1292"/>
      <c r="M93" s="1292"/>
      <c r="N93" s="1292"/>
      <c r="O93" s="1292"/>
      <c r="P93" s="1292"/>
    </row>
    <row r="94" spans="1:16" s="1366" customFormat="1" ht="19.5" customHeight="1">
      <c r="A94" s="1378" t="s">
        <v>608</v>
      </c>
      <c r="B94" s="1660">
        <f>4.11+0</f>
        <v>4.11</v>
      </c>
      <c r="C94" s="1661">
        <f>19.71+1.2</f>
        <v>20.91</v>
      </c>
      <c r="D94" s="1662">
        <f>SUM(B94:C94)</f>
        <v>25.02</v>
      </c>
      <c r="E94" s="1663">
        <v>0</v>
      </c>
      <c r="F94" s="1664">
        <v>0</v>
      </c>
      <c r="G94" s="1662">
        <f>SUM(E94:F94)</f>
        <v>0</v>
      </c>
      <c r="H94" s="1356"/>
      <c r="I94" s="1356"/>
      <c r="J94" s="1356"/>
      <c r="K94" s="1356"/>
      <c r="L94" s="1356"/>
      <c r="M94" s="1356"/>
      <c r="N94" s="1328"/>
      <c r="O94" s="1328"/>
      <c r="P94" s="1328"/>
    </row>
    <row r="95" spans="1:16" ht="19.5" customHeight="1">
      <c r="A95" s="1329"/>
      <c r="B95" s="1330"/>
      <c r="C95" s="1331"/>
      <c r="D95" s="1333"/>
      <c r="E95" s="1658"/>
      <c r="F95" s="1331"/>
      <c r="G95" s="1333"/>
      <c r="H95" s="1356"/>
      <c r="I95" s="1356"/>
      <c r="J95" s="1356"/>
      <c r="K95" s="1356"/>
      <c r="L95" s="1356"/>
      <c r="M95" s="1356"/>
      <c r="N95" s="1328"/>
      <c r="O95" s="1328"/>
      <c r="P95" s="1328"/>
    </row>
    <row r="96" spans="1:16" ht="19.5" customHeight="1">
      <c r="A96" s="1302"/>
      <c r="B96" s="1303"/>
      <c r="C96" s="1304"/>
      <c r="D96" s="1305"/>
      <c r="E96" s="1306"/>
      <c r="F96" s="1304"/>
      <c r="G96" s="1305"/>
      <c r="H96" s="1356"/>
      <c r="I96" s="1356"/>
      <c r="J96" s="1356"/>
      <c r="K96" s="1356"/>
      <c r="L96" s="1356"/>
      <c r="M96" s="1356"/>
      <c r="N96" s="1328"/>
      <c r="O96" s="1328"/>
      <c r="P96" s="1328"/>
    </row>
    <row r="97" spans="1:16" ht="19.5" customHeight="1" thickBot="1">
      <c r="A97" s="1335"/>
      <c r="B97" s="1336"/>
      <c r="C97" s="1337"/>
      <c r="D97" s="1313"/>
      <c r="E97" s="1659"/>
      <c r="F97" s="1337"/>
      <c r="G97" s="1339"/>
      <c r="H97" s="1356"/>
      <c r="I97" s="1356"/>
      <c r="J97" s="1356"/>
      <c r="K97" s="1356"/>
      <c r="L97" s="1356"/>
      <c r="M97" s="1356"/>
      <c r="N97" s="1328"/>
      <c r="O97" s="1328"/>
      <c r="P97" s="1328"/>
    </row>
    <row r="98" spans="1:16" ht="19.5" customHeight="1" thickBot="1">
      <c r="A98" s="2265" t="s">
        <v>609</v>
      </c>
      <c r="B98" s="2266"/>
      <c r="C98" s="2266"/>
      <c r="D98" s="2266"/>
      <c r="E98" s="2266"/>
      <c r="F98" s="2266"/>
      <c r="G98" s="2267"/>
      <c r="H98" s="1292"/>
      <c r="I98" s="1292"/>
      <c r="J98" s="1292"/>
      <c r="K98" s="1292"/>
      <c r="L98" s="1292"/>
      <c r="M98" s="1292"/>
      <c r="N98" s="1292"/>
      <c r="O98" s="1292"/>
      <c r="P98" s="1292"/>
    </row>
    <row r="99" spans="1:16" ht="19.5" customHeight="1">
      <c r="A99" s="1927" t="s">
        <v>610</v>
      </c>
      <c r="B99" s="1928">
        <v>321699.91</v>
      </c>
      <c r="C99" s="1929">
        <v>924358.13</v>
      </c>
      <c r="D99" s="1930">
        <f>SUM(B99:C99)</f>
        <v>1246058.04</v>
      </c>
      <c r="E99" s="1931">
        <v>72748.57</v>
      </c>
      <c r="F99" s="1929">
        <v>322039.02</v>
      </c>
      <c r="G99" s="1930">
        <f>SUM(E99:F99)</f>
        <v>394787.59</v>
      </c>
      <c r="H99" s="1340"/>
      <c r="I99" s="1340"/>
      <c r="J99" s="1340"/>
      <c r="K99" s="1340"/>
      <c r="L99" s="1340"/>
      <c r="M99" s="1340"/>
      <c r="N99" s="1340"/>
      <c r="O99" s="1340"/>
      <c r="P99" s="1340"/>
    </row>
    <row r="100" spans="1:16" ht="19.5" customHeight="1">
      <c r="A100" s="1421" t="s">
        <v>611</v>
      </c>
      <c r="B100" s="1878">
        <v>27264.34</v>
      </c>
      <c r="C100" s="1879">
        <v>154464.01</v>
      </c>
      <c r="D100" s="1880">
        <f>SUM(B100:C100)</f>
        <v>181728.35</v>
      </c>
      <c r="E100" s="1932">
        <v>24331.35</v>
      </c>
      <c r="F100" s="1879">
        <v>137069.5</v>
      </c>
      <c r="G100" s="1880">
        <f>SUM(E100:F100)</f>
        <v>161400.85</v>
      </c>
      <c r="H100" s="1340"/>
      <c r="I100" s="1340"/>
      <c r="J100" s="1340"/>
      <c r="K100" s="1340"/>
      <c r="L100" s="1340"/>
      <c r="M100" s="1340"/>
      <c r="N100" s="1340"/>
      <c r="O100" s="1340"/>
      <c r="P100" s="1340"/>
    </row>
    <row r="101" spans="1:16" ht="19.5" customHeight="1">
      <c r="A101" s="1422" t="s">
        <v>612</v>
      </c>
      <c r="B101" s="1933">
        <v>1122</v>
      </c>
      <c r="C101" s="1934">
        <v>0</v>
      </c>
      <c r="D101" s="1935">
        <f>SUM(B101:C101)</f>
        <v>1122</v>
      </c>
      <c r="E101" s="1936">
        <v>0.55</v>
      </c>
      <c r="F101" s="1934">
        <v>0</v>
      </c>
      <c r="G101" s="1935">
        <f>SUM(E101:F101)</f>
        <v>0.55</v>
      </c>
      <c r="H101" s="1340"/>
      <c r="I101" s="1340"/>
      <c r="J101" s="1340"/>
      <c r="K101" s="1340"/>
      <c r="L101" s="1340"/>
      <c r="M101" s="1340"/>
      <c r="N101" s="1340"/>
      <c r="O101" s="1340"/>
      <c r="P101" s="1340"/>
    </row>
    <row r="102" spans="1:16" ht="19.5" customHeight="1">
      <c r="A102" s="1423" t="s">
        <v>613</v>
      </c>
      <c r="B102" s="1884">
        <v>0</v>
      </c>
      <c r="C102" s="1885">
        <v>0</v>
      </c>
      <c r="D102" s="1886">
        <f>SUM(B102:C102)</f>
        <v>0</v>
      </c>
      <c r="E102" s="1937">
        <v>0</v>
      </c>
      <c r="F102" s="1885">
        <v>0</v>
      </c>
      <c r="G102" s="1886">
        <f>SUM(E102:F102)</f>
        <v>0</v>
      </c>
      <c r="H102" s="1340"/>
      <c r="I102" s="1340"/>
      <c r="J102" s="1340"/>
      <c r="K102" s="1340"/>
      <c r="L102" s="1340"/>
      <c r="M102" s="1340"/>
      <c r="N102" s="1340"/>
      <c r="O102" s="1340"/>
      <c r="P102" s="1340"/>
    </row>
    <row r="103" spans="1:16" ht="19.5" customHeight="1" thickBot="1">
      <c r="A103" s="1926" t="s">
        <v>614</v>
      </c>
      <c r="B103" s="1894">
        <v>2313.77</v>
      </c>
      <c r="C103" s="1892">
        <v>93028.01</v>
      </c>
      <c r="D103" s="1893">
        <f>SUM(B103:C103)</f>
        <v>95341.78</v>
      </c>
      <c r="E103" s="1895">
        <v>1442.77</v>
      </c>
      <c r="F103" s="1892">
        <v>65874.2</v>
      </c>
      <c r="G103" s="1893">
        <f>SUM(E103:F103)</f>
        <v>67316.97</v>
      </c>
      <c r="H103" s="1340"/>
      <c r="I103" s="1340"/>
      <c r="J103" s="1340"/>
      <c r="K103" s="1340"/>
      <c r="L103" s="1340"/>
      <c r="M103" s="1340"/>
      <c r="N103" s="1340"/>
      <c r="O103" s="1340"/>
      <c r="P103" s="1340"/>
    </row>
    <row r="104" spans="1:16" ht="19.5" customHeight="1" thickBot="1">
      <c r="A104" s="2268" t="s">
        <v>637</v>
      </c>
      <c r="B104" s="2269"/>
      <c r="C104" s="2269"/>
      <c r="D104" s="2269"/>
      <c r="E104" s="2269"/>
      <c r="F104" s="2269"/>
      <c r="G104" s="2270"/>
      <c r="H104" s="1292"/>
      <c r="I104" s="1292"/>
      <c r="J104" s="1292"/>
      <c r="K104" s="1292"/>
      <c r="L104" s="1292"/>
      <c r="M104" s="1292"/>
      <c r="N104" s="1292"/>
      <c r="O104" s="1292"/>
      <c r="P104" s="1292"/>
    </row>
    <row r="105" spans="1:16" ht="19.5" customHeight="1">
      <c r="A105" s="1294"/>
      <c r="B105" s="1295"/>
      <c r="C105" s="1296"/>
      <c r="D105" s="1296"/>
      <c r="E105" s="1296"/>
      <c r="F105" s="1296"/>
      <c r="G105" s="1297"/>
      <c r="H105" s="1356"/>
      <c r="I105" s="1356"/>
      <c r="J105" s="1356"/>
      <c r="K105" s="1356"/>
      <c r="L105" s="1356"/>
      <c r="M105" s="1356"/>
      <c r="N105" s="1328"/>
      <c r="O105" s="1328"/>
      <c r="P105" s="1328"/>
    </row>
    <row r="106" spans="1:16" ht="19.5" customHeight="1">
      <c r="A106" s="1302"/>
      <c r="B106" s="1303"/>
      <c r="C106" s="1304"/>
      <c r="D106" s="1304"/>
      <c r="E106" s="1304"/>
      <c r="F106" s="1304"/>
      <c r="G106" s="1305"/>
      <c r="H106" s="1356"/>
      <c r="I106" s="1356"/>
      <c r="J106" s="1356"/>
      <c r="K106" s="1356"/>
      <c r="L106" s="1356"/>
      <c r="M106" s="1356"/>
      <c r="N106" s="1328"/>
      <c r="O106" s="1328"/>
      <c r="P106" s="1328"/>
    </row>
    <row r="107" spans="1:16" ht="19.5" customHeight="1">
      <c r="A107" s="1302"/>
      <c r="B107" s="1303"/>
      <c r="C107" s="1304"/>
      <c r="D107" s="1304"/>
      <c r="E107" s="1304"/>
      <c r="F107" s="1304"/>
      <c r="G107" s="1305"/>
      <c r="H107" s="1356"/>
      <c r="I107" s="1356"/>
      <c r="J107" s="1356"/>
      <c r="K107" s="1356"/>
      <c r="L107" s="1356"/>
      <c r="M107" s="1356"/>
      <c r="N107" s="1328"/>
      <c r="O107" s="1328"/>
      <c r="P107" s="1328"/>
    </row>
    <row r="108" spans="1:16" ht="19.5" customHeight="1" thickBot="1">
      <c r="A108" s="1310"/>
      <c r="B108" s="1311"/>
      <c r="C108" s="1312"/>
      <c r="D108" s="1312"/>
      <c r="E108" s="1312"/>
      <c r="F108" s="1312"/>
      <c r="G108" s="1313"/>
      <c r="H108" s="1356"/>
      <c r="I108" s="1356"/>
      <c r="J108" s="1356"/>
      <c r="K108" s="1356"/>
      <c r="L108" s="1356"/>
      <c r="M108" s="1356"/>
      <c r="N108" s="1328"/>
      <c r="O108" s="1328"/>
      <c r="P108" s="1328"/>
    </row>
    <row r="109" spans="1:16" ht="5.25" customHeight="1" thickBot="1">
      <c r="A109" s="1345"/>
      <c r="B109" s="1323"/>
      <c r="C109" s="1323"/>
      <c r="D109" s="1323"/>
      <c r="E109" s="1323"/>
      <c r="F109" s="1323"/>
      <c r="G109" s="1347"/>
      <c r="H109" s="1323"/>
      <c r="I109" s="1323"/>
      <c r="J109" s="1323"/>
      <c r="K109" s="1323"/>
      <c r="L109" s="1323"/>
      <c r="M109" s="1323"/>
      <c r="N109" s="1323"/>
      <c r="O109" s="1323"/>
      <c r="P109" s="1323"/>
    </row>
    <row r="110" spans="1:16" ht="19.5" customHeight="1">
      <c r="A110" s="1348" t="s">
        <v>617</v>
      </c>
      <c r="B110" s="1938">
        <f aca="true" t="shared" si="20" ref="B110:G110">SUM(B112:B116)</f>
        <v>352404.13</v>
      </c>
      <c r="C110" s="1939">
        <f t="shared" si="20"/>
        <v>1171871.06</v>
      </c>
      <c r="D110" s="1940">
        <f t="shared" si="20"/>
        <v>1524275.1900000002</v>
      </c>
      <c r="E110" s="1941">
        <f t="shared" si="20"/>
        <v>98523.24000000002</v>
      </c>
      <c r="F110" s="1942">
        <f t="shared" si="20"/>
        <v>524982.72</v>
      </c>
      <c r="G110" s="1940">
        <f t="shared" si="20"/>
        <v>623505.9600000001</v>
      </c>
      <c r="H110" s="1356"/>
      <c r="I110" s="1356"/>
      <c r="J110" s="1356"/>
      <c r="K110" s="1356"/>
      <c r="L110" s="1356"/>
      <c r="M110" s="1356"/>
      <c r="N110" s="1328"/>
      <c r="O110" s="1328"/>
      <c r="P110" s="1328"/>
    </row>
    <row r="111" spans="1:16" ht="19.5" customHeight="1">
      <c r="A111" s="1792" t="s">
        <v>618</v>
      </c>
      <c r="B111" s="1943"/>
      <c r="C111" s="1944"/>
      <c r="D111" s="1945"/>
      <c r="E111" s="1946"/>
      <c r="F111" s="1947"/>
      <c r="G111" s="1945"/>
      <c r="H111" s="1357"/>
      <c r="I111" s="1357"/>
      <c r="J111" s="1357"/>
      <c r="K111" s="1357"/>
      <c r="L111" s="1357"/>
      <c r="M111" s="1357"/>
      <c r="N111" s="1357"/>
      <c r="O111" s="1357"/>
      <c r="P111" s="1346"/>
    </row>
    <row r="112" spans="1:16" ht="19.5" customHeight="1">
      <c r="A112" s="1284" t="s">
        <v>619</v>
      </c>
      <c r="B112" s="1896">
        <f aca="true" t="shared" si="21" ref="B112:G112">B94</f>
        <v>4.11</v>
      </c>
      <c r="C112" s="1897">
        <f t="shared" si="21"/>
        <v>20.91</v>
      </c>
      <c r="D112" s="1900">
        <f t="shared" si="21"/>
        <v>25.02</v>
      </c>
      <c r="E112" s="1953">
        <f t="shared" si="21"/>
        <v>0</v>
      </c>
      <c r="F112" s="1898">
        <f t="shared" si="21"/>
        <v>0</v>
      </c>
      <c r="G112" s="1900">
        <f t="shared" si="21"/>
        <v>0</v>
      </c>
      <c r="H112" s="1358"/>
      <c r="I112" s="1358"/>
      <c r="J112" s="1323"/>
      <c r="K112" s="1323"/>
      <c r="L112" s="1323"/>
      <c r="M112" s="1323"/>
      <c r="N112" s="1323"/>
      <c r="O112" s="1323"/>
      <c r="P112" s="1323"/>
    </row>
    <row r="113" spans="1:16" ht="19.5" customHeight="1">
      <c r="A113" s="1284" t="s">
        <v>620</v>
      </c>
      <c r="B113" s="1896">
        <f aca="true" t="shared" si="22" ref="B113:G113">B99+B100+B101+B102</f>
        <v>350086.25</v>
      </c>
      <c r="C113" s="1897">
        <f t="shared" si="22"/>
        <v>1078822.1400000001</v>
      </c>
      <c r="D113" s="1900">
        <f t="shared" si="22"/>
        <v>1428908.3900000001</v>
      </c>
      <c r="E113" s="1953">
        <f t="shared" si="22"/>
        <v>97080.47000000002</v>
      </c>
      <c r="F113" s="1898">
        <f t="shared" si="22"/>
        <v>459108.52</v>
      </c>
      <c r="G113" s="1900">
        <f t="shared" si="22"/>
        <v>556188.9900000001</v>
      </c>
      <c r="H113" s="1358"/>
      <c r="I113" s="1358"/>
      <c r="J113" s="1323"/>
      <c r="K113" s="1323"/>
      <c r="L113" s="1323"/>
      <c r="M113" s="1323"/>
      <c r="N113" s="1323"/>
      <c r="O113" s="1323"/>
      <c r="P113" s="1323"/>
    </row>
    <row r="114" spans="1:16" ht="19.5" customHeight="1">
      <c r="A114" s="1284" t="s">
        <v>634</v>
      </c>
      <c r="B114" s="1901"/>
      <c r="C114" s="1902"/>
      <c r="D114" s="1954"/>
      <c r="E114" s="1955"/>
      <c r="F114" s="1903"/>
      <c r="G114" s="1954"/>
      <c r="H114" s="1358"/>
      <c r="I114" s="1358"/>
      <c r="J114" s="1323"/>
      <c r="K114" s="1323"/>
      <c r="L114" s="1323"/>
      <c r="M114" s="1323"/>
      <c r="N114" s="1323"/>
      <c r="O114" s="1323"/>
      <c r="P114" s="1323"/>
    </row>
    <row r="115" spans="1:16" ht="19.5" customHeight="1">
      <c r="A115" s="1284" t="s">
        <v>622</v>
      </c>
      <c r="B115" s="1901"/>
      <c r="C115" s="1902"/>
      <c r="D115" s="1954"/>
      <c r="E115" s="1955"/>
      <c r="F115" s="1903"/>
      <c r="G115" s="1954"/>
      <c r="H115" s="1358"/>
      <c r="I115" s="1358"/>
      <c r="J115" s="1323"/>
      <c r="K115" s="1323"/>
      <c r="L115" s="1323"/>
      <c r="M115" s="1323"/>
      <c r="N115" s="1323"/>
      <c r="O115" s="1323"/>
      <c r="P115" s="1323"/>
    </row>
    <row r="116" spans="1:16" ht="19.5" customHeight="1">
      <c r="A116" s="1284" t="s">
        <v>623</v>
      </c>
      <c r="B116" s="1907">
        <f aca="true" t="shared" si="23" ref="B116:G116">B103</f>
        <v>2313.77</v>
      </c>
      <c r="C116" s="1908">
        <f t="shared" si="23"/>
        <v>93028.01</v>
      </c>
      <c r="D116" s="1911">
        <f t="shared" si="23"/>
        <v>95341.78</v>
      </c>
      <c r="E116" s="1956">
        <f t="shared" si="23"/>
        <v>1442.77</v>
      </c>
      <c r="F116" s="1909">
        <f t="shared" si="23"/>
        <v>65874.2</v>
      </c>
      <c r="G116" s="1911">
        <f t="shared" si="23"/>
        <v>67316.97</v>
      </c>
      <c r="H116" s="1359"/>
      <c r="I116" s="1359"/>
      <c r="J116" s="1323"/>
      <c r="K116" s="1323"/>
      <c r="L116" s="1323"/>
      <c r="M116" s="1323"/>
      <c r="N116" s="1323"/>
      <c r="O116" s="1323"/>
      <c r="P116" s="1323"/>
    </row>
    <row r="117" spans="1:16" ht="19.5" customHeight="1">
      <c r="A117" s="1329"/>
      <c r="B117" s="1948"/>
      <c r="C117" s="1949"/>
      <c r="D117" s="1950"/>
      <c r="E117" s="1951"/>
      <c r="F117" s="1952"/>
      <c r="G117" s="1950"/>
      <c r="H117" s="1359"/>
      <c r="I117" s="1359"/>
      <c r="J117" s="1323"/>
      <c r="K117" s="1323"/>
      <c r="L117" s="1323"/>
      <c r="M117" s="1323"/>
      <c r="N117" s="1323"/>
      <c r="O117" s="1323"/>
      <c r="P117" s="1323"/>
    </row>
    <row r="118" spans="1:16" ht="19.5" customHeight="1">
      <c r="A118" s="1302"/>
      <c r="B118" s="1652"/>
      <c r="C118" s="1353"/>
      <c r="D118" s="1360"/>
      <c r="E118" s="1654"/>
      <c r="F118" s="1656"/>
      <c r="G118" s="1360"/>
      <c r="H118" s="1322"/>
      <c r="I118" s="1322"/>
      <c r="J118" s="1323"/>
      <c r="K118" s="1323"/>
      <c r="L118" s="1323"/>
      <c r="M118" s="1323"/>
      <c r="N118" s="1323"/>
      <c r="O118" s="1323"/>
      <c r="P118" s="1323"/>
    </row>
    <row r="119" spans="1:16" ht="19.5" customHeight="1" thickBot="1">
      <c r="A119" s="1361" t="s">
        <v>624</v>
      </c>
      <c r="B119" s="1653"/>
      <c r="C119" s="1362"/>
      <c r="D119" s="1363"/>
      <c r="E119" s="1655"/>
      <c r="F119" s="1657"/>
      <c r="G119" s="1363"/>
      <c r="H119" s="1322"/>
      <c r="I119" s="1322"/>
      <c r="J119" s="1323"/>
      <c r="K119" s="1323"/>
      <c r="L119" s="1323"/>
      <c r="M119" s="1323"/>
      <c r="N119" s="1323"/>
      <c r="O119" s="1323"/>
      <c r="P119" s="1323"/>
    </row>
    <row r="120" spans="1:7" ht="36.75" customHeight="1">
      <c r="A120" s="2271" t="s">
        <v>638</v>
      </c>
      <c r="B120" s="2271"/>
      <c r="C120" s="2271"/>
      <c r="D120" s="2271"/>
      <c r="E120" s="2271"/>
      <c r="F120" s="2271"/>
      <c r="G120" s="2271"/>
    </row>
    <row r="122" spans="1:8" ht="21" customHeight="1">
      <c r="A122" s="1365" t="s">
        <v>664</v>
      </c>
      <c r="B122" s="1379" t="s">
        <v>665</v>
      </c>
      <c r="C122" s="1379"/>
      <c r="D122" s="1365"/>
      <c r="E122" s="1365"/>
      <c r="F122" s="1365"/>
      <c r="G122" s="2279" t="s">
        <v>187</v>
      </c>
      <c r="H122" s="2279"/>
    </row>
    <row r="123" spans="2:3" ht="19.5" customHeight="1">
      <c r="B123" s="2278"/>
      <c r="C123" s="2278"/>
    </row>
    <row r="124" ht="19.5" customHeight="1"/>
    <row r="125" ht="19.5" customHeight="1"/>
    <row r="126" ht="19.5" customHeight="1"/>
    <row r="127" ht="19.5" customHeight="1"/>
    <row r="128" ht="19.5" customHeight="1"/>
  </sheetData>
  <mergeCells count="42">
    <mergeCell ref="O3:P3"/>
    <mergeCell ref="A5:O5"/>
    <mergeCell ref="D6:I6"/>
    <mergeCell ref="A8:A11"/>
    <mergeCell ref="B8:G8"/>
    <mergeCell ref="H8:J9"/>
    <mergeCell ref="K8:M9"/>
    <mergeCell ref="N8:P9"/>
    <mergeCell ref="B9:D9"/>
    <mergeCell ref="E9:G9"/>
    <mergeCell ref="A12:P12"/>
    <mergeCell ref="A17:P17"/>
    <mergeCell ref="A25:P25"/>
    <mergeCell ref="A32:J32"/>
    <mergeCell ref="N50:P51"/>
    <mergeCell ref="B51:D51"/>
    <mergeCell ref="E51:G51"/>
    <mergeCell ref="H51:J51"/>
    <mergeCell ref="K51:M51"/>
    <mergeCell ref="N89:P90"/>
    <mergeCell ref="B90:D90"/>
    <mergeCell ref="E90:G90"/>
    <mergeCell ref="A93:G93"/>
    <mergeCell ref="A89:A92"/>
    <mergeCell ref="B89:G89"/>
    <mergeCell ref="H89:J90"/>
    <mergeCell ref="K89:M90"/>
    <mergeCell ref="B123:C123"/>
    <mergeCell ref="A98:G98"/>
    <mergeCell ref="A104:G104"/>
    <mergeCell ref="A120:G120"/>
    <mergeCell ref="G122:H122"/>
    <mergeCell ref="A47:O47"/>
    <mergeCell ref="D48:I48"/>
    <mergeCell ref="A86:J86"/>
    <mergeCell ref="A87:J87"/>
    <mergeCell ref="A54:M54"/>
    <mergeCell ref="A59:M59"/>
    <mergeCell ref="A66:M66"/>
    <mergeCell ref="A82:M82"/>
    <mergeCell ref="A50:A53"/>
    <mergeCell ref="B50:M50"/>
  </mergeCells>
  <printOptions horizontalCentered="1"/>
  <pageMargins left="0.5905511811023623" right="0.3937007874015748" top="0.984251968503937" bottom="0.984251968503937" header="0.9055118110236221" footer="0.5118110236220472"/>
  <pageSetup blackAndWhite="1" fitToHeight="3" horizontalDpi="600" verticalDpi="600" orientation="landscape" paperSize="9" scale="49" r:id="rId1"/>
  <headerFooter alignWithMargins="0">
    <oddHeader>&amp;R&amp;"Arial CE,Tučné"&amp;14Tabulka č. 9a&amp;12
&amp;"Arial CE,Obyčejné"&amp;14List č. &amp;P/&amp;N</oddHeader>
    <oddFooter>&amp;C&amp;16&amp;P+103&amp;14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2"/>
  <sheetViews>
    <sheetView workbookViewId="0" topLeftCell="A2">
      <selection activeCell="J35" sqref="J35"/>
    </sheetView>
  </sheetViews>
  <sheetFormatPr defaultColWidth="9.00390625" defaultRowHeight="12.75"/>
  <cols>
    <col min="1" max="1" width="2.375" style="1263" customWidth="1"/>
    <col min="2" max="2" width="45.00390625" style="1263" customWidth="1"/>
    <col min="3" max="3" width="13.00390625" style="1263" customWidth="1"/>
    <col min="4" max="4" width="14.00390625" style="1263" customWidth="1"/>
    <col min="5" max="5" width="13.625" style="1263" customWidth="1"/>
    <col min="6" max="6" width="13.125" style="1263" customWidth="1"/>
    <col min="7" max="7" width="14.00390625" style="1263" customWidth="1"/>
    <col min="8" max="8" width="13.75390625" style="1263" customWidth="1"/>
    <col min="9" max="9" width="13.875" style="1263" customWidth="1"/>
    <col min="10" max="10" width="13.625" style="1263" customWidth="1"/>
    <col min="11" max="12" width="14.25390625" style="1263" customWidth="1"/>
    <col min="13" max="13" width="14.875" style="1263" customWidth="1"/>
    <col min="14" max="14" width="15.625" style="1263" customWidth="1"/>
    <col min="15" max="15" width="12.00390625" style="1263" customWidth="1"/>
    <col min="16" max="16" width="12.875" style="1263" customWidth="1"/>
    <col min="17" max="17" width="11.125" style="1263" customWidth="1"/>
    <col min="18" max="16384" width="9.125" style="1263" customWidth="1"/>
  </cols>
  <sheetData>
    <row r="1" spans="3:10" ht="15" hidden="1">
      <c r="C1" s="1264"/>
      <c r="D1" s="1264"/>
      <c r="E1" s="1264"/>
      <c r="F1" s="1264"/>
      <c r="G1" s="1264"/>
      <c r="H1" s="1264"/>
      <c r="I1" s="1264"/>
      <c r="J1" s="1264"/>
    </row>
    <row r="2" spans="2:17" s="1366" customFormat="1" ht="18.75" customHeight="1">
      <c r="B2" s="1411" t="s">
        <v>663</v>
      </c>
      <c r="C2" s="1264"/>
      <c r="D2" s="1264"/>
      <c r="E2" s="1264"/>
      <c r="F2" s="1264"/>
      <c r="G2" s="1264"/>
      <c r="H2" s="1264"/>
      <c r="I2" s="1264"/>
      <c r="J2" s="1264"/>
      <c r="P2" s="2342" t="s">
        <v>98</v>
      </c>
      <c r="Q2" s="2342"/>
    </row>
    <row r="3" spans="2:17" s="241" customFormat="1" ht="19.5" customHeight="1">
      <c r="B3" s="1412" t="s">
        <v>28</v>
      </c>
      <c r="C3" s="1262"/>
      <c r="D3" s="1262"/>
      <c r="E3" s="1262"/>
      <c r="F3" s="1262"/>
      <c r="G3" s="1262"/>
      <c r="H3" s="1262"/>
      <c r="I3" s="1262"/>
      <c r="J3" s="1262"/>
      <c r="P3" s="2343"/>
      <c r="Q3" s="2343"/>
    </row>
    <row r="4" spans="2:16" s="1365" customFormat="1" ht="39" customHeight="1">
      <c r="B4" s="2263" t="s">
        <v>639</v>
      </c>
      <c r="C4" s="2263"/>
      <c r="D4" s="2263"/>
      <c r="E4" s="2263"/>
      <c r="F4" s="2263"/>
      <c r="G4" s="2263"/>
      <c r="H4" s="2263"/>
      <c r="I4" s="2263"/>
      <c r="J4" s="2263"/>
      <c r="K4" s="2263"/>
      <c r="L4" s="2263"/>
      <c r="M4" s="2263"/>
      <c r="N4" s="2263"/>
      <c r="O4" s="2263"/>
      <c r="P4" s="2263"/>
    </row>
    <row r="5" spans="2:17" ht="11.25" customHeight="1"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8"/>
      <c r="P5" s="1268"/>
      <c r="Q5" s="1266" t="s">
        <v>596</v>
      </c>
    </row>
    <row r="6" spans="2:16" ht="1.5" customHeight="1" thickBot="1"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8"/>
      <c r="P6" s="1268"/>
    </row>
    <row r="7" spans="2:17" ht="18" customHeight="1">
      <c r="B7" s="2272" t="s">
        <v>667</v>
      </c>
      <c r="C7" s="2288" t="s">
        <v>598</v>
      </c>
      <c r="D7" s="2289"/>
      <c r="E7" s="2289"/>
      <c r="F7" s="2289"/>
      <c r="G7" s="2289"/>
      <c r="H7" s="2290"/>
      <c r="I7" s="2288" t="s">
        <v>599</v>
      </c>
      <c r="J7" s="2289"/>
      <c r="K7" s="2289"/>
      <c r="L7" s="2346" t="s">
        <v>600</v>
      </c>
      <c r="M7" s="2289"/>
      <c r="N7" s="2290"/>
      <c r="O7" s="2349" t="s">
        <v>601</v>
      </c>
      <c r="P7" s="2289"/>
      <c r="Q7" s="2290"/>
    </row>
    <row r="8" spans="2:17" ht="15.75" customHeight="1">
      <c r="B8" s="2273"/>
      <c r="C8" s="2282" t="s">
        <v>20</v>
      </c>
      <c r="D8" s="2283"/>
      <c r="E8" s="2284"/>
      <c r="F8" s="2285" t="s">
        <v>21</v>
      </c>
      <c r="G8" s="2286"/>
      <c r="H8" s="2287"/>
      <c r="I8" s="2344"/>
      <c r="J8" s="2345"/>
      <c r="K8" s="2345"/>
      <c r="L8" s="2347"/>
      <c r="M8" s="2345"/>
      <c r="N8" s="2348"/>
      <c r="O8" s="2345"/>
      <c r="P8" s="2345"/>
      <c r="Q8" s="2348"/>
    </row>
    <row r="9" spans="2:17" ht="60" customHeight="1">
      <c r="B9" s="2273"/>
      <c r="C9" s="1270" t="s">
        <v>602</v>
      </c>
      <c r="D9" s="1271" t="s">
        <v>640</v>
      </c>
      <c r="E9" s="1272" t="s">
        <v>212</v>
      </c>
      <c r="F9" s="1273" t="s">
        <v>602</v>
      </c>
      <c r="G9" s="1271" t="s">
        <v>640</v>
      </c>
      <c r="H9" s="1274" t="s">
        <v>212</v>
      </c>
      <c r="I9" s="1270" t="s">
        <v>602</v>
      </c>
      <c r="J9" s="1271" t="s">
        <v>640</v>
      </c>
      <c r="K9" s="1380" t="s">
        <v>212</v>
      </c>
      <c r="L9" s="1381" t="s">
        <v>602</v>
      </c>
      <c r="M9" s="1271" t="s">
        <v>640</v>
      </c>
      <c r="N9" s="1274" t="s">
        <v>212</v>
      </c>
      <c r="O9" s="1270" t="s">
        <v>602</v>
      </c>
      <c r="P9" s="1271" t="s">
        <v>640</v>
      </c>
      <c r="Q9" s="1276" t="s">
        <v>212</v>
      </c>
    </row>
    <row r="10" spans="2:19" ht="12.75" customHeight="1" thickBot="1">
      <c r="B10" s="2274"/>
      <c r="C10" s="1277">
        <v>1</v>
      </c>
      <c r="D10" s="1278">
        <v>2</v>
      </c>
      <c r="E10" s="1278">
        <v>3</v>
      </c>
      <c r="F10" s="1382">
        <v>4</v>
      </c>
      <c r="G10" s="1278">
        <v>5</v>
      </c>
      <c r="H10" s="1280">
        <v>6</v>
      </c>
      <c r="I10" s="1277">
        <v>7</v>
      </c>
      <c r="J10" s="1278">
        <v>8</v>
      </c>
      <c r="K10" s="1279">
        <v>9</v>
      </c>
      <c r="L10" s="1383">
        <v>10</v>
      </c>
      <c r="M10" s="1279">
        <v>11</v>
      </c>
      <c r="N10" s="1280">
        <v>12</v>
      </c>
      <c r="O10" s="1281" t="s">
        <v>604</v>
      </c>
      <c r="P10" s="1279" t="s">
        <v>605</v>
      </c>
      <c r="Q10" s="1280" t="s">
        <v>606</v>
      </c>
      <c r="R10" s="1282"/>
      <c r="S10" s="1282"/>
    </row>
    <row r="11" spans="2:17" ht="19.5" customHeight="1">
      <c r="B11" s="1384" t="s">
        <v>641</v>
      </c>
      <c r="C11" s="1972">
        <v>4718</v>
      </c>
      <c r="D11" s="1973">
        <v>14860</v>
      </c>
      <c r="E11" s="1973">
        <f>SUM(C11:D11)</f>
        <v>19578</v>
      </c>
      <c r="F11" s="1973">
        <v>4478</v>
      </c>
      <c r="G11" s="1973">
        <v>14860</v>
      </c>
      <c r="H11" s="1973">
        <f>SUM(F11:G11)</f>
        <v>19338</v>
      </c>
      <c r="I11" s="1974">
        <v>2658.1</v>
      </c>
      <c r="J11" s="1975">
        <v>15062.61</v>
      </c>
      <c r="K11" s="1976">
        <f>SUM(I11:J11)</f>
        <v>17720.71</v>
      </c>
      <c r="L11" s="1975">
        <v>624.73</v>
      </c>
      <c r="M11" s="1975">
        <v>3540.16</v>
      </c>
      <c r="N11" s="1977">
        <f>SUM(L11:M11)</f>
        <v>4164.889999999999</v>
      </c>
      <c r="O11" s="1978">
        <f>I11/F11</f>
        <v>0.5935908887896382</v>
      </c>
      <c r="P11" s="1978">
        <f>J11/G11</f>
        <v>1.013634589502019</v>
      </c>
      <c r="Q11" s="1979">
        <f>K11/H11</f>
        <v>0.9163672561795428</v>
      </c>
    </row>
    <row r="12" spans="2:17" ht="19.5" customHeight="1">
      <c r="B12" s="1302"/>
      <c r="C12" s="1980"/>
      <c r="D12" s="1981"/>
      <c r="E12" s="1981"/>
      <c r="F12" s="1981"/>
      <c r="G12" s="1981"/>
      <c r="H12" s="1982"/>
      <c r="I12" s="1983"/>
      <c r="J12" s="1984"/>
      <c r="K12" s="1985"/>
      <c r="L12" s="1984"/>
      <c r="M12" s="1984"/>
      <c r="N12" s="1986"/>
      <c r="O12" s="1987"/>
      <c r="P12" s="1988"/>
      <c r="Q12" s="1989"/>
    </row>
    <row r="13" spans="2:17" ht="19.5" customHeight="1" thickBot="1">
      <c r="B13" s="1429"/>
      <c r="C13" s="1990"/>
      <c r="D13" s="1991"/>
      <c r="E13" s="1991"/>
      <c r="F13" s="1991"/>
      <c r="G13" s="1991"/>
      <c r="H13" s="1992"/>
      <c r="I13" s="1993"/>
      <c r="J13" s="1994"/>
      <c r="K13" s="1995"/>
      <c r="L13" s="1996"/>
      <c r="M13" s="1994"/>
      <c r="N13" s="1997"/>
      <c r="O13" s="1998"/>
      <c r="P13" s="1999"/>
      <c r="Q13" s="2000"/>
    </row>
    <row r="14" spans="2:17" ht="19.5" customHeight="1" thickBot="1">
      <c r="B14" s="1971" t="s">
        <v>642</v>
      </c>
      <c r="C14" s="2001">
        <f>SUM(C11:C13)</f>
        <v>4718</v>
      </c>
      <c r="D14" s="2001">
        <f aca="true" t="shared" si="0" ref="D14:N14">SUM(D11:D13)</f>
        <v>14860</v>
      </c>
      <c r="E14" s="2001">
        <f t="shared" si="0"/>
        <v>19578</v>
      </c>
      <c r="F14" s="2001">
        <f t="shared" si="0"/>
        <v>4478</v>
      </c>
      <c r="G14" s="2001">
        <f t="shared" si="0"/>
        <v>14860</v>
      </c>
      <c r="H14" s="2001">
        <f t="shared" si="0"/>
        <v>19338</v>
      </c>
      <c r="I14" s="2002">
        <f t="shared" si="0"/>
        <v>2658.1</v>
      </c>
      <c r="J14" s="2002">
        <f t="shared" si="0"/>
        <v>15062.61</v>
      </c>
      <c r="K14" s="2002">
        <f t="shared" si="0"/>
        <v>17720.71</v>
      </c>
      <c r="L14" s="2002">
        <f t="shared" si="0"/>
        <v>624.73</v>
      </c>
      <c r="M14" s="2002">
        <f t="shared" si="0"/>
        <v>3540.16</v>
      </c>
      <c r="N14" s="2012">
        <f t="shared" si="0"/>
        <v>4164.889999999999</v>
      </c>
      <c r="O14" s="2013">
        <f>I14/F14</f>
        <v>0.5935908887896382</v>
      </c>
      <c r="P14" s="2014">
        <f>J14/G14</f>
        <v>1.013634589502019</v>
      </c>
      <c r="Q14" s="2003">
        <f>K14/H14</f>
        <v>0.9163672561795428</v>
      </c>
    </row>
    <row r="15" spans="2:16" ht="17.25" customHeight="1" hidden="1">
      <c r="B15" s="2334"/>
      <c r="C15" s="2334"/>
      <c r="D15" s="2334"/>
      <c r="E15" s="2334"/>
      <c r="F15" s="2334"/>
      <c r="G15" s="2334"/>
      <c r="H15" s="2334"/>
      <c r="I15" s="2334"/>
      <c r="J15" s="2334"/>
      <c r="K15" s="2334"/>
      <c r="L15" s="1388"/>
      <c r="M15" s="1388"/>
      <c r="N15" s="1388"/>
      <c r="O15" s="1388"/>
      <c r="P15" s="1388"/>
    </row>
    <row r="16" spans="2:16" ht="15.75">
      <c r="B16" s="1389"/>
      <c r="C16" s="1358"/>
      <c r="D16" s="1358"/>
      <c r="E16" s="1358"/>
      <c r="F16" s="1358"/>
      <c r="G16" s="1358"/>
      <c r="H16" s="1358"/>
      <c r="I16" s="1358"/>
      <c r="J16" s="1358"/>
      <c r="K16" s="1323"/>
      <c r="L16" s="1323"/>
      <c r="M16" s="1323"/>
      <c r="N16" s="1323"/>
      <c r="O16" s="1323"/>
      <c r="P16" s="1323"/>
    </row>
    <row r="17" spans="2:16" ht="15">
      <c r="B17" s="1321"/>
      <c r="C17" s="1359"/>
      <c r="D17" s="1359"/>
      <c r="E17" s="1359"/>
      <c r="F17" s="1359"/>
      <c r="G17" s="1359"/>
      <c r="H17" s="1359"/>
      <c r="I17" s="1359"/>
      <c r="J17" s="1359"/>
      <c r="K17" s="1323"/>
      <c r="L17" s="1323"/>
      <c r="M17" s="1323"/>
      <c r="N17" s="1323"/>
      <c r="O17" s="1323"/>
      <c r="P17" s="1323"/>
    </row>
    <row r="18" spans="2:16" ht="16.5" customHeight="1" thickBot="1">
      <c r="B18" s="1407" t="s">
        <v>643</v>
      </c>
      <c r="C18" s="1322"/>
      <c r="D18" s="1322"/>
      <c r="E18" s="1322"/>
      <c r="F18" s="1322"/>
      <c r="G18" s="1322"/>
      <c r="H18" s="1322"/>
      <c r="I18" s="1322"/>
      <c r="J18" s="1322"/>
      <c r="K18" s="1323"/>
      <c r="L18" s="1323"/>
      <c r="M18" s="1323"/>
      <c r="N18" s="1390" t="s">
        <v>596</v>
      </c>
      <c r="O18" s="1323"/>
      <c r="P18" s="1323"/>
    </row>
    <row r="19" spans="2:16" ht="15">
      <c r="B19" s="2272" t="s">
        <v>667</v>
      </c>
      <c r="C19" s="2335" t="s">
        <v>625</v>
      </c>
      <c r="D19" s="2336"/>
      <c r="E19" s="2336"/>
      <c r="F19" s="2336"/>
      <c r="G19" s="2336"/>
      <c r="H19" s="2336"/>
      <c r="I19" s="2336"/>
      <c r="J19" s="2336"/>
      <c r="K19" s="2336"/>
      <c r="L19" s="2336"/>
      <c r="M19" s="2336"/>
      <c r="N19" s="2337"/>
      <c r="O19" s="1323"/>
      <c r="P19" s="1323"/>
    </row>
    <row r="20" spans="2:16" ht="12.75" customHeight="1">
      <c r="B20" s="2273"/>
      <c r="C20" s="2328" t="s">
        <v>626</v>
      </c>
      <c r="D20" s="2328"/>
      <c r="E20" s="2329"/>
      <c r="F20" s="2330" t="s">
        <v>627</v>
      </c>
      <c r="G20" s="2328"/>
      <c r="H20" s="2329"/>
      <c r="I20" s="2330" t="s">
        <v>628</v>
      </c>
      <c r="J20" s="2338"/>
      <c r="K20" s="2339"/>
      <c r="L20" s="2340" t="s">
        <v>629</v>
      </c>
      <c r="M20" s="2283"/>
      <c r="N20" s="2341"/>
      <c r="O20" s="1323"/>
      <c r="P20" s="1323"/>
    </row>
    <row r="21" spans="2:16" ht="57" customHeight="1">
      <c r="B21" s="2273"/>
      <c r="C21" s="1275" t="s">
        <v>602</v>
      </c>
      <c r="D21" s="1273" t="s">
        <v>640</v>
      </c>
      <c r="E21" s="1273" t="s">
        <v>212</v>
      </c>
      <c r="F21" s="1273" t="s">
        <v>602</v>
      </c>
      <c r="G21" s="1273" t="s">
        <v>640</v>
      </c>
      <c r="H21" s="1273" t="s">
        <v>212</v>
      </c>
      <c r="I21" s="1273" t="s">
        <v>602</v>
      </c>
      <c r="J21" s="1273" t="s">
        <v>640</v>
      </c>
      <c r="K21" s="1273" t="s">
        <v>212</v>
      </c>
      <c r="L21" s="1273" t="s">
        <v>602</v>
      </c>
      <c r="M21" s="1273" t="s">
        <v>640</v>
      </c>
      <c r="N21" s="1391" t="s">
        <v>212</v>
      </c>
      <c r="O21" s="1323"/>
      <c r="P21" s="1323"/>
    </row>
    <row r="22" spans="2:16" ht="13.5" thickBot="1">
      <c r="B22" s="2274"/>
      <c r="C22" s="1392">
        <v>1</v>
      </c>
      <c r="D22" s="1319">
        <v>2</v>
      </c>
      <c r="E22" s="1319">
        <v>3</v>
      </c>
      <c r="F22" s="1319">
        <v>4</v>
      </c>
      <c r="G22" s="1319">
        <v>5</v>
      </c>
      <c r="H22" s="1319">
        <v>6</v>
      </c>
      <c r="I22" s="1319">
        <v>7</v>
      </c>
      <c r="J22" s="1319">
        <v>8</v>
      </c>
      <c r="K22" s="1393">
        <v>9</v>
      </c>
      <c r="L22" s="1393" t="s">
        <v>630</v>
      </c>
      <c r="M22" s="1393" t="s">
        <v>631</v>
      </c>
      <c r="N22" s="1394" t="s">
        <v>632</v>
      </c>
      <c r="O22" s="1323"/>
      <c r="P22" s="1323"/>
    </row>
    <row r="23" spans="2:16" ht="19.5" customHeight="1">
      <c r="B23" s="1384" t="s">
        <v>641</v>
      </c>
      <c r="C23" s="1395">
        <v>414</v>
      </c>
      <c r="D23" s="1396">
        <v>2089.9</v>
      </c>
      <c r="E23" s="1396">
        <f>SUM(C23:D23)</f>
        <v>2503.9</v>
      </c>
      <c r="F23" s="1396">
        <v>0</v>
      </c>
      <c r="G23" s="1396">
        <v>0</v>
      </c>
      <c r="H23" s="1396">
        <v>0</v>
      </c>
      <c r="I23" s="1396">
        <v>-299</v>
      </c>
      <c r="J23" s="1396">
        <v>-1695</v>
      </c>
      <c r="K23" s="1397">
        <f>I23+J23</f>
        <v>-1994</v>
      </c>
      <c r="L23" s="1397">
        <f>C23-F23+I23</f>
        <v>115</v>
      </c>
      <c r="M23" s="1397">
        <f>D23-G23+J23</f>
        <v>394.9000000000001</v>
      </c>
      <c r="N23" s="1409">
        <f>E23-H23+K23</f>
        <v>509.9000000000001</v>
      </c>
      <c r="O23" s="1323"/>
      <c r="P23" s="1323"/>
    </row>
    <row r="24" spans="2:16" ht="19.5" customHeight="1">
      <c r="B24" s="1398"/>
      <c r="C24" s="1352"/>
      <c r="D24" s="1353"/>
      <c r="E24" s="1353"/>
      <c r="F24" s="1353"/>
      <c r="G24" s="1353"/>
      <c r="H24" s="1353"/>
      <c r="I24" s="1353"/>
      <c r="J24" s="1353"/>
      <c r="K24" s="1349"/>
      <c r="L24" s="1349"/>
      <c r="M24" s="1349"/>
      <c r="N24" s="1350"/>
      <c r="O24" s="1323"/>
      <c r="P24" s="1323"/>
    </row>
    <row r="25" spans="2:16" ht="19.5" customHeight="1" thickBot="1">
      <c r="B25" s="1967"/>
      <c r="C25" s="1969"/>
      <c r="D25" s="1970"/>
      <c r="E25" s="1970"/>
      <c r="F25" s="1970"/>
      <c r="G25" s="1970"/>
      <c r="H25" s="1970"/>
      <c r="I25" s="1970"/>
      <c r="J25" s="1970"/>
      <c r="K25" s="1799"/>
      <c r="L25" s="1799"/>
      <c r="M25" s="1799"/>
      <c r="N25" s="1797"/>
      <c r="O25" s="1323"/>
      <c r="P25" s="1323"/>
    </row>
    <row r="26" spans="2:16" ht="19.5" customHeight="1" thickBot="1">
      <c r="B26" s="1968" t="s">
        <v>642</v>
      </c>
      <c r="C26" s="1408">
        <f>SUM(C23:C25)</f>
        <v>414</v>
      </c>
      <c r="D26" s="2016">
        <f>SUM(D23:D25)</f>
        <v>2089.9</v>
      </c>
      <c r="E26" s="2015">
        <f>SUM(C26:D26)</f>
        <v>2503.9</v>
      </c>
      <c r="F26" s="1408">
        <f>SUM(F23:F25)</f>
        <v>0</v>
      </c>
      <c r="G26" s="2016">
        <f>SUM(G23:G25)</f>
        <v>0</v>
      </c>
      <c r="H26" s="2015">
        <f>SUM(F26:G26)</f>
        <v>0</v>
      </c>
      <c r="I26" s="1408">
        <f>SUM(I23:I25)</f>
        <v>-299</v>
      </c>
      <c r="J26" s="2016">
        <f>SUM(J23:J25)</f>
        <v>-1695</v>
      </c>
      <c r="K26" s="2015">
        <f>SUM(I26:J26)</f>
        <v>-1994</v>
      </c>
      <c r="L26" s="1408">
        <f>SUM(L23:L25)</f>
        <v>115</v>
      </c>
      <c r="M26" s="1408">
        <f>SUM(M23:M25)</f>
        <v>394.9000000000001</v>
      </c>
      <c r="N26" s="1410">
        <f>SUM(L26:M26)</f>
        <v>509.9000000000001</v>
      </c>
      <c r="O26" s="1399"/>
      <c r="P26" s="1323"/>
    </row>
    <row r="27" spans="2:16" ht="19.5" customHeight="1">
      <c r="B27" s="1400"/>
      <c r="C27" s="1322"/>
      <c r="D27" s="1322"/>
      <c r="E27" s="1322"/>
      <c r="F27" s="1322"/>
      <c r="G27" s="1322"/>
      <c r="H27" s="1322"/>
      <c r="I27" s="1322"/>
      <c r="J27" s="1322"/>
      <c r="K27" s="1323"/>
      <c r="L27" s="1323"/>
      <c r="M27" s="1323"/>
      <c r="N27" s="1323"/>
      <c r="O27" s="1323"/>
      <c r="P27" s="1323"/>
    </row>
    <row r="28" spans="2:16" ht="20.25" customHeight="1">
      <c r="B28" s="2323"/>
      <c r="C28" s="2324"/>
      <c r="D28" s="2324"/>
      <c r="E28" s="2324"/>
      <c r="F28" s="2324"/>
      <c r="G28" s="2324"/>
      <c r="H28" s="2324"/>
      <c r="I28" s="2324"/>
      <c r="J28" s="2324"/>
      <c r="K28" s="2324"/>
      <c r="L28" s="2324"/>
      <c r="M28" s="2324"/>
      <c r="N28" s="2324"/>
      <c r="O28" s="1323"/>
      <c r="P28" s="1323"/>
    </row>
    <row r="29" spans="2:16" ht="15.75">
      <c r="B29" s="1321"/>
      <c r="C29" s="1401"/>
      <c r="D29" s="1401"/>
      <c r="E29" s="1401"/>
      <c r="F29" s="1401"/>
      <c r="G29" s="1401"/>
      <c r="H29" s="1401"/>
      <c r="I29" s="1401"/>
      <c r="J29" s="1401"/>
      <c r="K29" s="1323"/>
      <c r="L29" s="1323"/>
      <c r="M29" s="1323"/>
      <c r="N29" s="1323"/>
      <c r="O29" s="1323"/>
      <c r="P29" s="1323"/>
    </row>
    <row r="30" spans="2:16" ht="16.5" thickBot="1">
      <c r="B30" s="1407" t="s">
        <v>643</v>
      </c>
      <c r="C30" s="1401"/>
      <c r="D30" s="1401"/>
      <c r="E30" s="1401"/>
      <c r="F30" s="1401"/>
      <c r="G30" s="1401"/>
      <c r="H30" s="1402" t="s">
        <v>596</v>
      </c>
      <c r="I30" s="1401"/>
      <c r="J30" s="1401"/>
      <c r="K30" s="1323"/>
      <c r="L30" s="1323"/>
      <c r="M30" s="1323"/>
      <c r="N30" s="1323"/>
      <c r="O30" s="1323"/>
      <c r="P30" s="1323"/>
    </row>
    <row r="31" spans="2:16" ht="12.75" customHeight="1">
      <c r="B31" s="2272" t="s">
        <v>667</v>
      </c>
      <c r="C31" s="2325" t="s">
        <v>636</v>
      </c>
      <c r="D31" s="2326"/>
      <c r="E31" s="2326"/>
      <c r="F31" s="2326"/>
      <c r="G31" s="2326"/>
      <c r="H31" s="2327"/>
      <c r="I31" s="1403"/>
      <c r="J31" s="1403"/>
      <c r="K31" s="1403"/>
      <c r="L31" s="1404"/>
      <c r="M31" s="1404"/>
      <c r="N31" s="1404"/>
      <c r="O31" s="1323"/>
      <c r="P31" s="1323"/>
    </row>
    <row r="32" spans="2:14" ht="15">
      <c r="B32" s="2273"/>
      <c r="C32" s="2328" t="s">
        <v>282</v>
      </c>
      <c r="D32" s="2328"/>
      <c r="E32" s="2329"/>
      <c r="F32" s="2330" t="s">
        <v>75</v>
      </c>
      <c r="G32" s="2328"/>
      <c r="H32" s="2331"/>
      <c r="I32" s="2332"/>
      <c r="J32" s="2333"/>
      <c r="K32" s="2333"/>
      <c r="L32" s="2281"/>
      <c r="M32" s="2281"/>
      <c r="N32" s="2281"/>
    </row>
    <row r="33" spans="2:14" ht="45">
      <c r="B33" s="2273"/>
      <c r="C33" s="1275" t="s">
        <v>602</v>
      </c>
      <c r="D33" s="1273" t="s">
        <v>640</v>
      </c>
      <c r="E33" s="1273" t="s">
        <v>212</v>
      </c>
      <c r="F33" s="1273" t="s">
        <v>602</v>
      </c>
      <c r="G33" s="1273" t="s">
        <v>640</v>
      </c>
      <c r="H33" s="1391" t="s">
        <v>212</v>
      </c>
      <c r="I33" s="1325"/>
      <c r="J33" s="1325"/>
      <c r="K33" s="1325"/>
      <c r="L33" s="1325"/>
      <c r="M33" s="1325"/>
      <c r="N33" s="1325"/>
    </row>
    <row r="34" spans="2:14" ht="13.5" thickBot="1">
      <c r="B34" s="2274"/>
      <c r="C34" s="1392">
        <v>1</v>
      </c>
      <c r="D34" s="1319">
        <v>2</v>
      </c>
      <c r="E34" s="1319">
        <v>3</v>
      </c>
      <c r="F34" s="1319">
        <v>4</v>
      </c>
      <c r="G34" s="1319">
        <v>5</v>
      </c>
      <c r="H34" s="1320">
        <v>6</v>
      </c>
      <c r="I34" s="1405"/>
      <c r="J34" s="1405"/>
      <c r="K34" s="1406"/>
      <c r="L34" s="1406"/>
      <c r="M34" s="1406"/>
      <c r="N34" s="1406"/>
    </row>
    <row r="35" spans="2:14" ht="19.5" customHeight="1">
      <c r="B35" s="1384" t="s">
        <v>641</v>
      </c>
      <c r="C35" s="2004">
        <v>2854.18</v>
      </c>
      <c r="D35" s="2005">
        <v>15781.81</v>
      </c>
      <c r="E35" s="2005">
        <f>SUM(C35:D35)</f>
        <v>18635.989999999998</v>
      </c>
      <c r="F35" s="2005">
        <v>820.8</v>
      </c>
      <c r="G35" s="2005">
        <v>4259.35</v>
      </c>
      <c r="H35" s="2006">
        <f>SUM(F35:G35)</f>
        <v>5080.150000000001</v>
      </c>
      <c r="I35" s="1322"/>
      <c r="J35" s="1322"/>
      <c r="K35" s="1323"/>
      <c r="L35" s="1323"/>
      <c r="M35" s="1323"/>
      <c r="N35" s="1323"/>
    </row>
    <row r="36" spans="2:14" ht="19.5" customHeight="1">
      <c r="B36" s="1398"/>
      <c r="C36" s="1665"/>
      <c r="D36" s="1666"/>
      <c r="E36" s="1666"/>
      <c r="F36" s="1666"/>
      <c r="G36" s="1666"/>
      <c r="H36" s="1667"/>
      <c r="I36" s="1322"/>
      <c r="J36" s="1322"/>
      <c r="K36" s="1323"/>
      <c r="L36" s="1323"/>
      <c r="M36" s="1323"/>
      <c r="N36" s="1323"/>
    </row>
    <row r="37" spans="2:14" ht="19.5" customHeight="1" thickBot="1">
      <c r="B37" s="1967"/>
      <c r="C37" s="2007"/>
      <c r="D37" s="2008"/>
      <c r="E37" s="2008"/>
      <c r="F37" s="2008"/>
      <c r="G37" s="2008"/>
      <c r="H37" s="2009"/>
      <c r="I37" s="1322"/>
      <c r="J37" s="1322"/>
      <c r="K37" s="1323"/>
      <c r="L37" s="1323"/>
      <c r="M37" s="1323"/>
      <c r="N37" s="1323"/>
    </row>
    <row r="38" spans="2:14" ht="19.5" customHeight="1" thickBot="1">
      <c r="B38" s="1968" t="s">
        <v>642</v>
      </c>
      <c r="C38" s="2010">
        <f aca="true" t="shared" si="1" ref="C38:H38">SUM(C35:C37)</f>
        <v>2854.18</v>
      </c>
      <c r="D38" s="2010">
        <f t="shared" si="1"/>
        <v>15781.81</v>
      </c>
      <c r="E38" s="2010">
        <f t="shared" si="1"/>
        <v>18635.989999999998</v>
      </c>
      <c r="F38" s="2010">
        <f t="shared" si="1"/>
        <v>820.8</v>
      </c>
      <c r="G38" s="2010">
        <f t="shared" si="1"/>
        <v>4259.35</v>
      </c>
      <c r="H38" s="2011">
        <f t="shared" si="1"/>
        <v>5080.150000000001</v>
      </c>
      <c r="I38" s="1322"/>
      <c r="J38" s="1322"/>
      <c r="K38" s="1323"/>
      <c r="L38" s="1323"/>
      <c r="M38" s="1323"/>
      <c r="N38" s="1323"/>
    </row>
    <row r="39" spans="2:12" ht="19.5" customHeight="1">
      <c r="B39" s="2321" t="s">
        <v>638</v>
      </c>
      <c r="C39" s="2322"/>
      <c r="D39" s="2322"/>
      <c r="E39" s="2322"/>
      <c r="F39" s="2322"/>
      <c r="G39" s="2322"/>
      <c r="H39" s="2322"/>
      <c r="I39" s="2322"/>
      <c r="J39" s="2322"/>
      <c r="K39" s="2322"/>
      <c r="L39" s="2322"/>
    </row>
    <row r="40" ht="26.25" customHeight="1">
      <c r="B40" s="208"/>
    </row>
    <row r="41" spans="2:12" s="1365" customFormat="1" ht="20.25" customHeight="1">
      <c r="B41" s="1365" t="s">
        <v>668</v>
      </c>
      <c r="F41" s="1379" t="s">
        <v>666</v>
      </c>
      <c r="G41" s="1379"/>
      <c r="L41" s="1365" t="s">
        <v>187</v>
      </c>
    </row>
    <row r="42" spans="6:7" ht="18.75" customHeight="1">
      <c r="F42" s="2278"/>
      <c r="G42" s="2278"/>
    </row>
  </sheetData>
  <mergeCells count="26">
    <mergeCell ref="P2:Q2"/>
    <mergeCell ref="P3:Q3"/>
    <mergeCell ref="B4:P4"/>
    <mergeCell ref="B7:B10"/>
    <mergeCell ref="C7:H7"/>
    <mergeCell ref="I7:K8"/>
    <mergeCell ref="L7:N8"/>
    <mergeCell ref="O7:Q8"/>
    <mergeCell ref="C8:E8"/>
    <mergeCell ref="F8:H8"/>
    <mergeCell ref="B15:K15"/>
    <mergeCell ref="B19:B22"/>
    <mergeCell ref="C19:N19"/>
    <mergeCell ref="C20:E20"/>
    <mergeCell ref="F20:H20"/>
    <mergeCell ref="I20:K20"/>
    <mergeCell ref="L20:N20"/>
    <mergeCell ref="B39:L39"/>
    <mergeCell ref="F42:G42"/>
    <mergeCell ref="B28:N28"/>
    <mergeCell ref="B31:B34"/>
    <mergeCell ref="C31:H31"/>
    <mergeCell ref="C32:E32"/>
    <mergeCell ref="F32:H32"/>
    <mergeCell ref="I32:K32"/>
    <mergeCell ref="L32:N32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52" r:id="rId1"/>
  <headerFooter alignWithMargins="0">
    <oddFooter>&amp;C&amp;14&amp;P+106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workbookViewId="0" topLeftCell="A80">
      <selection activeCell="A100" sqref="A100"/>
    </sheetView>
  </sheetViews>
  <sheetFormatPr defaultColWidth="9.00390625" defaultRowHeight="12.75"/>
  <cols>
    <col min="1" max="1" width="58.25390625" style="1263" customWidth="1"/>
    <col min="2" max="4" width="26.00390625" style="1263" customWidth="1"/>
    <col min="5" max="5" width="24.25390625" style="1263" customWidth="1"/>
    <col min="6" max="6" width="31.625" style="1263" customWidth="1"/>
    <col min="7" max="7" width="17.125" style="1263" customWidth="1"/>
    <col min="8" max="16384" width="9.125" style="1263" customWidth="1"/>
  </cols>
  <sheetData>
    <row r="1" spans="2:4" ht="15" hidden="1">
      <c r="B1" s="1264"/>
      <c r="C1" s="1264"/>
      <c r="D1" s="1264"/>
    </row>
    <row r="2" spans="2:4" ht="15">
      <c r="B2" s="1264"/>
      <c r="C2" s="1264"/>
      <c r="D2" s="1264"/>
    </row>
    <row r="3" spans="1:7" ht="23.25" customHeight="1">
      <c r="A3" s="2017" t="s">
        <v>663</v>
      </c>
      <c r="B3" s="1264"/>
      <c r="C3" s="1264"/>
      <c r="D3" s="1264"/>
      <c r="G3" s="1368"/>
    </row>
    <row r="4" spans="1:4" ht="30.75" customHeight="1" thickBot="1">
      <c r="A4" s="2018" t="s">
        <v>28</v>
      </c>
      <c r="B4" s="1264"/>
      <c r="C4" s="1264"/>
      <c r="D4" s="1264"/>
    </row>
    <row r="5" spans="1:7" ht="36" customHeight="1">
      <c r="A5" s="2350" t="s">
        <v>644</v>
      </c>
      <c r="B5" s="2371"/>
      <c r="C5" s="2371"/>
      <c r="D5" s="2371"/>
      <c r="E5" s="2371"/>
      <c r="F5" s="2371"/>
      <c r="G5" s="2372"/>
    </row>
    <row r="6" spans="1:7" ht="18" customHeight="1" thickBot="1">
      <c r="A6" s="1413"/>
      <c r="B6" s="1414"/>
      <c r="C6" s="1414"/>
      <c r="D6" s="1414"/>
      <c r="E6" s="1414"/>
      <c r="F6" s="1414"/>
      <c r="G6" s="1415" t="s">
        <v>596</v>
      </c>
    </row>
    <row r="7" spans="1:7" s="208" customFormat="1" ht="27" customHeight="1">
      <c r="A7" s="2272" t="s">
        <v>597</v>
      </c>
      <c r="B7" s="2275" t="s">
        <v>598</v>
      </c>
      <c r="C7" s="2309"/>
      <c r="D7" s="2373" t="s">
        <v>599</v>
      </c>
      <c r="E7" s="2375" t="s">
        <v>645</v>
      </c>
      <c r="F7" s="2376"/>
      <c r="G7" s="2373" t="s">
        <v>601</v>
      </c>
    </row>
    <row r="8" spans="1:7" s="208" customFormat="1" ht="69.75" customHeight="1">
      <c r="A8" s="2273"/>
      <c r="B8" s="1668" t="s">
        <v>20</v>
      </c>
      <c r="C8" s="1669" t="s">
        <v>21</v>
      </c>
      <c r="D8" s="2374"/>
      <c r="E8" s="2098" t="s">
        <v>646</v>
      </c>
      <c r="F8" s="2099" t="s">
        <v>647</v>
      </c>
      <c r="G8" s="2377"/>
    </row>
    <row r="9" spans="1:7" ht="12.75" customHeight="1" thickBot="1">
      <c r="A9" s="2274"/>
      <c r="B9" s="1277">
        <v>1</v>
      </c>
      <c r="C9" s="1279">
        <v>2</v>
      </c>
      <c r="D9" s="1279">
        <v>3</v>
      </c>
      <c r="E9" s="1279">
        <v>4</v>
      </c>
      <c r="F9" s="1278">
        <v>5</v>
      </c>
      <c r="G9" s="1394" t="s">
        <v>648</v>
      </c>
    </row>
    <row r="10" spans="1:7" s="2083" customFormat="1" ht="19.5" customHeight="1" thickBot="1">
      <c r="A10" s="2363" t="s">
        <v>607</v>
      </c>
      <c r="B10" s="2364"/>
      <c r="C10" s="2364"/>
      <c r="D10" s="2364"/>
      <c r="E10" s="2364"/>
      <c r="F10" s="2364"/>
      <c r="G10" s="2365"/>
    </row>
    <row r="11" spans="1:7" s="208" customFormat="1" ht="19.5" customHeight="1">
      <c r="A11" s="2085" t="s">
        <v>614</v>
      </c>
      <c r="B11" s="2086"/>
      <c r="C11" s="2087"/>
      <c r="D11" s="2088">
        <f>790.07+317.15</f>
        <v>1107.22</v>
      </c>
      <c r="E11" s="2089">
        <f>790.07</f>
        <v>790.07</v>
      </c>
      <c r="F11" s="2090">
        <v>317.15</v>
      </c>
      <c r="G11" s="2091"/>
    </row>
    <row r="12" spans="1:7" ht="19.5" customHeight="1">
      <c r="A12" s="1284"/>
      <c r="B12" s="1285"/>
      <c r="C12" s="1286"/>
      <c r="D12" s="2069"/>
      <c r="E12" s="1285"/>
      <c r="F12" s="1287"/>
      <c r="G12" s="1418"/>
    </row>
    <row r="13" spans="1:7" ht="19.5" customHeight="1">
      <c r="A13" s="1284"/>
      <c r="B13" s="1285"/>
      <c r="C13" s="1286"/>
      <c r="D13" s="2069"/>
      <c r="E13" s="1285"/>
      <c r="F13" s="1287"/>
      <c r="G13" s="1418"/>
    </row>
    <row r="14" spans="1:7" ht="19.5" customHeight="1" thickBot="1">
      <c r="A14" s="1288"/>
      <c r="B14" s="1289"/>
      <c r="C14" s="1290"/>
      <c r="D14" s="2070"/>
      <c r="E14" s="1289"/>
      <c r="F14" s="1291"/>
      <c r="G14" s="1419"/>
    </row>
    <row r="15" spans="1:7" s="2084" customFormat="1" ht="19.5" customHeight="1" thickBot="1">
      <c r="A15" s="2366" t="s">
        <v>609</v>
      </c>
      <c r="B15" s="2367"/>
      <c r="C15" s="2367"/>
      <c r="D15" s="2367"/>
      <c r="E15" s="2367"/>
      <c r="F15" s="2367"/>
      <c r="G15" s="2368"/>
    </row>
    <row r="16" spans="1:7" ht="19.5" customHeight="1">
      <c r="A16" s="1420" t="s">
        <v>610</v>
      </c>
      <c r="B16" s="2034">
        <v>2000000</v>
      </c>
      <c r="C16" s="2071">
        <v>1740256</v>
      </c>
      <c r="D16" s="2054">
        <v>16517.21</v>
      </c>
      <c r="E16" s="1928">
        <v>16517.21</v>
      </c>
      <c r="F16" s="2054">
        <v>0</v>
      </c>
      <c r="G16" s="2035"/>
    </row>
    <row r="17" spans="1:7" ht="19.5" customHeight="1">
      <c r="A17" s="1421" t="s">
        <v>611</v>
      </c>
      <c r="B17" s="2036">
        <v>608904</v>
      </c>
      <c r="C17" s="2072">
        <v>597771</v>
      </c>
      <c r="D17" s="2055">
        <v>0</v>
      </c>
      <c r="E17" s="1878">
        <v>0</v>
      </c>
      <c r="F17" s="2055">
        <v>0</v>
      </c>
      <c r="G17" s="2037"/>
    </row>
    <row r="18" spans="1:7" ht="19.5" customHeight="1">
      <c r="A18" s="1422" t="s">
        <v>612</v>
      </c>
      <c r="B18" s="2038">
        <v>197520</v>
      </c>
      <c r="C18" s="2073">
        <v>231393</v>
      </c>
      <c r="D18" s="2056">
        <v>35756.06</v>
      </c>
      <c r="E18" s="1933">
        <v>0</v>
      </c>
      <c r="F18" s="2056">
        <v>0</v>
      </c>
      <c r="G18" s="2039"/>
    </row>
    <row r="19" spans="1:7" ht="19.5" customHeight="1">
      <c r="A19" s="1423" t="s">
        <v>613</v>
      </c>
      <c r="B19" s="2040">
        <v>0</v>
      </c>
      <c r="C19" s="2074">
        <v>21996</v>
      </c>
      <c r="D19" s="2057">
        <v>82.36</v>
      </c>
      <c r="E19" s="1884">
        <v>0</v>
      </c>
      <c r="F19" s="2057">
        <v>0</v>
      </c>
      <c r="G19" s="2041"/>
    </row>
    <row r="20" spans="1:7" ht="19.5" customHeight="1">
      <c r="A20" s="1424" t="s">
        <v>614</v>
      </c>
      <c r="B20" s="2042">
        <f>45660+27766+43043+26535+10804</f>
        <v>153808</v>
      </c>
      <c r="C20" s="2075">
        <f>45660+27766+43043+26535+10804</f>
        <v>153808</v>
      </c>
      <c r="D20" s="2058">
        <v>163272.16</v>
      </c>
      <c r="E20" s="1890">
        <v>5327.32</v>
      </c>
      <c r="F20" s="2058">
        <v>1225.57</v>
      </c>
      <c r="G20" s="2043"/>
    </row>
    <row r="21" spans="1:7" ht="19.5" customHeight="1">
      <c r="A21" s="1424" t="s">
        <v>633</v>
      </c>
      <c r="B21" s="2042">
        <v>1888</v>
      </c>
      <c r="C21" s="2075">
        <v>1888</v>
      </c>
      <c r="D21" s="2058">
        <v>1377.6</v>
      </c>
      <c r="E21" s="1890">
        <v>0</v>
      </c>
      <c r="F21" s="2058">
        <v>0</v>
      </c>
      <c r="G21" s="2043"/>
    </row>
    <row r="22" spans="1:7" ht="19.5" customHeight="1">
      <c r="A22" s="1424" t="s">
        <v>649</v>
      </c>
      <c r="B22" s="2042">
        <v>0</v>
      </c>
      <c r="C22" s="2075">
        <v>0</v>
      </c>
      <c r="D22" s="2058">
        <v>130.96</v>
      </c>
      <c r="E22" s="1890">
        <v>0</v>
      </c>
      <c r="F22" s="2058">
        <v>0</v>
      </c>
      <c r="G22" s="2043"/>
    </row>
    <row r="23" spans="1:7" ht="19.5" customHeight="1" thickBot="1">
      <c r="A23" s="1425" t="s">
        <v>650</v>
      </c>
      <c r="B23" s="2044">
        <f>SUM(B16:B22)</f>
        <v>2962120</v>
      </c>
      <c r="C23" s="2076">
        <f>SUM(C16:C22)</f>
        <v>2747112</v>
      </c>
      <c r="D23" s="2059">
        <f>SUM(D16:D22)</f>
        <v>217136.35</v>
      </c>
      <c r="E23" s="2060">
        <f>SUM(E16:E22)</f>
        <v>21844.53</v>
      </c>
      <c r="F23" s="2059">
        <f>SUM(F16:F22)</f>
        <v>1225.57</v>
      </c>
      <c r="G23" s="2045"/>
    </row>
    <row r="24" spans="1:7" s="1293" customFormat="1" ht="19.5" customHeight="1" thickBot="1">
      <c r="A24" s="2268" t="s">
        <v>637</v>
      </c>
      <c r="B24" s="2369"/>
      <c r="C24" s="2369"/>
      <c r="D24" s="2369"/>
      <c r="E24" s="2369"/>
      <c r="F24" s="2369"/>
      <c r="G24" s="2270"/>
    </row>
    <row r="25" spans="1:7" ht="19.5" customHeight="1">
      <c r="A25" s="1329"/>
      <c r="B25" s="1330"/>
      <c r="C25" s="1332"/>
      <c r="D25" s="1343"/>
      <c r="E25" s="1296"/>
      <c r="F25" s="1426"/>
      <c r="G25" s="1427"/>
    </row>
    <row r="26" spans="1:7" ht="19.5" customHeight="1">
      <c r="A26" s="1302"/>
      <c r="B26" s="1303"/>
      <c r="C26" s="1334"/>
      <c r="D26" s="1334"/>
      <c r="E26" s="1304"/>
      <c r="F26" s="1428"/>
      <c r="G26" s="1350"/>
    </row>
    <row r="27" spans="1:7" ht="19.5" customHeight="1">
      <c r="A27" s="1302"/>
      <c r="B27" s="1303"/>
      <c r="C27" s="1334"/>
      <c r="D27" s="1334"/>
      <c r="E27" s="1304"/>
      <c r="F27" s="1428"/>
      <c r="G27" s="1350"/>
    </row>
    <row r="28" spans="1:7" ht="19.5" customHeight="1" thickBot="1">
      <c r="A28" s="1429"/>
      <c r="B28" s="1430"/>
      <c r="C28" s="1431"/>
      <c r="D28" s="1344"/>
      <c r="E28" s="1312"/>
      <c r="F28" s="1432"/>
      <c r="G28" s="1433"/>
    </row>
    <row r="29" spans="1:7" ht="9.75" customHeight="1" thickBot="1">
      <c r="A29" s="1434"/>
      <c r="B29" s="1435"/>
      <c r="C29" s="1435"/>
      <c r="D29" s="1435"/>
      <c r="E29" s="1435"/>
      <c r="F29" s="1435"/>
      <c r="G29" s="1436"/>
    </row>
    <row r="30" spans="1:7" s="1412" customFormat="1" ht="19.5" customHeight="1" thickBot="1">
      <c r="A30" s="2097" t="s">
        <v>617</v>
      </c>
      <c r="B30" s="2092">
        <f>SUM(B33:B40)</f>
        <v>2962120</v>
      </c>
      <c r="C30" s="2093">
        <f>SUM(C33:C40)</f>
        <v>2747112</v>
      </c>
      <c r="D30" s="2094">
        <f>SUM(D33:D40)</f>
        <v>218243.57</v>
      </c>
      <c r="E30" s="2095">
        <f>SUM(E33:E40)</f>
        <v>22634.6</v>
      </c>
      <c r="F30" s="2094">
        <f>SUM(F33:F40)</f>
        <v>1542.7199999999998</v>
      </c>
      <c r="G30" s="2096"/>
    </row>
    <row r="31" spans="1:7" ht="17.25" customHeight="1" hidden="1">
      <c r="A31" s="2370"/>
      <c r="B31" s="2370"/>
      <c r="C31" s="2370"/>
      <c r="D31" s="2370"/>
      <c r="E31" s="1742"/>
      <c r="F31" s="2061"/>
      <c r="G31" s="2046"/>
    </row>
    <row r="32" spans="1:7" ht="19.5" customHeight="1">
      <c r="A32" s="2047" t="s">
        <v>618</v>
      </c>
      <c r="B32" s="2048"/>
      <c r="C32" s="2080"/>
      <c r="D32" s="2077"/>
      <c r="E32" s="1743"/>
      <c r="F32" s="2062"/>
      <c r="G32" s="2049"/>
    </row>
    <row r="33" spans="1:7" ht="19.5" customHeight="1">
      <c r="A33" s="1284" t="s">
        <v>619</v>
      </c>
      <c r="B33" s="2050"/>
      <c r="C33" s="2081"/>
      <c r="D33" s="2063"/>
      <c r="E33" s="1800"/>
      <c r="F33" s="2063"/>
      <c r="G33" s="2051"/>
    </row>
    <row r="34" spans="1:7" ht="19.5" customHeight="1">
      <c r="A34" s="1284" t="s">
        <v>620</v>
      </c>
      <c r="B34" s="2050">
        <f>B16+B17+B18+B19</f>
        <v>2806424</v>
      </c>
      <c r="C34" s="2081">
        <f>C16+C17+C18+C19</f>
        <v>2591416</v>
      </c>
      <c r="D34" s="2063">
        <f>D16+D17+D18+D19</f>
        <v>52355.63</v>
      </c>
      <c r="E34" s="1800">
        <f>E16+E17+E18+E19</f>
        <v>16517.21</v>
      </c>
      <c r="F34" s="2063">
        <f>F16+F17+F18+F19</f>
        <v>0</v>
      </c>
      <c r="G34" s="2051"/>
    </row>
    <row r="35" spans="1:7" ht="19.5" customHeight="1">
      <c r="A35" s="1284" t="s">
        <v>634</v>
      </c>
      <c r="B35" s="1802"/>
      <c r="C35" s="1801"/>
      <c r="D35" s="2078"/>
      <c r="E35" s="2067"/>
      <c r="F35" s="2064"/>
      <c r="G35" s="2051"/>
    </row>
    <row r="36" spans="1:7" ht="19.5" customHeight="1">
      <c r="A36" s="1284" t="s">
        <v>622</v>
      </c>
      <c r="B36" s="1804"/>
      <c r="C36" s="1803"/>
      <c r="D36" s="2065"/>
      <c r="E36" s="2067"/>
      <c r="F36" s="2064"/>
      <c r="G36" s="2051"/>
    </row>
    <row r="37" spans="1:7" ht="19.5" customHeight="1">
      <c r="A37" s="1284" t="s">
        <v>623</v>
      </c>
      <c r="B37" s="1807">
        <f>B20+B11</f>
        <v>153808</v>
      </c>
      <c r="C37" s="1806">
        <f>C20+C11</f>
        <v>153808</v>
      </c>
      <c r="D37" s="2065">
        <f>D20+D11</f>
        <v>164379.38</v>
      </c>
      <c r="E37" s="1805">
        <f>E20+E11</f>
        <v>6117.389999999999</v>
      </c>
      <c r="F37" s="2065">
        <f>F20+F11</f>
        <v>1542.7199999999998</v>
      </c>
      <c r="G37" s="2051"/>
    </row>
    <row r="38" spans="1:7" ht="19.5" customHeight="1">
      <c r="A38" s="1284" t="s">
        <v>633</v>
      </c>
      <c r="B38" s="1807">
        <f aca="true" t="shared" si="0" ref="B38:F39">B21</f>
        <v>1888</v>
      </c>
      <c r="C38" s="1806">
        <f t="shared" si="0"/>
        <v>1888</v>
      </c>
      <c r="D38" s="2065">
        <f t="shared" si="0"/>
        <v>1377.6</v>
      </c>
      <c r="E38" s="1805">
        <f t="shared" si="0"/>
        <v>0</v>
      </c>
      <c r="F38" s="2065">
        <f t="shared" si="0"/>
        <v>0</v>
      </c>
      <c r="G38" s="2051"/>
    </row>
    <row r="39" spans="1:7" ht="19.5" customHeight="1">
      <c r="A39" s="1284" t="s">
        <v>649</v>
      </c>
      <c r="B39" s="1807">
        <f t="shared" si="0"/>
        <v>0</v>
      </c>
      <c r="C39" s="1806">
        <f t="shared" si="0"/>
        <v>0</v>
      </c>
      <c r="D39" s="2065">
        <f t="shared" si="0"/>
        <v>130.96</v>
      </c>
      <c r="E39" s="1805">
        <f t="shared" si="0"/>
        <v>0</v>
      </c>
      <c r="F39" s="2065">
        <f t="shared" si="0"/>
        <v>0</v>
      </c>
      <c r="G39" s="2051"/>
    </row>
    <row r="40" spans="1:7" ht="19.5" customHeight="1" thickBot="1">
      <c r="A40" s="1288" t="s">
        <v>624</v>
      </c>
      <c r="B40" s="2052"/>
      <c r="C40" s="2082"/>
      <c r="D40" s="2079"/>
      <c r="E40" s="2068"/>
      <c r="F40" s="2066"/>
      <c r="G40" s="2053"/>
    </row>
    <row r="41" spans="1:6" ht="15">
      <c r="A41" s="1321"/>
      <c r="B41" s="1322"/>
      <c r="C41" s="1322"/>
      <c r="D41" s="1322"/>
      <c r="E41" s="1323"/>
      <c r="F41" s="1323"/>
    </row>
    <row r="42" spans="1:7" ht="25.5" customHeight="1" hidden="1">
      <c r="A42" s="2275" t="s">
        <v>651</v>
      </c>
      <c r="B42" s="2276"/>
      <c r="C42" s="2276"/>
      <c r="D42" s="2276"/>
      <c r="E42" s="2276"/>
      <c r="F42" s="2276"/>
      <c r="G42" s="2277"/>
    </row>
    <row r="43" spans="1:7" ht="15.75" hidden="1" thickBot="1">
      <c r="A43" s="1437"/>
      <c r="B43" s="1438"/>
      <c r="C43" s="1438"/>
      <c r="D43" s="1438"/>
      <c r="E43" s="1438"/>
      <c r="F43" s="1438"/>
      <c r="G43" s="1439" t="s">
        <v>596</v>
      </c>
    </row>
    <row r="44" spans="1:7" ht="19.5" customHeight="1" hidden="1">
      <c r="A44" s="2272" t="s">
        <v>652</v>
      </c>
      <c r="B44" s="2361" t="s">
        <v>598</v>
      </c>
      <c r="C44" s="2326"/>
      <c r="D44" s="2356" t="s">
        <v>653</v>
      </c>
      <c r="E44" s="2358" t="s">
        <v>645</v>
      </c>
      <c r="F44" s="2355"/>
      <c r="G44" s="2359" t="s">
        <v>601</v>
      </c>
    </row>
    <row r="45" spans="1:7" ht="66.75" customHeight="1" hidden="1">
      <c r="A45" s="2273"/>
      <c r="B45" s="1275" t="s">
        <v>20</v>
      </c>
      <c r="C45" s="1269" t="s">
        <v>21</v>
      </c>
      <c r="D45" s="2362"/>
      <c r="E45" s="1416" t="s">
        <v>646</v>
      </c>
      <c r="F45" s="1417" t="s">
        <v>647</v>
      </c>
      <c r="G45" s="2360"/>
    </row>
    <row r="46" spans="1:7" ht="14.25" customHeight="1" hidden="1" thickBot="1">
      <c r="A46" s="2274"/>
      <c r="B46" s="1382">
        <v>1</v>
      </c>
      <c r="C46" s="1278">
        <v>2</v>
      </c>
      <c r="D46" s="1279">
        <v>3</v>
      </c>
      <c r="E46" s="1279">
        <v>4</v>
      </c>
      <c r="F46" s="1278">
        <v>5</v>
      </c>
      <c r="G46" s="1394" t="s">
        <v>648</v>
      </c>
    </row>
    <row r="47" spans="1:7" ht="19.5" customHeight="1" hidden="1" thickBot="1">
      <c r="A47" s="2265" t="s">
        <v>607</v>
      </c>
      <c r="B47" s="2266"/>
      <c r="C47" s="2266"/>
      <c r="D47" s="2266"/>
      <c r="E47" s="2266"/>
      <c r="F47" s="2266"/>
      <c r="G47" s="2267"/>
    </row>
    <row r="48" spans="1:7" ht="19.5" customHeight="1" hidden="1">
      <c r="A48" s="1294" t="s">
        <v>654</v>
      </c>
      <c r="B48" s="1295"/>
      <c r="C48" s="1296"/>
      <c r="D48" s="1343"/>
      <c r="E48" s="1296"/>
      <c r="F48" s="1296"/>
      <c r="G48" s="1297"/>
    </row>
    <row r="49" spans="1:7" ht="19.5" customHeight="1" hidden="1">
      <c r="A49" s="1440" t="s">
        <v>655</v>
      </c>
      <c r="B49" s="1441"/>
      <c r="C49" s="1442"/>
      <c r="D49" s="1443"/>
      <c r="E49" s="1442"/>
      <c r="F49" s="1442"/>
      <c r="G49" s="1444"/>
    </row>
    <row r="50" spans="1:7" ht="19.5" customHeight="1" hidden="1" thickBot="1">
      <c r="A50" s="1288" t="s">
        <v>863</v>
      </c>
      <c r="B50" s="1445"/>
      <c r="C50" s="1446"/>
      <c r="D50" s="1447"/>
      <c r="E50" s="1448"/>
      <c r="F50" s="1446"/>
      <c r="G50" s="1449"/>
    </row>
    <row r="51" spans="1:7" ht="19.5" customHeight="1" hidden="1" thickBot="1">
      <c r="A51" s="2265" t="s">
        <v>609</v>
      </c>
      <c r="B51" s="2266"/>
      <c r="C51" s="2266"/>
      <c r="D51" s="2266"/>
      <c r="E51" s="2266"/>
      <c r="F51" s="2266"/>
      <c r="G51" s="2267"/>
    </row>
    <row r="52" spans="1:7" ht="19.5" customHeight="1" hidden="1">
      <c r="A52" s="1450" t="s">
        <v>654</v>
      </c>
      <c r="B52" s="1451"/>
      <c r="C52" s="1452"/>
      <c r="D52" s="1453"/>
      <c r="E52" s="1452"/>
      <c r="F52" s="1452"/>
      <c r="G52" s="1454"/>
    </row>
    <row r="53" spans="1:7" ht="19.5" customHeight="1" hidden="1">
      <c r="A53" s="1455" t="s">
        <v>656</v>
      </c>
      <c r="B53" s="1456"/>
      <c r="C53" s="1457"/>
      <c r="D53" s="1458"/>
      <c r="E53" s="1457"/>
      <c r="F53" s="1457"/>
      <c r="G53" s="1459"/>
    </row>
    <row r="54" spans="1:7" ht="19.5" customHeight="1" hidden="1">
      <c r="A54" s="1455" t="s">
        <v>657</v>
      </c>
      <c r="B54" s="1456"/>
      <c r="C54" s="1457"/>
      <c r="D54" s="1458"/>
      <c r="E54" s="1457"/>
      <c r="F54" s="1457"/>
      <c r="G54" s="1459"/>
    </row>
    <row r="55" spans="1:7" ht="19.5" customHeight="1" hidden="1">
      <c r="A55" s="1460"/>
      <c r="B55" s="1461"/>
      <c r="C55" s="1462"/>
      <c r="D55" s="1463"/>
      <c r="E55" s="1462"/>
      <c r="F55" s="1462"/>
      <c r="G55" s="1464"/>
    </row>
    <row r="56" spans="1:7" ht="19.5" customHeight="1" hidden="1">
      <c r="A56" s="1465"/>
      <c r="B56" s="1466"/>
      <c r="C56" s="1467"/>
      <c r="D56" s="1468"/>
      <c r="E56" s="1467"/>
      <c r="F56" s="1467"/>
      <c r="G56" s="1469"/>
    </row>
    <row r="57" spans="1:7" ht="19.5" customHeight="1" hidden="1" thickBot="1">
      <c r="A57" s="1361" t="s">
        <v>863</v>
      </c>
      <c r="B57" s="1470"/>
      <c r="C57" s="1471"/>
      <c r="D57" s="1472"/>
      <c r="E57" s="1471"/>
      <c r="F57" s="1471"/>
      <c r="G57" s="1473"/>
    </row>
    <row r="58" spans="1:7" ht="19.5" customHeight="1" hidden="1" thickBot="1">
      <c r="A58" s="2265" t="s">
        <v>616</v>
      </c>
      <c r="B58" s="2266"/>
      <c r="C58" s="2266"/>
      <c r="D58" s="2266"/>
      <c r="E58" s="2266"/>
      <c r="F58" s="2266"/>
      <c r="G58" s="2267"/>
    </row>
    <row r="59" spans="1:7" ht="19.5" customHeight="1" hidden="1">
      <c r="A59" s="1294"/>
      <c r="B59" s="1295"/>
      <c r="C59" s="1296"/>
      <c r="D59" s="1343"/>
      <c r="E59" s="1296"/>
      <c r="F59" s="1296"/>
      <c r="G59" s="1297"/>
    </row>
    <row r="60" spans="1:7" ht="19.5" customHeight="1" hidden="1">
      <c r="A60" s="1335"/>
      <c r="B60" s="1336"/>
      <c r="C60" s="1337"/>
      <c r="D60" s="1338"/>
      <c r="E60" s="1337"/>
      <c r="F60" s="1337"/>
      <c r="G60" s="1339"/>
    </row>
    <row r="61" spans="1:7" ht="19.5" customHeight="1" hidden="1" thickBot="1">
      <c r="A61" s="1361" t="s">
        <v>863</v>
      </c>
      <c r="B61" s="1470"/>
      <c r="C61" s="1471"/>
      <c r="D61" s="1472"/>
      <c r="E61" s="1471"/>
      <c r="F61" s="1471"/>
      <c r="G61" s="1473"/>
    </row>
    <row r="62" spans="1:7" ht="3.75" customHeight="1" hidden="1" thickBot="1">
      <c r="A62" s="1474"/>
      <c r="B62" s="1475"/>
      <c r="C62" s="1475"/>
      <c r="D62" s="1475"/>
      <c r="E62" s="1475"/>
      <c r="F62" s="1475"/>
      <c r="G62" s="1476"/>
    </row>
    <row r="63" spans="1:7" ht="19.5" customHeight="1" hidden="1" thickBot="1">
      <c r="A63" s="1477" t="s">
        <v>658</v>
      </c>
      <c r="B63" s="1478"/>
      <c r="C63" s="1471"/>
      <c r="D63" s="1472"/>
      <c r="E63" s="1479"/>
      <c r="F63" s="1471"/>
      <c r="G63" s="1473"/>
    </row>
    <row r="64" ht="14.25" customHeight="1" hidden="1" thickBot="1"/>
    <row r="65" ht="14.25" customHeight="1"/>
    <row r="66" ht="14.25" customHeight="1"/>
    <row r="67" ht="14.25" customHeight="1"/>
    <row r="68" ht="14.25" customHeight="1"/>
    <row r="69" ht="24.75" customHeight="1">
      <c r="A69" s="2017" t="s">
        <v>663</v>
      </c>
    </row>
    <row r="70" ht="24.75" customHeight="1">
      <c r="A70" s="2018" t="s">
        <v>28</v>
      </c>
    </row>
    <row r="71" ht="28.5" customHeight="1" thickBot="1"/>
    <row r="72" spans="1:7" ht="28.5" customHeight="1">
      <c r="A72" s="2350" t="s">
        <v>659</v>
      </c>
      <c r="B72" s="2351"/>
      <c r="C72" s="2351"/>
      <c r="D72" s="2351"/>
      <c r="E72" s="2351"/>
      <c r="F72" s="2351"/>
      <c r="G72" s="2352"/>
    </row>
    <row r="73" spans="1:7" ht="15.75" thickBot="1">
      <c r="A73" s="1437"/>
      <c r="B73" s="1438"/>
      <c r="C73" s="1438"/>
      <c r="D73" s="1438"/>
      <c r="E73" s="1438"/>
      <c r="F73" s="1438"/>
      <c r="G73" s="1439" t="s">
        <v>596</v>
      </c>
    </row>
    <row r="74" spans="1:7" ht="19.5" customHeight="1">
      <c r="A74" s="2288" t="s">
        <v>660</v>
      </c>
      <c r="B74" s="2354" t="s">
        <v>598</v>
      </c>
      <c r="C74" s="2355"/>
      <c r="D74" s="2356" t="s">
        <v>599</v>
      </c>
      <c r="E74" s="2358" t="s">
        <v>645</v>
      </c>
      <c r="F74" s="2355"/>
      <c r="G74" s="2359" t="s">
        <v>601</v>
      </c>
    </row>
    <row r="75" spans="1:7" ht="64.5" customHeight="1">
      <c r="A75" s="2353"/>
      <c r="B75" s="1326" t="s">
        <v>20</v>
      </c>
      <c r="C75" s="1273" t="s">
        <v>21</v>
      </c>
      <c r="D75" s="2357"/>
      <c r="E75" s="1416" t="s">
        <v>646</v>
      </c>
      <c r="F75" s="1417" t="s">
        <v>647</v>
      </c>
      <c r="G75" s="2360"/>
    </row>
    <row r="76" spans="1:7" ht="14.25" customHeight="1" thickBot="1">
      <c r="A76" s="2274"/>
      <c r="B76" s="1480">
        <v>1</v>
      </c>
      <c r="C76" s="1481">
        <v>2</v>
      </c>
      <c r="D76" s="1279">
        <v>3</v>
      </c>
      <c r="E76" s="1279">
        <v>4</v>
      </c>
      <c r="F76" s="1278">
        <v>5</v>
      </c>
      <c r="G76" s="1394" t="s">
        <v>648</v>
      </c>
    </row>
    <row r="77" spans="1:7" ht="19.5" customHeight="1" thickBot="1">
      <c r="A77" s="2265" t="s">
        <v>607</v>
      </c>
      <c r="B77" s="2266"/>
      <c r="C77" s="2266"/>
      <c r="D77" s="2266"/>
      <c r="E77" s="2266"/>
      <c r="F77" s="2266"/>
      <c r="G77" s="2267"/>
    </row>
    <row r="78" spans="1:7" ht="19.5" customHeight="1">
      <c r="A78" s="1482"/>
      <c r="B78" s="1483"/>
      <c r="C78" s="1484"/>
      <c r="D78" s="1484"/>
      <c r="E78" s="1485"/>
      <c r="F78" s="1484"/>
      <c r="G78" s="1486"/>
    </row>
    <row r="79" spans="1:7" ht="19.5" customHeight="1">
      <c r="A79" s="1487"/>
      <c r="B79" s="1488"/>
      <c r="C79" s="1489"/>
      <c r="D79" s="1489"/>
      <c r="E79" s="1490"/>
      <c r="F79" s="1489"/>
      <c r="G79" s="1491"/>
    </row>
    <row r="80" spans="1:7" ht="25.5" customHeight="1" thickBot="1">
      <c r="A80" s="1361" t="s">
        <v>863</v>
      </c>
      <c r="B80" s="1470"/>
      <c r="C80" s="1471"/>
      <c r="D80" s="1472"/>
      <c r="E80" s="1471"/>
      <c r="F80" s="1471"/>
      <c r="G80" s="1473"/>
    </row>
    <row r="81" spans="1:7" ht="19.5" customHeight="1" thickBot="1">
      <c r="A81" s="2265" t="s">
        <v>609</v>
      </c>
      <c r="B81" s="2266"/>
      <c r="C81" s="2266"/>
      <c r="D81" s="2266"/>
      <c r="E81" s="2266"/>
      <c r="F81" s="2266"/>
      <c r="G81" s="2267"/>
    </row>
    <row r="82" spans="1:7" s="208" customFormat="1" ht="19.5" customHeight="1">
      <c r="A82" s="2019" t="s">
        <v>641</v>
      </c>
      <c r="B82" s="2020">
        <v>14860</v>
      </c>
      <c r="C82" s="2021">
        <v>14860</v>
      </c>
      <c r="D82" s="2022">
        <v>21665.61</v>
      </c>
      <c r="E82" s="2021"/>
      <c r="F82" s="2021"/>
      <c r="G82" s="2023"/>
    </row>
    <row r="83" spans="1:7" s="208" customFormat="1" ht="19.5" customHeight="1">
      <c r="A83" s="2024"/>
      <c r="B83" s="2025"/>
      <c r="C83" s="2026"/>
      <c r="D83" s="2027"/>
      <c r="E83" s="2026"/>
      <c r="F83" s="2026"/>
      <c r="G83" s="2028"/>
    </row>
    <row r="84" spans="1:7" s="1412" customFormat="1" ht="25.5" customHeight="1" thickBot="1">
      <c r="A84" s="2029" t="s">
        <v>863</v>
      </c>
      <c r="B84" s="2030">
        <f>SUM(B82:B83)</f>
        <v>14860</v>
      </c>
      <c r="C84" s="2030">
        <f>SUM(C82:C83)</f>
        <v>14860</v>
      </c>
      <c r="D84" s="2031">
        <f>SUM(D82:D83)</f>
        <v>21665.61</v>
      </c>
      <c r="E84" s="2032"/>
      <c r="F84" s="2032"/>
      <c r="G84" s="2033"/>
    </row>
    <row r="85" spans="1:7" ht="19.5" customHeight="1" thickBot="1">
      <c r="A85" s="2265" t="s">
        <v>637</v>
      </c>
      <c r="B85" s="2266"/>
      <c r="C85" s="2266"/>
      <c r="D85" s="2266"/>
      <c r="E85" s="2266"/>
      <c r="F85" s="2266"/>
      <c r="G85" s="2267"/>
    </row>
    <row r="86" spans="1:7" ht="19.5" customHeight="1">
      <c r="A86" s="1429"/>
      <c r="B86" s="1430"/>
      <c r="C86" s="1492"/>
      <c r="D86" s="1431"/>
      <c r="E86" s="1492"/>
      <c r="F86" s="1492"/>
      <c r="G86" s="1493"/>
    </row>
    <row r="87" spans="1:7" ht="19.5" customHeight="1">
      <c r="A87" s="1335"/>
      <c r="B87" s="1336"/>
      <c r="C87" s="1337"/>
      <c r="D87" s="1338"/>
      <c r="E87" s="1337"/>
      <c r="F87" s="1337"/>
      <c r="G87" s="1339"/>
    </row>
    <row r="88" spans="1:7" ht="25.5" customHeight="1" thickBot="1">
      <c r="A88" s="1361" t="s">
        <v>863</v>
      </c>
      <c r="B88" s="1470"/>
      <c r="C88" s="1471"/>
      <c r="D88" s="1472"/>
      <c r="E88" s="1471"/>
      <c r="F88" s="1471"/>
      <c r="G88" s="1473"/>
    </row>
    <row r="89" spans="1:7" ht="4.5" customHeight="1" thickBot="1">
      <c r="A89" s="1361"/>
      <c r="B89" s="1470"/>
      <c r="C89" s="1471"/>
      <c r="D89" s="1472"/>
      <c r="E89" s="1471"/>
      <c r="F89" s="1471"/>
      <c r="G89" s="1473"/>
    </row>
    <row r="90" spans="1:7" ht="25.5" customHeight="1" thickBot="1">
      <c r="A90" s="1494" t="s">
        <v>661</v>
      </c>
      <c r="B90" s="1470"/>
      <c r="C90" s="1471"/>
      <c r="D90" s="1472"/>
      <c r="E90" s="1471"/>
      <c r="F90" s="1471"/>
      <c r="G90" s="1473"/>
    </row>
    <row r="91" spans="1:6" s="1365" customFormat="1" ht="75" customHeight="1">
      <c r="A91" s="1365" t="s">
        <v>669</v>
      </c>
      <c r="C91" s="1379" t="s">
        <v>670</v>
      </c>
      <c r="F91" s="1365" t="s">
        <v>187</v>
      </c>
    </row>
  </sheetData>
  <mergeCells count="28">
    <mergeCell ref="A5:G5"/>
    <mergeCell ref="A7:A9"/>
    <mergeCell ref="B7:C7"/>
    <mergeCell ref="D7:D8"/>
    <mergeCell ref="E7:F7"/>
    <mergeCell ref="G7:G8"/>
    <mergeCell ref="A10:G10"/>
    <mergeCell ref="A15:G15"/>
    <mergeCell ref="A24:G24"/>
    <mergeCell ref="A31:D31"/>
    <mergeCell ref="G74:G75"/>
    <mergeCell ref="A47:G47"/>
    <mergeCell ref="A42:G42"/>
    <mergeCell ref="A44:A46"/>
    <mergeCell ref="B44:C44"/>
    <mergeCell ref="D44:D45"/>
    <mergeCell ref="E44:F44"/>
    <mergeCell ref="G44:G45"/>
    <mergeCell ref="A81:G81"/>
    <mergeCell ref="A85:G85"/>
    <mergeCell ref="A77:G77"/>
    <mergeCell ref="A51:G51"/>
    <mergeCell ref="A58:G58"/>
    <mergeCell ref="A72:G72"/>
    <mergeCell ref="A74:A76"/>
    <mergeCell ref="B74:C74"/>
    <mergeCell ref="D74:D75"/>
    <mergeCell ref="E74:F74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2" horizontalDpi="600" verticalDpi="600" orientation="landscape" paperSize="9" scale="47" r:id="rId1"/>
  <headerFooter alignWithMargins="0">
    <oddHeader>&amp;R&amp;"Arial CE,Tučné"&amp;14Tabulka č. 10&amp;12
&amp;14List č.&amp;P/&amp;N</oddHeader>
    <oddFooter>&amp;C&amp;16&amp;P+107&amp;10
</oddFoot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9"/>
  <sheetViews>
    <sheetView zoomScaleSheetLayoutView="75" workbookViewId="0" topLeftCell="E10">
      <selection activeCell="E16" sqref="E16"/>
    </sheetView>
  </sheetViews>
  <sheetFormatPr defaultColWidth="9.00390625" defaultRowHeight="12.75"/>
  <cols>
    <col min="1" max="1" width="4.375" style="423" hidden="1" customWidth="1"/>
    <col min="2" max="2" width="6.125" style="423" hidden="1" customWidth="1"/>
    <col min="3" max="3" width="8.00390625" style="423" hidden="1" customWidth="1"/>
    <col min="4" max="4" width="8.25390625" style="423" hidden="1" customWidth="1"/>
    <col min="5" max="5" width="46.375" style="12" customWidth="1"/>
    <col min="6" max="9" width="15.75390625" style="12" customWidth="1"/>
    <col min="10" max="10" width="11.25390625" style="12" customWidth="1"/>
    <col min="11" max="11" width="9.625" style="12" customWidth="1"/>
    <col min="12" max="12" width="1.12109375" style="12" customWidth="1"/>
    <col min="13" max="16384" width="9.125" style="12" customWidth="1"/>
  </cols>
  <sheetData>
    <row r="1" spans="1:11" s="246" customFormat="1" ht="13.5" customHeight="1">
      <c r="A1" s="243"/>
      <c r="B1" s="243"/>
      <c r="C1" s="244"/>
      <c r="D1" s="244"/>
      <c r="E1" s="245"/>
      <c r="K1" s="247"/>
    </row>
    <row r="2" spans="1:11" ht="44.25" customHeight="1">
      <c r="A2" s="243"/>
      <c r="B2" s="248"/>
      <c r="C2" s="249"/>
      <c r="D2" s="250"/>
      <c r="E2" s="553" t="s">
        <v>940</v>
      </c>
      <c r="F2" s="251"/>
      <c r="G2" s="251"/>
      <c r="H2" s="251"/>
      <c r="I2" s="251"/>
      <c r="J2" s="251"/>
      <c r="K2" s="251"/>
    </row>
    <row r="3" spans="1:11" ht="15.75" customHeight="1">
      <c r="A3" s="243"/>
      <c r="B3" s="248"/>
      <c r="C3" s="249"/>
      <c r="D3" s="250"/>
      <c r="E3" s="552" t="s">
        <v>190</v>
      </c>
      <c r="F3" s="251"/>
      <c r="G3" s="251"/>
      <c r="H3" s="251"/>
      <c r="I3" s="251"/>
      <c r="J3" s="251"/>
      <c r="K3" s="251"/>
    </row>
    <row r="4" spans="1:11" ht="16.5" customHeight="1" thickBot="1">
      <c r="A4" s="252"/>
      <c r="B4" s="253"/>
      <c r="C4" s="249"/>
      <c r="D4" s="250"/>
      <c r="E4" s="552" t="s">
        <v>191</v>
      </c>
      <c r="F4" s="254"/>
      <c r="G4" s="254"/>
      <c r="H4" s="254"/>
      <c r="I4" s="254"/>
      <c r="J4" s="254"/>
      <c r="K4" s="255" t="s">
        <v>140</v>
      </c>
    </row>
    <row r="5" spans="1:11" ht="15" customHeight="1">
      <c r="A5" s="256"/>
      <c r="B5" s="257"/>
      <c r="C5" s="257"/>
      <c r="D5" s="257"/>
      <c r="E5" s="258"/>
      <c r="F5" s="259"/>
      <c r="G5" s="260" t="s">
        <v>192</v>
      </c>
      <c r="H5" s="261"/>
      <c r="I5" s="259"/>
      <c r="J5" s="262" t="s">
        <v>193</v>
      </c>
      <c r="K5" s="263" t="s">
        <v>194</v>
      </c>
    </row>
    <row r="6" spans="1:11" ht="15" customHeight="1">
      <c r="A6" s="264" t="s">
        <v>195</v>
      </c>
      <c r="B6" s="265" t="s">
        <v>196</v>
      </c>
      <c r="C6" s="266" t="s">
        <v>197</v>
      </c>
      <c r="D6" s="266" t="s">
        <v>308</v>
      </c>
      <c r="E6" s="267" t="s">
        <v>309</v>
      </c>
      <c r="F6" s="268" t="s">
        <v>310</v>
      </c>
      <c r="G6" s="269" t="s">
        <v>20</v>
      </c>
      <c r="H6" s="270" t="s">
        <v>21</v>
      </c>
      <c r="I6" s="268" t="s">
        <v>311</v>
      </c>
      <c r="J6" s="271" t="s">
        <v>312</v>
      </c>
      <c r="K6" s="272" t="s">
        <v>313</v>
      </c>
    </row>
    <row r="7" spans="1:11" ht="12.75" customHeight="1">
      <c r="A7" s="273"/>
      <c r="B7" s="266" t="s">
        <v>314</v>
      </c>
      <c r="C7" s="266" t="s">
        <v>314</v>
      </c>
      <c r="D7" s="266"/>
      <c r="E7" s="274"/>
      <c r="F7" s="275"/>
      <c r="G7" s="276" t="s">
        <v>315</v>
      </c>
      <c r="H7" s="277" t="s">
        <v>315</v>
      </c>
      <c r="I7" s="275"/>
      <c r="J7" s="278" t="s">
        <v>316</v>
      </c>
      <c r="K7" s="279" t="s">
        <v>317</v>
      </c>
    </row>
    <row r="8" spans="1:11" ht="12.75" customHeight="1" thickBot="1">
      <c r="A8" s="280"/>
      <c r="B8" s="281"/>
      <c r="C8" s="281"/>
      <c r="D8" s="281"/>
      <c r="E8" s="282"/>
      <c r="F8" s="283">
        <v>0</v>
      </c>
      <c r="G8" s="283">
        <v>1</v>
      </c>
      <c r="H8" s="284">
        <v>2</v>
      </c>
      <c r="I8" s="283">
        <v>3</v>
      </c>
      <c r="J8" s="285">
        <v>4</v>
      </c>
      <c r="K8" s="286">
        <v>5</v>
      </c>
    </row>
    <row r="9" spans="1:11" s="295" customFormat="1" ht="16.5" customHeight="1">
      <c r="A9" s="287"/>
      <c r="B9" s="288"/>
      <c r="C9" s="289"/>
      <c r="D9" s="290"/>
      <c r="E9" s="291" t="s">
        <v>318</v>
      </c>
      <c r="F9" s="292"/>
      <c r="G9" s="293"/>
      <c r="H9" s="293"/>
      <c r="I9" s="293"/>
      <c r="J9" s="292"/>
      <c r="K9" s="294" t="str">
        <f aca="true" t="shared" si="0" ref="K9:K72">IF(F9&gt;0,I9/F9*100," ")</f>
        <v> </v>
      </c>
    </row>
    <row r="10" spans="1:11" ht="16.5" customHeight="1">
      <c r="A10" s="296"/>
      <c r="B10" s="297"/>
      <c r="C10" s="298" t="s">
        <v>319</v>
      </c>
      <c r="D10" s="299" t="s">
        <v>320</v>
      </c>
      <c r="E10" s="300" t="s">
        <v>321</v>
      </c>
      <c r="F10" s="301">
        <v>0</v>
      </c>
      <c r="G10" s="301">
        <v>0</v>
      </c>
      <c r="H10" s="301">
        <v>0</v>
      </c>
      <c r="I10" s="301">
        <v>0</v>
      </c>
      <c r="J10" s="301" t="str">
        <f aca="true" t="shared" si="1" ref="J10:J73">IF(H10&gt;0,I10/H10*100," ")</f>
        <v> </v>
      </c>
      <c r="K10" s="302" t="str">
        <f t="shared" si="0"/>
        <v> </v>
      </c>
    </row>
    <row r="11" spans="1:11" ht="22.5" customHeight="1">
      <c r="A11" s="296"/>
      <c r="B11" s="297"/>
      <c r="C11" s="298"/>
      <c r="D11" s="303">
        <v>1111</v>
      </c>
      <c r="E11" s="300" t="s">
        <v>322</v>
      </c>
      <c r="F11" s="301">
        <v>0</v>
      </c>
      <c r="G11" s="301">
        <v>0</v>
      </c>
      <c r="H11" s="301">
        <v>0</v>
      </c>
      <c r="I11" s="301">
        <v>0</v>
      </c>
      <c r="J11" s="301" t="str">
        <f t="shared" si="1"/>
        <v> </v>
      </c>
      <c r="K11" s="302" t="str">
        <f t="shared" si="0"/>
        <v> </v>
      </c>
    </row>
    <row r="12" spans="1:11" ht="22.5" customHeight="1">
      <c r="A12" s="296"/>
      <c r="B12" s="297"/>
      <c r="C12" s="298"/>
      <c r="D12" s="303">
        <v>1112</v>
      </c>
      <c r="E12" s="300" t="s">
        <v>323</v>
      </c>
      <c r="F12" s="301">
        <v>0</v>
      </c>
      <c r="G12" s="301">
        <v>0</v>
      </c>
      <c r="H12" s="301">
        <v>0</v>
      </c>
      <c r="I12" s="301">
        <v>0</v>
      </c>
      <c r="J12" s="301" t="str">
        <f t="shared" si="1"/>
        <v> </v>
      </c>
      <c r="K12" s="302" t="str">
        <f t="shared" si="0"/>
        <v> </v>
      </c>
    </row>
    <row r="13" spans="1:11" ht="22.5" customHeight="1">
      <c r="A13" s="296"/>
      <c r="B13" s="297"/>
      <c r="C13" s="298"/>
      <c r="D13" s="303">
        <v>1113</v>
      </c>
      <c r="E13" s="300" t="s">
        <v>324</v>
      </c>
      <c r="F13" s="301">
        <v>0</v>
      </c>
      <c r="G13" s="301">
        <v>0</v>
      </c>
      <c r="H13" s="301">
        <v>0</v>
      </c>
      <c r="I13" s="301">
        <v>0</v>
      </c>
      <c r="J13" s="301" t="str">
        <f t="shared" si="1"/>
        <v> </v>
      </c>
      <c r="K13" s="302" t="str">
        <f t="shared" si="0"/>
        <v> </v>
      </c>
    </row>
    <row r="14" spans="1:11" ht="21.75" customHeight="1">
      <c r="A14" s="296"/>
      <c r="B14" s="298"/>
      <c r="C14" s="298" t="s">
        <v>325</v>
      </c>
      <c r="D14" s="299" t="s">
        <v>320</v>
      </c>
      <c r="E14" s="300" t="s">
        <v>326</v>
      </c>
      <c r="F14" s="301">
        <v>0</v>
      </c>
      <c r="G14" s="301">
        <v>0</v>
      </c>
      <c r="H14" s="301">
        <v>0</v>
      </c>
      <c r="I14" s="301">
        <v>0</v>
      </c>
      <c r="J14" s="301" t="str">
        <f t="shared" si="1"/>
        <v> </v>
      </c>
      <c r="K14" s="302" t="str">
        <f t="shared" si="0"/>
        <v> </v>
      </c>
    </row>
    <row r="15" spans="1:11" s="295" customFormat="1" ht="21.75" customHeight="1">
      <c r="A15" s="304"/>
      <c r="B15" s="305" t="s">
        <v>327</v>
      </c>
      <c r="C15" s="306"/>
      <c r="D15" s="299" t="s">
        <v>320</v>
      </c>
      <c r="E15" s="307" t="s">
        <v>328</v>
      </c>
      <c r="F15" s="308">
        <v>0</v>
      </c>
      <c r="G15" s="308">
        <v>0</v>
      </c>
      <c r="H15" s="308">
        <v>0</v>
      </c>
      <c r="I15" s="308">
        <v>0</v>
      </c>
      <c r="J15" s="308" t="str">
        <f t="shared" si="1"/>
        <v> </v>
      </c>
      <c r="K15" s="309" t="str">
        <f t="shared" si="0"/>
        <v> </v>
      </c>
    </row>
    <row r="16" spans="1:11" ht="21.75" customHeight="1">
      <c r="A16" s="296"/>
      <c r="B16" s="298"/>
      <c r="C16" s="298" t="s">
        <v>329</v>
      </c>
      <c r="D16" s="299" t="s">
        <v>320</v>
      </c>
      <c r="E16" s="300" t="s">
        <v>330</v>
      </c>
      <c r="F16" s="301">
        <v>0</v>
      </c>
      <c r="G16" s="301">
        <v>0</v>
      </c>
      <c r="H16" s="301">
        <v>0</v>
      </c>
      <c r="I16" s="301">
        <v>0</v>
      </c>
      <c r="J16" s="301" t="str">
        <f t="shared" si="1"/>
        <v> </v>
      </c>
      <c r="K16" s="302" t="str">
        <f t="shared" si="0"/>
        <v> </v>
      </c>
    </row>
    <row r="17" spans="1:11" ht="21.75" customHeight="1">
      <c r="A17" s="296"/>
      <c r="B17" s="297"/>
      <c r="C17" s="298"/>
      <c r="D17" s="303">
        <v>1211</v>
      </c>
      <c r="E17" s="300" t="s">
        <v>331</v>
      </c>
      <c r="F17" s="301">
        <v>0</v>
      </c>
      <c r="G17" s="301">
        <v>0</v>
      </c>
      <c r="H17" s="301">
        <v>0</v>
      </c>
      <c r="I17" s="301">
        <v>0</v>
      </c>
      <c r="J17" s="301" t="str">
        <f t="shared" si="1"/>
        <v> </v>
      </c>
      <c r="K17" s="302" t="str">
        <f t="shared" si="0"/>
        <v> </v>
      </c>
    </row>
    <row r="18" spans="1:11" ht="21.75" customHeight="1">
      <c r="A18" s="296"/>
      <c r="B18" s="297"/>
      <c r="C18" s="298" t="s">
        <v>332</v>
      </c>
      <c r="D18" s="303"/>
      <c r="E18" s="300" t="s">
        <v>333</v>
      </c>
      <c r="F18" s="301">
        <v>0</v>
      </c>
      <c r="G18" s="301">
        <v>0</v>
      </c>
      <c r="H18" s="301">
        <v>0</v>
      </c>
      <c r="I18" s="301">
        <v>0</v>
      </c>
      <c r="J18" s="301" t="str">
        <f t="shared" si="1"/>
        <v> </v>
      </c>
      <c r="K18" s="302" t="str">
        <f t="shared" si="0"/>
        <v> </v>
      </c>
    </row>
    <row r="19" spans="1:11" ht="21.75" customHeight="1">
      <c r="A19" s="304"/>
      <c r="B19" s="310" t="s">
        <v>334</v>
      </c>
      <c r="C19" s="306"/>
      <c r="D19" s="299" t="s">
        <v>320</v>
      </c>
      <c r="E19" s="311" t="s">
        <v>335</v>
      </c>
      <c r="F19" s="312">
        <v>0</v>
      </c>
      <c r="G19" s="312">
        <v>0</v>
      </c>
      <c r="H19" s="312">
        <v>0</v>
      </c>
      <c r="I19" s="312">
        <v>0</v>
      </c>
      <c r="J19" s="312" t="str">
        <f t="shared" si="1"/>
        <v> </v>
      </c>
      <c r="K19" s="313" t="str">
        <f t="shared" si="0"/>
        <v> </v>
      </c>
    </row>
    <row r="20" spans="1:11" ht="21.75" customHeight="1">
      <c r="A20" s="296"/>
      <c r="B20" s="297"/>
      <c r="C20" s="298">
        <v>132</v>
      </c>
      <c r="D20" s="303"/>
      <c r="E20" s="300" t="s">
        <v>336</v>
      </c>
      <c r="F20" s="301">
        <v>0</v>
      </c>
      <c r="G20" s="301">
        <v>0</v>
      </c>
      <c r="H20" s="301">
        <v>0</v>
      </c>
      <c r="I20" s="301">
        <v>0</v>
      </c>
      <c r="J20" s="301" t="str">
        <f t="shared" si="1"/>
        <v> </v>
      </c>
      <c r="K20" s="302" t="str">
        <f t="shared" si="0"/>
        <v> </v>
      </c>
    </row>
    <row r="21" spans="1:11" ht="21.75" customHeight="1">
      <c r="A21" s="296"/>
      <c r="B21" s="297"/>
      <c r="C21" s="298">
        <v>133</v>
      </c>
      <c r="D21" s="303"/>
      <c r="E21" s="300" t="s">
        <v>337</v>
      </c>
      <c r="F21" s="301">
        <v>0</v>
      </c>
      <c r="G21" s="301">
        <v>0</v>
      </c>
      <c r="H21" s="301">
        <v>0</v>
      </c>
      <c r="I21" s="301">
        <v>0</v>
      </c>
      <c r="J21" s="301" t="str">
        <f t="shared" si="1"/>
        <v> </v>
      </c>
      <c r="K21" s="302" t="str">
        <f t="shared" si="0"/>
        <v> </v>
      </c>
    </row>
    <row r="22" spans="1:11" ht="21.75" customHeight="1">
      <c r="A22" s="296"/>
      <c r="B22" s="297"/>
      <c r="C22" s="298">
        <v>134</v>
      </c>
      <c r="D22" s="303"/>
      <c r="E22" s="300" t="s">
        <v>338</v>
      </c>
      <c r="F22" s="301">
        <v>0</v>
      </c>
      <c r="G22" s="301">
        <v>0</v>
      </c>
      <c r="H22" s="301">
        <v>0</v>
      </c>
      <c r="I22" s="301">
        <v>0</v>
      </c>
      <c r="J22" s="301" t="str">
        <f t="shared" si="1"/>
        <v> </v>
      </c>
      <c r="K22" s="302" t="str">
        <f t="shared" si="0"/>
        <v> </v>
      </c>
    </row>
    <row r="23" spans="1:11" ht="21.75" customHeight="1">
      <c r="A23" s="296"/>
      <c r="B23" s="297"/>
      <c r="C23" s="298">
        <v>135</v>
      </c>
      <c r="D23" s="303"/>
      <c r="E23" s="300" t="s">
        <v>339</v>
      </c>
      <c r="F23" s="301">
        <v>0</v>
      </c>
      <c r="G23" s="301">
        <v>0</v>
      </c>
      <c r="H23" s="301">
        <v>0</v>
      </c>
      <c r="I23" s="301">
        <v>0</v>
      </c>
      <c r="J23" s="301" t="str">
        <f t="shared" si="1"/>
        <v> </v>
      </c>
      <c r="K23" s="302" t="str">
        <f t="shared" si="0"/>
        <v> </v>
      </c>
    </row>
    <row r="24" spans="1:11" ht="21.75" customHeight="1">
      <c r="A24" s="296"/>
      <c r="B24" s="297"/>
      <c r="C24" s="298">
        <v>136</v>
      </c>
      <c r="D24" s="303"/>
      <c r="E24" s="300" t="s">
        <v>340</v>
      </c>
      <c r="F24" s="301">
        <v>0</v>
      </c>
      <c r="G24" s="301">
        <v>15500</v>
      </c>
      <c r="H24" s="301">
        <v>15500</v>
      </c>
      <c r="I24" s="301">
        <v>10933.21</v>
      </c>
      <c r="J24" s="301">
        <f t="shared" si="1"/>
        <v>70.53683870967743</v>
      </c>
      <c r="K24" s="302" t="str">
        <f t="shared" si="0"/>
        <v> </v>
      </c>
    </row>
    <row r="25" spans="1:11" s="295" customFormat="1" ht="21.75" customHeight="1">
      <c r="A25" s="304"/>
      <c r="B25" s="314">
        <v>13</v>
      </c>
      <c r="C25" s="306"/>
      <c r="D25" s="315"/>
      <c r="E25" s="307" t="s">
        <v>341</v>
      </c>
      <c r="F25" s="308">
        <v>0</v>
      </c>
      <c r="G25" s="308">
        <v>15500</v>
      </c>
      <c r="H25" s="308">
        <v>15500</v>
      </c>
      <c r="I25" s="308">
        <v>10933.21</v>
      </c>
      <c r="J25" s="308">
        <f t="shared" si="1"/>
        <v>70.53683870967743</v>
      </c>
      <c r="K25" s="309" t="str">
        <f t="shared" si="0"/>
        <v> </v>
      </c>
    </row>
    <row r="26" spans="1:11" ht="21.75" customHeight="1">
      <c r="A26" s="296"/>
      <c r="B26" s="297"/>
      <c r="C26" s="298" t="s">
        <v>342</v>
      </c>
      <c r="D26" s="303" t="s">
        <v>320</v>
      </c>
      <c r="E26" s="300" t="s">
        <v>343</v>
      </c>
      <c r="F26" s="301">
        <v>0</v>
      </c>
      <c r="G26" s="301">
        <v>0</v>
      </c>
      <c r="H26" s="301">
        <v>0</v>
      </c>
      <c r="I26" s="301">
        <v>0</v>
      </c>
      <c r="J26" s="301" t="str">
        <f t="shared" si="1"/>
        <v> </v>
      </c>
      <c r="K26" s="302" t="str">
        <f t="shared" si="0"/>
        <v> </v>
      </c>
    </row>
    <row r="27" spans="1:11" ht="21.75" customHeight="1">
      <c r="A27" s="296"/>
      <c r="B27" s="297"/>
      <c r="C27" s="298"/>
      <c r="D27" s="303">
        <v>1401</v>
      </c>
      <c r="E27" s="300" t="s">
        <v>344</v>
      </c>
      <c r="F27" s="301">
        <v>0</v>
      </c>
      <c r="G27" s="301">
        <v>0</v>
      </c>
      <c r="H27" s="301">
        <v>0</v>
      </c>
      <c r="I27" s="301">
        <v>0</v>
      </c>
      <c r="J27" s="301" t="str">
        <f t="shared" si="1"/>
        <v> </v>
      </c>
      <c r="K27" s="302" t="str">
        <f t="shared" si="0"/>
        <v> </v>
      </c>
    </row>
    <row r="28" spans="1:11" s="295" customFormat="1" ht="21.75" customHeight="1">
      <c r="A28" s="296"/>
      <c r="B28" s="297"/>
      <c r="C28" s="298"/>
      <c r="D28" s="303">
        <v>1402</v>
      </c>
      <c r="E28" s="300" t="s">
        <v>345</v>
      </c>
      <c r="F28" s="301">
        <v>0</v>
      </c>
      <c r="G28" s="301">
        <v>0</v>
      </c>
      <c r="H28" s="301">
        <v>0</v>
      </c>
      <c r="I28" s="301">
        <v>0</v>
      </c>
      <c r="J28" s="301" t="str">
        <f t="shared" si="1"/>
        <v> </v>
      </c>
      <c r="K28" s="302" t="str">
        <f t="shared" si="0"/>
        <v> </v>
      </c>
    </row>
    <row r="29" spans="1:11" ht="21.75" customHeight="1">
      <c r="A29" s="304"/>
      <c r="B29" s="310" t="s">
        <v>346</v>
      </c>
      <c r="C29" s="306"/>
      <c r="D29" s="303" t="s">
        <v>320</v>
      </c>
      <c r="E29" s="307" t="s">
        <v>343</v>
      </c>
      <c r="F29" s="308">
        <v>0</v>
      </c>
      <c r="G29" s="308">
        <v>0</v>
      </c>
      <c r="H29" s="308">
        <v>0</v>
      </c>
      <c r="I29" s="308">
        <v>0</v>
      </c>
      <c r="J29" s="308" t="str">
        <f t="shared" si="1"/>
        <v> </v>
      </c>
      <c r="K29" s="309" t="str">
        <f t="shared" si="0"/>
        <v> </v>
      </c>
    </row>
    <row r="30" spans="1:11" ht="21.75" customHeight="1">
      <c r="A30" s="296"/>
      <c r="B30" s="297">
        <v>7</v>
      </c>
      <c r="C30" s="298">
        <v>151</v>
      </c>
      <c r="D30" s="303"/>
      <c r="E30" s="300" t="s">
        <v>347</v>
      </c>
      <c r="F30" s="301">
        <v>0</v>
      </c>
      <c r="G30" s="301">
        <v>0</v>
      </c>
      <c r="H30" s="301">
        <v>0</v>
      </c>
      <c r="I30" s="301">
        <v>0</v>
      </c>
      <c r="J30" s="301" t="str">
        <f t="shared" si="1"/>
        <v> </v>
      </c>
      <c r="K30" s="302" t="str">
        <f t="shared" si="0"/>
        <v> </v>
      </c>
    </row>
    <row r="31" spans="1:11" ht="21.75" customHeight="1">
      <c r="A31" s="296"/>
      <c r="B31" s="297"/>
      <c r="C31" s="298" t="s">
        <v>348</v>
      </c>
      <c r="D31" s="303" t="s">
        <v>320</v>
      </c>
      <c r="E31" s="300" t="s">
        <v>349</v>
      </c>
      <c r="F31" s="301">
        <v>0</v>
      </c>
      <c r="G31" s="301">
        <v>0</v>
      </c>
      <c r="H31" s="301">
        <v>0</v>
      </c>
      <c r="I31" s="301">
        <v>0</v>
      </c>
      <c r="J31" s="301" t="str">
        <f t="shared" si="1"/>
        <v> </v>
      </c>
      <c r="K31" s="302" t="str">
        <f t="shared" si="0"/>
        <v> </v>
      </c>
    </row>
    <row r="32" spans="1:11" s="295" customFormat="1" ht="21.75" customHeight="1">
      <c r="A32" s="296"/>
      <c r="B32" s="297"/>
      <c r="C32" s="298"/>
      <c r="D32" s="316" t="s">
        <v>350</v>
      </c>
      <c r="E32" s="300" t="s">
        <v>351</v>
      </c>
      <c r="F32" s="301">
        <v>0</v>
      </c>
      <c r="G32" s="301">
        <v>0</v>
      </c>
      <c r="H32" s="301">
        <v>0</v>
      </c>
      <c r="I32" s="301">
        <v>0</v>
      </c>
      <c r="J32" s="301" t="str">
        <f t="shared" si="1"/>
        <v> </v>
      </c>
      <c r="K32" s="302" t="str">
        <f t="shared" si="0"/>
        <v> </v>
      </c>
    </row>
    <row r="33" spans="1:11" ht="21.75" customHeight="1">
      <c r="A33" s="304"/>
      <c r="B33" s="310" t="s">
        <v>352</v>
      </c>
      <c r="C33" s="306"/>
      <c r="D33" s="303" t="s">
        <v>320</v>
      </c>
      <c r="E33" s="307" t="s">
        <v>353</v>
      </c>
      <c r="F33" s="308">
        <v>0</v>
      </c>
      <c r="G33" s="308">
        <v>0</v>
      </c>
      <c r="H33" s="308">
        <v>0</v>
      </c>
      <c r="I33" s="308">
        <v>0</v>
      </c>
      <c r="J33" s="308" t="str">
        <f t="shared" si="1"/>
        <v> </v>
      </c>
      <c r="K33" s="309" t="str">
        <f t="shared" si="0"/>
        <v> </v>
      </c>
    </row>
    <row r="34" spans="1:11" ht="24" customHeight="1">
      <c r="A34" s="296"/>
      <c r="B34" s="297"/>
      <c r="C34" s="298" t="s">
        <v>354</v>
      </c>
      <c r="D34" s="303"/>
      <c r="E34" s="300" t="s">
        <v>355</v>
      </c>
      <c r="F34" s="301">
        <v>7023344.8100000005</v>
      </c>
      <c r="G34" s="301">
        <v>6998190</v>
      </c>
      <c r="H34" s="301">
        <v>6998190</v>
      </c>
      <c r="I34" s="301">
        <v>6824105.06</v>
      </c>
      <c r="J34" s="301">
        <f t="shared" si="1"/>
        <v>97.51242907094549</v>
      </c>
      <c r="K34" s="302">
        <f t="shared" si="0"/>
        <v>97.1631785795805</v>
      </c>
    </row>
    <row r="35" spans="1:11" ht="22.5" customHeight="1">
      <c r="A35" s="296" t="s">
        <v>356</v>
      </c>
      <c r="B35" s="297" t="s">
        <v>357</v>
      </c>
      <c r="C35" s="317" t="s">
        <v>358</v>
      </c>
      <c r="D35" s="297" t="s">
        <v>359</v>
      </c>
      <c r="E35" s="300" t="s">
        <v>360</v>
      </c>
      <c r="F35" s="301">
        <v>5783329.37</v>
      </c>
      <c r="G35" s="301">
        <v>6220613</v>
      </c>
      <c r="H35" s="301">
        <v>6220613</v>
      </c>
      <c r="I35" s="301">
        <v>6026511.72</v>
      </c>
      <c r="J35" s="301">
        <f t="shared" si="1"/>
        <v>96.87970815737934</v>
      </c>
      <c r="K35" s="302">
        <f t="shared" si="0"/>
        <v>104.20488501418343</v>
      </c>
    </row>
    <row r="36" spans="1:11" ht="17.25" customHeight="1">
      <c r="A36" s="296"/>
      <c r="B36" s="297"/>
      <c r="C36" s="298">
        <v>163</v>
      </c>
      <c r="D36" s="303"/>
      <c r="E36" s="300" t="s">
        <v>361</v>
      </c>
      <c r="F36" s="301">
        <v>0</v>
      </c>
      <c r="G36" s="301">
        <v>0</v>
      </c>
      <c r="H36" s="301">
        <v>0</v>
      </c>
      <c r="I36" s="301">
        <v>0</v>
      </c>
      <c r="J36" s="301" t="str">
        <f t="shared" si="1"/>
        <v> </v>
      </c>
      <c r="K36" s="302" t="str">
        <f t="shared" si="0"/>
        <v> </v>
      </c>
    </row>
    <row r="37" spans="1:11" ht="17.25" customHeight="1">
      <c r="A37" s="296"/>
      <c r="B37" s="297"/>
      <c r="C37" s="298">
        <v>164</v>
      </c>
      <c r="D37" s="303"/>
      <c r="E37" s="300" t="s">
        <v>362</v>
      </c>
      <c r="F37" s="301">
        <v>0</v>
      </c>
      <c r="G37" s="301">
        <v>0</v>
      </c>
      <c r="H37" s="301">
        <v>0</v>
      </c>
      <c r="I37" s="301">
        <v>0</v>
      </c>
      <c r="J37" s="301" t="str">
        <f t="shared" si="1"/>
        <v> </v>
      </c>
      <c r="K37" s="302" t="str">
        <f t="shared" si="0"/>
        <v> </v>
      </c>
    </row>
    <row r="38" spans="1:11" s="295" customFormat="1" ht="17.25" customHeight="1">
      <c r="A38" s="296"/>
      <c r="B38" s="297"/>
      <c r="C38" s="298">
        <v>169</v>
      </c>
      <c r="D38" s="303"/>
      <c r="E38" s="300" t="s">
        <v>363</v>
      </c>
      <c r="F38" s="301">
        <v>0</v>
      </c>
      <c r="G38" s="301">
        <v>0</v>
      </c>
      <c r="H38" s="301">
        <v>0</v>
      </c>
      <c r="I38" s="301">
        <v>0</v>
      </c>
      <c r="J38" s="301" t="str">
        <f t="shared" si="1"/>
        <v> </v>
      </c>
      <c r="K38" s="302" t="str">
        <f t="shared" si="0"/>
        <v> </v>
      </c>
    </row>
    <row r="39" spans="1:11" ht="36">
      <c r="A39" s="304"/>
      <c r="B39" s="314">
        <v>16</v>
      </c>
      <c r="C39" s="306"/>
      <c r="D39" s="315"/>
      <c r="E39" s="307" t="s">
        <v>364</v>
      </c>
      <c r="F39" s="308">
        <v>7023344.8100000005</v>
      </c>
      <c r="G39" s="308">
        <v>6998190</v>
      </c>
      <c r="H39" s="308">
        <v>6998190</v>
      </c>
      <c r="I39" s="308">
        <v>6824105.06</v>
      </c>
      <c r="J39" s="308">
        <f t="shared" si="1"/>
        <v>97.51242907094549</v>
      </c>
      <c r="K39" s="309">
        <f t="shared" si="0"/>
        <v>97.1631785795805</v>
      </c>
    </row>
    <row r="40" spans="1:11" s="295" customFormat="1" ht="17.25" customHeight="1">
      <c r="A40" s="296"/>
      <c r="B40" s="297"/>
      <c r="C40" s="298" t="s">
        <v>365</v>
      </c>
      <c r="D40" s="316" t="s">
        <v>366</v>
      </c>
      <c r="E40" s="300" t="s">
        <v>367</v>
      </c>
      <c r="F40" s="301">
        <v>0</v>
      </c>
      <c r="G40" s="301">
        <v>0</v>
      </c>
      <c r="H40" s="301">
        <v>0</v>
      </c>
      <c r="I40" s="301">
        <v>0</v>
      </c>
      <c r="J40" s="301" t="str">
        <f t="shared" si="1"/>
        <v> </v>
      </c>
      <c r="K40" s="302" t="str">
        <f t="shared" si="0"/>
        <v> </v>
      </c>
    </row>
    <row r="41" spans="1:11" s="295" customFormat="1" ht="17.25" customHeight="1" thickBot="1">
      <c r="A41" s="304"/>
      <c r="B41" s="314">
        <v>17</v>
      </c>
      <c r="C41" s="306"/>
      <c r="D41" s="318" t="s">
        <v>366</v>
      </c>
      <c r="E41" s="307" t="s">
        <v>367</v>
      </c>
      <c r="F41" s="308">
        <v>0</v>
      </c>
      <c r="G41" s="308">
        <v>0</v>
      </c>
      <c r="H41" s="308">
        <v>0</v>
      </c>
      <c r="I41" s="308">
        <v>0</v>
      </c>
      <c r="J41" s="308" t="str">
        <f t="shared" si="1"/>
        <v> </v>
      </c>
      <c r="K41" s="309" t="str">
        <f t="shared" si="0"/>
        <v> </v>
      </c>
    </row>
    <row r="42" spans="1:11" s="295" customFormat="1" ht="34.5" customHeight="1" thickBot="1">
      <c r="A42" s="319">
        <v>1</v>
      </c>
      <c r="B42" s="320"/>
      <c r="C42" s="321"/>
      <c r="D42" s="322"/>
      <c r="E42" s="323" t="s">
        <v>368</v>
      </c>
      <c r="F42" s="324">
        <v>7023344.8100000005</v>
      </c>
      <c r="G42" s="324">
        <v>7013690</v>
      </c>
      <c r="H42" s="324">
        <v>7013690</v>
      </c>
      <c r="I42" s="324">
        <v>6835038.27</v>
      </c>
      <c r="J42" s="324">
        <f t="shared" si="1"/>
        <v>97.45281399662659</v>
      </c>
      <c r="K42" s="325">
        <f t="shared" si="0"/>
        <v>97.31884814010718</v>
      </c>
    </row>
    <row r="43" spans="1:11" ht="30" customHeight="1" thickBot="1">
      <c r="A43" s="326"/>
      <c r="B43" s="327" t="s">
        <v>369</v>
      </c>
      <c r="C43" s="321"/>
      <c r="D43" s="328"/>
      <c r="E43" s="329" t="s">
        <v>370</v>
      </c>
      <c r="F43" s="330">
        <v>0</v>
      </c>
      <c r="G43" s="330">
        <v>15500</v>
      </c>
      <c r="H43" s="330">
        <v>15500</v>
      </c>
      <c r="I43" s="330">
        <v>10933.21</v>
      </c>
      <c r="J43" s="330">
        <f t="shared" si="1"/>
        <v>70.53683870967743</v>
      </c>
      <c r="K43" s="331" t="str">
        <f t="shared" si="0"/>
        <v> </v>
      </c>
    </row>
    <row r="44" spans="1:11" ht="18" customHeight="1">
      <c r="A44" s="296"/>
      <c r="B44" s="297"/>
      <c r="C44" s="332">
        <v>211</v>
      </c>
      <c r="D44" s="297"/>
      <c r="E44" s="333" t="s">
        <v>371</v>
      </c>
      <c r="F44" s="301">
        <v>90629.59</v>
      </c>
      <c r="G44" s="301">
        <v>96710</v>
      </c>
      <c r="H44" s="301">
        <v>87051.19</v>
      </c>
      <c r="I44" s="301">
        <v>92793.13</v>
      </c>
      <c r="J44" s="301">
        <f t="shared" si="1"/>
        <v>106.59604997932826</v>
      </c>
      <c r="K44" s="302">
        <f t="shared" si="0"/>
        <v>102.38723357349406</v>
      </c>
    </row>
    <row r="45" spans="1:11" ht="16.5" customHeight="1">
      <c r="A45" s="296"/>
      <c r="B45" s="297"/>
      <c r="C45" s="332">
        <v>212</v>
      </c>
      <c r="D45" s="297"/>
      <c r="E45" s="333" t="s">
        <v>372</v>
      </c>
      <c r="F45" s="301">
        <v>345955.97</v>
      </c>
      <c r="G45" s="301">
        <v>0</v>
      </c>
      <c r="H45" s="301">
        <v>3000</v>
      </c>
      <c r="I45" s="301">
        <v>310276.95</v>
      </c>
      <c r="J45" s="301">
        <f t="shared" si="1"/>
        <v>10342.565</v>
      </c>
      <c r="K45" s="302">
        <f t="shared" si="0"/>
        <v>89.6868321133467</v>
      </c>
    </row>
    <row r="46" spans="1:11" ht="16.5" customHeight="1">
      <c r="A46" s="296"/>
      <c r="B46" s="297"/>
      <c r="C46" s="332"/>
      <c r="D46" s="297">
        <v>2122</v>
      </c>
      <c r="E46" s="333" t="s">
        <v>373</v>
      </c>
      <c r="F46" s="301">
        <v>0</v>
      </c>
      <c r="G46" s="301">
        <v>0</v>
      </c>
      <c r="H46" s="301">
        <v>0</v>
      </c>
      <c r="I46" s="301">
        <v>0</v>
      </c>
      <c r="J46" s="301" t="str">
        <f t="shared" si="1"/>
        <v> </v>
      </c>
      <c r="K46" s="302" t="str">
        <f t="shared" si="0"/>
        <v> </v>
      </c>
    </row>
    <row r="47" spans="1:11" ht="16.5" customHeight="1">
      <c r="A47" s="296"/>
      <c r="B47" s="297"/>
      <c r="C47" s="332"/>
      <c r="D47" s="297">
        <v>2123</v>
      </c>
      <c r="E47" s="333" t="s">
        <v>374</v>
      </c>
      <c r="F47" s="301">
        <v>345955.97</v>
      </c>
      <c r="G47" s="301">
        <v>0</v>
      </c>
      <c r="H47" s="301">
        <v>3000</v>
      </c>
      <c r="I47" s="301">
        <v>310276.36</v>
      </c>
      <c r="J47" s="301">
        <f t="shared" si="1"/>
        <v>10342.545333333332</v>
      </c>
      <c r="K47" s="302">
        <f t="shared" si="0"/>
        <v>89.68666157141327</v>
      </c>
    </row>
    <row r="48" spans="1:11" ht="16.5" customHeight="1">
      <c r="A48" s="296"/>
      <c r="B48" s="297"/>
      <c r="C48" s="332">
        <v>213</v>
      </c>
      <c r="D48" s="297"/>
      <c r="E48" s="333" t="s">
        <v>375</v>
      </c>
      <c r="F48" s="301">
        <v>41150.15</v>
      </c>
      <c r="G48" s="301">
        <v>33023</v>
      </c>
      <c r="H48" s="301">
        <v>33050.39</v>
      </c>
      <c r="I48" s="301">
        <v>40976.36</v>
      </c>
      <c r="J48" s="301">
        <f t="shared" si="1"/>
        <v>123.98147192816786</v>
      </c>
      <c r="K48" s="302">
        <f t="shared" si="0"/>
        <v>99.57766861117152</v>
      </c>
    </row>
    <row r="49" spans="1:11" ht="16.5" customHeight="1">
      <c r="A49" s="296"/>
      <c r="B49" s="297"/>
      <c r="C49" s="332">
        <v>214</v>
      </c>
      <c r="D49" s="297"/>
      <c r="E49" s="333" t="s">
        <v>376</v>
      </c>
      <c r="F49" s="301">
        <v>2709.13</v>
      </c>
      <c r="G49" s="301">
        <v>1197</v>
      </c>
      <c r="H49" s="301">
        <v>1471.95</v>
      </c>
      <c r="I49" s="301">
        <v>2538.62</v>
      </c>
      <c r="J49" s="301">
        <f t="shared" si="1"/>
        <v>172.46645606168687</v>
      </c>
      <c r="K49" s="302">
        <f t="shared" si="0"/>
        <v>93.70609752946517</v>
      </c>
    </row>
    <row r="50" spans="1:11" s="295" customFormat="1" ht="16.5" customHeight="1">
      <c r="A50" s="296"/>
      <c r="B50" s="297"/>
      <c r="C50" s="332">
        <v>215</v>
      </c>
      <c r="D50" s="297"/>
      <c r="E50" s="333" t="s">
        <v>377</v>
      </c>
      <c r="F50" s="301">
        <v>0</v>
      </c>
      <c r="G50" s="301">
        <v>0</v>
      </c>
      <c r="H50" s="301">
        <v>0</v>
      </c>
      <c r="I50" s="301">
        <v>0</v>
      </c>
      <c r="J50" s="301" t="str">
        <f t="shared" si="1"/>
        <v> </v>
      </c>
      <c r="K50" s="302" t="str">
        <f t="shared" si="0"/>
        <v> </v>
      </c>
    </row>
    <row r="51" spans="1:11" ht="23.25" customHeight="1">
      <c r="A51" s="304"/>
      <c r="B51" s="314">
        <v>21</v>
      </c>
      <c r="C51" s="334"/>
      <c r="D51" s="310"/>
      <c r="E51" s="335" t="s">
        <v>378</v>
      </c>
      <c r="F51" s="308">
        <v>480444.84</v>
      </c>
      <c r="G51" s="308">
        <v>130930</v>
      </c>
      <c r="H51" s="308">
        <v>124573.53</v>
      </c>
      <c r="I51" s="308">
        <v>446585.06</v>
      </c>
      <c r="J51" s="308">
        <f t="shared" si="1"/>
        <v>358.49113371034764</v>
      </c>
      <c r="K51" s="309">
        <f t="shared" si="0"/>
        <v>92.95241052021706</v>
      </c>
    </row>
    <row r="52" spans="1:11" ht="18" customHeight="1">
      <c r="A52" s="296"/>
      <c r="B52" s="297"/>
      <c r="C52" s="332">
        <v>221</v>
      </c>
      <c r="D52" s="297"/>
      <c r="E52" s="333" t="s">
        <v>382</v>
      </c>
      <c r="F52" s="301">
        <v>12965.38</v>
      </c>
      <c r="G52" s="301">
        <v>30500</v>
      </c>
      <c r="H52" s="301">
        <v>25646.03</v>
      </c>
      <c r="I52" s="301">
        <v>104680.46</v>
      </c>
      <c r="J52" s="301">
        <f t="shared" si="1"/>
        <v>408.17413065492013</v>
      </c>
      <c r="K52" s="302">
        <f t="shared" si="0"/>
        <v>807.384434548004</v>
      </c>
    </row>
    <row r="53" spans="1:11" s="295" customFormat="1" ht="22.5" customHeight="1">
      <c r="A53" s="296"/>
      <c r="B53" s="297"/>
      <c r="C53" s="332">
        <v>222</v>
      </c>
      <c r="D53" s="297"/>
      <c r="E53" s="333" t="s">
        <v>383</v>
      </c>
      <c r="F53" s="301">
        <v>8055.07</v>
      </c>
      <c r="G53" s="301">
        <v>2800</v>
      </c>
      <c r="H53" s="301">
        <v>10764</v>
      </c>
      <c r="I53" s="301">
        <v>7416.32</v>
      </c>
      <c r="J53" s="301">
        <f t="shared" si="1"/>
        <v>68.8992939427722</v>
      </c>
      <c r="K53" s="302">
        <f t="shared" si="0"/>
        <v>92.07021168034542</v>
      </c>
    </row>
    <row r="54" spans="1:11" ht="17.25" customHeight="1">
      <c r="A54" s="304">
        <v>5</v>
      </c>
      <c r="B54" s="314">
        <v>22</v>
      </c>
      <c r="C54" s="334"/>
      <c r="D54" s="310"/>
      <c r="E54" s="335" t="s">
        <v>384</v>
      </c>
      <c r="F54" s="308">
        <v>21020.45</v>
      </c>
      <c r="G54" s="308">
        <v>33300</v>
      </c>
      <c r="H54" s="308">
        <v>36410.03</v>
      </c>
      <c r="I54" s="308">
        <v>112096.78</v>
      </c>
      <c r="J54" s="308">
        <f t="shared" si="1"/>
        <v>307.8733524800721</v>
      </c>
      <c r="K54" s="309">
        <f t="shared" si="0"/>
        <v>533.2748823169818</v>
      </c>
    </row>
    <row r="55" spans="1:11" ht="24" customHeight="1">
      <c r="A55" s="296"/>
      <c r="B55" s="297"/>
      <c r="C55" s="332">
        <v>231</v>
      </c>
      <c r="D55" s="297"/>
      <c r="E55" s="333" t="s">
        <v>385</v>
      </c>
      <c r="F55" s="301">
        <v>28000.07</v>
      </c>
      <c r="G55" s="301">
        <v>6713</v>
      </c>
      <c r="H55" s="301">
        <v>11305.56</v>
      </c>
      <c r="I55" s="301">
        <v>10461.44</v>
      </c>
      <c r="J55" s="301">
        <f t="shared" si="1"/>
        <v>92.53358524478223</v>
      </c>
      <c r="K55" s="302">
        <f t="shared" si="0"/>
        <v>37.36219230880494</v>
      </c>
    </row>
    <row r="56" spans="1:11" ht="15.75" customHeight="1">
      <c r="A56" s="296"/>
      <c r="B56" s="297"/>
      <c r="C56" s="332">
        <v>232</v>
      </c>
      <c r="D56" s="297"/>
      <c r="E56" s="333" t="s">
        <v>386</v>
      </c>
      <c r="F56" s="301">
        <v>278684.4</v>
      </c>
      <c r="G56" s="301">
        <v>160162</v>
      </c>
      <c r="H56" s="301">
        <v>200514.03</v>
      </c>
      <c r="I56" s="301">
        <v>314022.29</v>
      </c>
      <c r="J56" s="301">
        <f t="shared" si="1"/>
        <v>156.6086373108156</v>
      </c>
      <c r="K56" s="302">
        <f t="shared" si="0"/>
        <v>112.68025407952507</v>
      </c>
    </row>
    <row r="57" spans="1:11" ht="15.75" customHeight="1">
      <c r="A57" s="296"/>
      <c r="B57" s="297"/>
      <c r="C57" s="332">
        <v>234</v>
      </c>
      <c r="D57" s="297"/>
      <c r="E57" s="333" t="s">
        <v>387</v>
      </c>
      <c r="F57" s="301">
        <v>0</v>
      </c>
      <c r="G57" s="301">
        <v>0</v>
      </c>
      <c r="H57" s="301">
        <v>0</v>
      </c>
      <c r="I57" s="301">
        <v>0</v>
      </c>
      <c r="J57" s="301" t="str">
        <f t="shared" si="1"/>
        <v> </v>
      </c>
      <c r="K57" s="302" t="str">
        <f t="shared" si="0"/>
        <v> </v>
      </c>
    </row>
    <row r="58" spans="1:11" ht="15.75" customHeight="1">
      <c r="A58" s="296"/>
      <c r="B58" s="297"/>
      <c r="C58" s="332">
        <v>235</v>
      </c>
      <c r="D58" s="297"/>
      <c r="E58" s="333" t="s">
        <v>388</v>
      </c>
      <c r="F58" s="301">
        <v>0</v>
      </c>
      <c r="G58" s="301">
        <v>0</v>
      </c>
      <c r="H58" s="301">
        <v>0</v>
      </c>
      <c r="I58" s="301">
        <v>0</v>
      </c>
      <c r="J58" s="301" t="str">
        <f t="shared" si="1"/>
        <v> </v>
      </c>
      <c r="K58" s="302" t="str">
        <f t="shared" si="0"/>
        <v> </v>
      </c>
    </row>
    <row r="59" spans="1:11" s="295" customFormat="1" ht="15.75" customHeight="1">
      <c r="A59" s="296"/>
      <c r="B59" s="297"/>
      <c r="C59" s="332">
        <v>236</v>
      </c>
      <c r="D59" s="297"/>
      <c r="E59" s="333" t="s">
        <v>389</v>
      </c>
      <c r="F59" s="301">
        <v>0</v>
      </c>
      <c r="G59" s="301">
        <v>0</v>
      </c>
      <c r="H59" s="301">
        <v>0</v>
      </c>
      <c r="I59" s="301">
        <v>0</v>
      </c>
      <c r="J59" s="301" t="str">
        <f t="shared" si="1"/>
        <v> </v>
      </c>
      <c r="K59" s="302" t="str">
        <f t="shared" si="0"/>
        <v> </v>
      </c>
    </row>
    <row r="60" spans="1:11" ht="23.25" customHeight="1">
      <c r="A60" s="304"/>
      <c r="B60" s="314">
        <v>23</v>
      </c>
      <c r="C60" s="334"/>
      <c r="D60" s="310"/>
      <c r="E60" s="335" t="s">
        <v>390</v>
      </c>
      <c r="F60" s="308">
        <v>306684.47</v>
      </c>
      <c r="G60" s="308">
        <v>166875</v>
      </c>
      <c r="H60" s="308">
        <v>211819.59</v>
      </c>
      <c r="I60" s="308">
        <v>324483.73</v>
      </c>
      <c r="J60" s="308">
        <f t="shared" si="1"/>
        <v>153.1887253676584</v>
      </c>
      <c r="K60" s="309">
        <f t="shared" si="0"/>
        <v>105.80376958768079</v>
      </c>
    </row>
    <row r="61" spans="1:11" ht="18" customHeight="1">
      <c r="A61" s="296"/>
      <c r="B61" s="297"/>
      <c r="C61" s="332">
        <v>241</v>
      </c>
      <c r="D61" s="297"/>
      <c r="E61" s="333" t="s">
        <v>391</v>
      </c>
      <c r="F61" s="301">
        <v>0</v>
      </c>
      <c r="G61" s="301">
        <v>0</v>
      </c>
      <c r="H61" s="301">
        <v>0</v>
      </c>
      <c r="I61" s="301">
        <v>0</v>
      </c>
      <c r="J61" s="301" t="str">
        <f t="shared" si="1"/>
        <v> </v>
      </c>
      <c r="K61" s="302" t="str">
        <f t="shared" si="0"/>
        <v> </v>
      </c>
    </row>
    <row r="62" spans="1:11" ht="22.5" customHeight="1">
      <c r="A62" s="296"/>
      <c r="B62" s="297"/>
      <c r="C62" s="332">
        <v>242</v>
      </c>
      <c r="D62" s="297"/>
      <c r="E62" s="333" t="s">
        <v>396</v>
      </c>
      <c r="F62" s="301">
        <v>0</v>
      </c>
      <c r="G62" s="301">
        <v>0</v>
      </c>
      <c r="H62" s="301">
        <v>0</v>
      </c>
      <c r="I62" s="301">
        <v>0</v>
      </c>
      <c r="J62" s="301" t="str">
        <f t="shared" si="1"/>
        <v> </v>
      </c>
      <c r="K62" s="302" t="str">
        <f t="shared" si="0"/>
        <v> </v>
      </c>
    </row>
    <row r="63" spans="1:11" ht="22.5" customHeight="1">
      <c r="A63" s="296"/>
      <c r="B63" s="297"/>
      <c r="C63" s="332">
        <v>243</v>
      </c>
      <c r="D63" s="297"/>
      <c r="E63" s="333" t="s">
        <v>397</v>
      </c>
      <c r="F63" s="301">
        <v>0</v>
      </c>
      <c r="G63" s="301">
        <v>0</v>
      </c>
      <c r="H63" s="301">
        <v>0</v>
      </c>
      <c r="I63" s="301">
        <v>0</v>
      </c>
      <c r="J63" s="301" t="str">
        <f t="shared" si="1"/>
        <v> </v>
      </c>
      <c r="K63" s="302" t="str">
        <f t="shared" si="0"/>
        <v> </v>
      </c>
    </row>
    <row r="64" spans="1:11" ht="22.5" customHeight="1">
      <c r="A64" s="296"/>
      <c r="B64" s="297"/>
      <c r="C64" s="332">
        <v>244</v>
      </c>
      <c r="D64" s="297"/>
      <c r="E64" s="333" t="s">
        <v>398</v>
      </c>
      <c r="F64" s="301">
        <v>0</v>
      </c>
      <c r="G64" s="301">
        <v>0</v>
      </c>
      <c r="H64" s="301">
        <v>0</v>
      </c>
      <c r="I64" s="301">
        <v>0</v>
      </c>
      <c r="J64" s="301" t="str">
        <f t="shared" si="1"/>
        <v> </v>
      </c>
      <c r="K64" s="302" t="str">
        <f t="shared" si="0"/>
        <v> </v>
      </c>
    </row>
    <row r="65" spans="1:11" ht="22.5" customHeight="1">
      <c r="A65" s="296"/>
      <c r="B65" s="297"/>
      <c r="C65" s="332">
        <v>245</v>
      </c>
      <c r="D65" s="297"/>
      <c r="E65" s="333" t="s">
        <v>399</v>
      </c>
      <c r="F65" s="301">
        <v>0</v>
      </c>
      <c r="G65" s="301">
        <v>0</v>
      </c>
      <c r="H65" s="301">
        <v>0</v>
      </c>
      <c r="I65" s="301">
        <v>0</v>
      </c>
      <c r="J65" s="301" t="str">
        <f t="shared" si="1"/>
        <v> </v>
      </c>
      <c r="K65" s="302" t="str">
        <f t="shared" si="0"/>
        <v> </v>
      </c>
    </row>
    <row r="66" spans="1:11" ht="16.5" customHeight="1">
      <c r="A66" s="296"/>
      <c r="B66" s="297"/>
      <c r="C66" s="332">
        <v>246</v>
      </c>
      <c r="D66" s="297"/>
      <c r="E66" s="333" t="s">
        <v>400</v>
      </c>
      <c r="F66" s="301">
        <v>0</v>
      </c>
      <c r="G66" s="301">
        <v>0</v>
      </c>
      <c r="H66" s="301">
        <v>0</v>
      </c>
      <c r="I66" s="301">
        <v>0</v>
      </c>
      <c r="J66" s="301" t="str">
        <f t="shared" si="1"/>
        <v> </v>
      </c>
      <c r="K66" s="302" t="str">
        <f t="shared" si="0"/>
        <v> </v>
      </c>
    </row>
    <row r="67" spans="1:11" ht="16.5" customHeight="1">
      <c r="A67" s="296"/>
      <c r="B67" s="297"/>
      <c r="C67" s="332">
        <v>247</v>
      </c>
      <c r="D67" s="297"/>
      <c r="E67" s="333" t="s">
        <v>401</v>
      </c>
      <c r="F67" s="301">
        <v>0</v>
      </c>
      <c r="G67" s="301">
        <v>0</v>
      </c>
      <c r="H67" s="301">
        <v>0</v>
      </c>
      <c r="I67" s="301">
        <v>0</v>
      </c>
      <c r="J67" s="301" t="str">
        <f t="shared" si="1"/>
        <v> </v>
      </c>
      <c r="K67" s="302" t="str">
        <f t="shared" si="0"/>
        <v> </v>
      </c>
    </row>
    <row r="68" spans="1:11" s="295" customFormat="1" ht="16.5" customHeight="1">
      <c r="A68" s="296"/>
      <c r="B68" s="297"/>
      <c r="C68" s="332">
        <v>248</v>
      </c>
      <c r="D68" s="297"/>
      <c r="E68" s="333" t="s">
        <v>402</v>
      </c>
      <c r="F68" s="301">
        <v>0</v>
      </c>
      <c r="G68" s="301">
        <v>0</v>
      </c>
      <c r="H68" s="301">
        <v>0</v>
      </c>
      <c r="I68" s="301">
        <v>0</v>
      </c>
      <c r="J68" s="301" t="str">
        <f t="shared" si="1"/>
        <v> </v>
      </c>
      <c r="K68" s="302" t="str">
        <f t="shared" si="0"/>
        <v> </v>
      </c>
    </row>
    <row r="69" spans="1:11" s="295" customFormat="1" ht="17.25" customHeight="1" thickBot="1">
      <c r="A69" s="304"/>
      <c r="B69" s="314">
        <v>24</v>
      </c>
      <c r="C69" s="334"/>
      <c r="D69" s="310"/>
      <c r="E69" s="335" t="s">
        <v>403</v>
      </c>
      <c r="F69" s="308">
        <v>0</v>
      </c>
      <c r="G69" s="308">
        <v>0</v>
      </c>
      <c r="H69" s="308">
        <v>0</v>
      </c>
      <c r="I69" s="308">
        <v>0</v>
      </c>
      <c r="J69" s="308" t="str">
        <f t="shared" si="1"/>
        <v> </v>
      </c>
      <c r="K69" s="309" t="str">
        <f t="shared" si="0"/>
        <v> </v>
      </c>
    </row>
    <row r="70" spans="1:11" s="295" customFormat="1" ht="24.75" customHeight="1" thickBot="1">
      <c r="A70" s="319">
        <v>2</v>
      </c>
      <c r="B70" s="320"/>
      <c r="C70" s="321"/>
      <c r="D70" s="336"/>
      <c r="E70" s="323" t="s">
        <v>404</v>
      </c>
      <c r="F70" s="324">
        <v>808149.76</v>
      </c>
      <c r="G70" s="324">
        <v>331105</v>
      </c>
      <c r="H70" s="324">
        <v>372803.15</v>
      </c>
      <c r="I70" s="324">
        <v>883165.57</v>
      </c>
      <c r="J70" s="324">
        <f t="shared" si="1"/>
        <v>236.8986340378293</v>
      </c>
      <c r="K70" s="325">
        <f t="shared" si="0"/>
        <v>109.28241443764087</v>
      </c>
    </row>
    <row r="71" spans="1:11" ht="18" customHeight="1">
      <c r="A71" s="296"/>
      <c r="B71" s="297"/>
      <c r="C71" s="332">
        <v>311</v>
      </c>
      <c r="D71" s="297"/>
      <c r="E71" s="333" t="s">
        <v>405</v>
      </c>
      <c r="F71" s="301">
        <v>144082.18</v>
      </c>
      <c r="G71" s="301">
        <v>655633</v>
      </c>
      <c r="H71" s="301">
        <v>613624.69</v>
      </c>
      <c r="I71" s="301">
        <v>114364.22</v>
      </c>
      <c r="J71" s="301">
        <f t="shared" si="1"/>
        <v>18.637486702172954</v>
      </c>
      <c r="K71" s="302">
        <f t="shared" si="0"/>
        <v>79.37429875089343</v>
      </c>
    </row>
    <row r="72" spans="1:11" s="295" customFormat="1" ht="16.5" customHeight="1">
      <c r="A72" s="296"/>
      <c r="B72" s="297"/>
      <c r="C72" s="332">
        <v>312</v>
      </c>
      <c r="D72" s="297"/>
      <c r="E72" s="333" t="s">
        <v>406</v>
      </c>
      <c r="F72" s="301">
        <v>37516.09</v>
      </c>
      <c r="G72" s="301">
        <v>0</v>
      </c>
      <c r="H72" s="301">
        <v>310.16</v>
      </c>
      <c r="I72" s="301">
        <v>98796.4</v>
      </c>
      <c r="J72" s="301">
        <f t="shared" si="1"/>
        <v>31853.36600464276</v>
      </c>
      <c r="K72" s="302">
        <f t="shared" si="0"/>
        <v>263.3440745024335</v>
      </c>
    </row>
    <row r="73" spans="1:11" ht="25.5" customHeight="1">
      <c r="A73" s="304"/>
      <c r="B73" s="314">
        <v>31</v>
      </c>
      <c r="C73" s="334"/>
      <c r="D73" s="310"/>
      <c r="E73" s="335" t="s">
        <v>407</v>
      </c>
      <c r="F73" s="308">
        <v>181598.27</v>
      </c>
      <c r="G73" s="308">
        <v>655633</v>
      </c>
      <c r="H73" s="308">
        <v>613934.85</v>
      </c>
      <c r="I73" s="308">
        <v>213160.62</v>
      </c>
      <c r="J73" s="308">
        <f t="shared" si="1"/>
        <v>34.72039744933848</v>
      </c>
      <c r="K73" s="309">
        <f aca="true" t="shared" si="2" ref="K73:K94">IF(F73&gt;0,I73/F73*100," ")</f>
        <v>117.38031425079105</v>
      </c>
    </row>
    <row r="74" spans="1:11" s="295" customFormat="1" ht="18" customHeight="1">
      <c r="A74" s="296"/>
      <c r="B74" s="297"/>
      <c r="C74" s="332">
        <v>320</v>
      </c>
      <c r="D74" s="297"/>
      <c r="E74" s="333" t="s">
        <v>408</v>
      </c>
      <c r="F74" s="301">
        <v>0</v>
      </c>
      <c r="G74" s="301">
        <v>0</v>
      </c>
      <c r="H74" s="301">
        <v>0</v>
      </c>
      <c r="I74" s="301">
        <v>0</v>
      </c>
      <c r="J74" s="301" t="str">
        <f aca="true" t="shared" si="3" ref="J74:J94">IF(H74&gt;0,I74/H74*100," ")</f>
        <v> </v>
      </c>
      <c r="K74" s="302" t="str">
        <f t="shared" si="2"/>
        <v> </v>
      </c>
    </row>
    <row r="75" spans="1:11" s="295" customFormat="1" ht="17.25" customHeight="1" thickBot="1">
      <c r="A75" s="304"/>
      <c r="B75" s="314">
        <v>32</v>
      </c>
      <c r="C75" s="334"/>
      <c r="D75" s="310"/>
      <c r="E75" s="335" t="s">
        <v>408</v>
      </c>
      <c r="F75" s="308">
        <v>0</v>
      </c>
      <c r="G75" s="308">
        <v>0</v>
      </c>
      <c r="H75" s="308">
        <v>0</v>
      </c>
      <c r="I75" s="308">
        <v>0</v>
      </c>
      <c r="J75" s="308" t="str">
        <f t="shared" si="3"/>
        <v> </v>
      </c>
      <c r="K75" s="309" t="str">
        <f t="shared" si="2"/>
        <v> </v>
      </c>
    </row>
    <row r="76" spans="1:11" s="295" customFormat="1" ht="24.75" customHeight="1" thickBot="1">
      <c r="A76" s="319">
        <v>3</v>
      </c>
      <c r="B76" s="320"/>
      <c r="C76" s="337"/>
      <c r="D76" s="320"/>
      <c r="E76" s="338" t="s">
        <v>409</v>
      </c>
      <c r="F76" s="324">
        <v>181598.27</v>
      </c>
      <c r="G76" s="324">
        <v>655633</v>
      </c>
      <c r="H76" s="324">
        <v>613934.85</v>
      </c>
      <c r="I76" s="324">
        <v>213160.62</v>
      </c>
      <c r="J76" s="324">
        <f t="shared" si="3"/>
        <v>34.72039744933848</v>
      </c>
      <c r="K76" s="325">
        <f t="shared" si="2"/>
        <v>117.38031425079105</v>
      </c>
    </row>
    <row r="77" spans="1:11" ht="18" customHeight="1">
      <c r="A77" s="296"/>
      <c r="B77" s="297"/>
      <c r="C77" s="332">
        <v>411</v>
      </c>
      <c r="D77" s="297"/>
      <c r="E77" s="333" t="s">
        <v>410</v>
      </c>
      <c r="F77" s="301">
        <v>0</v>
      </c>
      <c r="G77" s="301">
        <v>765839</v>
      </c>
      <c r="H77" s="301">
        <v>541497</v>
      </c>
      <c r="I77" s="301">
        <v>0</v>
      </c>
      <c r="J77" s="301">
        <f t="shared" si="3"/>
        <v>0</v>
      </c>
      <c r="K77" s="302" t="str">
        <f t="shared" si="2"/>
        <v> </v>
      </c>
    </row>
    <row r="78" spans="1:11" ht="16.5" customHeight="1">
      <c r="A78" s="296"/>
      <c r="B78" s="297"/>
      <c r="C78" s="332"/>
      <c r="D78" s="297">
        <v>4118</v>
      </c>
      <c r="E78" s="333" t="s">
        <v>411</v>
      </c>
      <c r="F78" s="301">
        <v>0</v>
      </c>
      <c r="G78" s="301">
        <v>765839</v>
      </c>
      <c r="H78" s="301">
        <v>541497</v>
      </c>
      <c r="I78" s="301">
        <v>0</v>
      </c>
      <c r="J78" s="301">
        <f t="shared" si="3"/>
        <v>0</v>
      </c>
      <c r="K78" s="302" t="str">
        <f t="shared" si="2"/>
        <v> </v>
      </c>
    </row>
    <row r="79" spans="1:11" ht="22.5" customHeight="1">
      <c r="A79" s="296"/>
      <c r="B79" s="297"/>
      <c r="C79" s="332">
        <v>412</v>
      </c>
      <c r="D79" s="297"/>
      <c r="E79" s="333" t="s">
        <v>412</v>
      </c>
      <c r="F79" s="301">
        <v>0</v>
      </c>
      <c r="G79" s="301">
        <v>0</v>
      </c>
      <c r="H79" s="301">
        <v>0</v>
      </c>
      <c r="I79" s="301">
        <v>0</v>
      </c>
      <c r="J79" s="301" t="str">
        <f t="shared" si="3"/>
        <v> </v>
      </c>
      <c r="K79" s="302" t="str">
        <f t="shared" si="2"/>
        <v> </v>
      </c>
    </row>
    <row r="80" spans="1:11" ht="15.75" customHeight="1">
      <c r="A80" s="296"/>
      <c r="B80" s="297"/>
      <c r="C80" s="332">
        <v>413</v>
      </c>
      <c r="D80" s="297"/>
      <c r="E80" s="333" t="s">
        <v>413</v>
      </c>
      <c r="F80" s="301">
        <v>1174397.06</v>
      </c>
      <c r="G80" s="301">
        <v>0</v>
      </c>
      <c r="H80" s="301">
        <v>0</v>
      </c>
      <c r="I80" s="301">
        <v>109658.43</v>
      </c>
      <c r="J80" s="301" t="str">
        <f t="shared" si="3"/>
        <v> </v>
      </c>
      <c r="K80" s="302">
        <f t="shared" si="2"/>
        <v>9.337423750021989</v>
      </c>
    </row>
    <row r="81" spans="1:11" ht="15.75" customHeight="1">
      <c r="A81" s="296"/>
      <c r="B81" s="297"/>
      <c r="C81" s="332">
        <v>415</v>
      </c>
      <c r="D81" s="297"/>
      <c r="E81" s="333" t="s">
        <v>414</v>
      </c>
      <c r="F81" s="301">
        <v>60460.13</v>
      </c>
      <c r="G81" s="301">
        <v>105404</v>
      </c>
      <c r="H81" s="301">
        <v>130594</v>
      </c>
      <c r="I81" s="301">
        <v>154065.4</v>
      </c>
      <c r="J81" s="301">
        <f t="shared" si="3"/>
        <v>117.9728012006677</v>
      </c>
      <c r="K81" s="302">
        <f t="shared" si="2"/>
        <v>254.8214831823881</v>
      </c>
    </row>
    <row r="82" spans="1:11" ht="15.75" customHeight="1">
      <c r="A82" s="296"/>
      <c r="B82" s="297"/>
      <c r="C82" s="332"/>
      <c r="D82" s="297">
        <v>4153</v>
      </c>
      <c r="E82" s="333" t="s">
        <v>415</v>
      </c>
      <c r="F82" s="301">
        <v>59052.36</v>
      </c>
      <c r="G82" s="301">
        <v>102674</v>
      </c>
      <c r="H82" s="301">
        <v>127598</v>
      </c>
      <c r="I82" s="301">
        <v>150211.91</v>
      </c>
      <c r="J82" s="301">
        <f t="shared" si="3"/>
        <v>117.72277778648568</v>
      </c>
      <c r="K82" s="302">
        <f t="shared" si="2"/>
        <v>254.37071439651186</v>
      </c>
    </row>
    <row r="83" spans="1:11" ht="15.75" customHeight="1">
      <c r="A83" s="296"/>
      <c r="B83" s="297"/>
      <c r="C83" s="332"/>
      <c r="D83" s="297">
        <v>4154</v>
      </c>
      <c r="E83" s="333" t="s">
        <v>416</v>
      </c>
      <c r="F83" s="301">
        <v>0</v>
      </c>
      <c r="G83" s="301">
        <v>0</v>
      </c>
      <c r="H83" s="301">
        <v>0</v>
      </c>
      <c r="I83" s="301">
        <v>0</v>
      </c>
      <c r="J83" s="301" t="str">
        <f t="shared" si="3"/>
        <v> </v>
      </c>
      <c r="K83" s="302" t="str">
        <f t="shared" si="2"/>
        <v> </v>
      </c>
    </row>
    <row r="84" spans="1:11" s="295" customFormat="1" ht="15.75" customHeight="1">
      <c r="A84" s="296"/>
      <c r="B84" s="297"/>
      <c r="C84" s="332">
        <v>416</v>
      </c>
      <c r="D84" s="297"/>
      <c r="E84" s="333" t="s">
        <v>417</v>
      </c>
      <c r="F84" s="301">
        <v>0</v>
      </c>
      <c r="G84" s="301">
        <v>0</v>
      </c>
      <c r="H84" s="301">
        <v>0</v>
      </c>
      <c r="I84" s="301">
        <v>0</v>
      </c>
      <c r="J84" s="301" t="str">
        <f t="shared" si="3"/>
        <v> </v>
      </c>
      <c r="K84" s="302" t="str">
        <f t="shared" si="2"/>
        <v> </v>
      </c>
    </row>
    <row r="85" spans="1:11" ht="17.25" customHeight="1">
      <c r="A85" s="304"/>
      <c r="B85" s="314">
        <v>41</v>
      </c>
      <c r="C85" s="334"/>
      <c r="D85" s="310"/>
      <c r="E85" s="335" t="s">
        <v>418</v>
      </c>
      <c r="F85" s="308">
        <v>1234857.19</v>
      </c>
      <c r="G85" s="308">
        <v>871243</v>
      </c>
      <c r="H85" s="308">
        <v>672091</v>
      </c>
      <c r="I85" s="308">
        <v>263723.83</v>
      </c>
      <c r="J85" s="308">
        <f t="shared" si="3"/>
        <v>39.23930390378684</v>
      </c>
      <c r="K85" s="309">
        <f t="shared" si="2"/>
        <v>21.356625862137147</v>
      </c>
    </row>
    <row r="86" spans="1:11" ht="18" customHeight="1">
      <c r="A86" s="296"/>
      <c r="B86" s="297"/>
      <c r="C86" s="332">
        <v>421</v>
      </c>
      <c r="D86" s="297"/>
      <c r="E86" s="333" t="s">
        <v>419</v>
      </c>
      <c r="F86" s="301">
        <v>0</v>
      </c>
      <c r="G86" s="301">
        <v>2040585</v>
      </c>
      <c r="H86" s="301">
        <v>2002114</v>
      </c>
      <c r="I86" s="301">
        <v>35756.06</v>
      </c>
      <c r="J86" s="301">
        <f t="shared" si="3"/>
        <v>1.7859152875410689</v>
      </c>
      <c r="K86" s="302" t="str">
        <f t="shared" si="2"/>
        <v> </v>
      </c>
    </row>
    <row r="87" spans="1:11" ht="15.75" customHeight="1">
      <c r="A87" s="296"/>
      <c r="B87" s="297"/>
      <c r="C87" s="332"/>
      <c r="D87" s="297">
        <v>4218</v>
      </c>
      <c r="E87" s="333" t="s">
        <v>420</v>
      </c>
      <c r="F87" s="301">
        <v>0</v>
      </c>
      <c r="G87" s="301">
        <v>2040585</v>
      </c>
      <c r="H87" s="301">
        <v>2002114</v>
      </c>
      <c r="I87" s="301">
        <v>35756.06</v>
      </c>
      <c r="J87" s="301">
        <f t="shared" si="3"/>
        <v>1.7859152875410689</v>
      </c>
      <c r="K87" s="302" t="str">
        <f t="shared" si="2"/>
        <v> </v>
      </c>
    </row>
    <row r="88" spans="1:11" ht="15.75" customHeight="1">
      <c r="A88" s="296"/>
      <c r="B88" s="297"/>
      <c r="C88" s="332">
        <v>422</v>
      </c>
      <c r="D88" s="297"/>
      <c r="E88" s="333" t="s">
        <v>421</v>
      </c>
      <c r="F88" s="301">
        <v>0</v>
      </c>
      <c r="G88" s="301">
        <v>0</v>
      </c>
      <c r="H88" s="301">
        <v>0</v>
      </c>
      <c r="I88" s="301">
        <v>0</v>
      </c>
      <c r="J88" s="301" t="str">
        <f t="shared" si="3"/>
        <v> </v>
      </c>
      <c r="K88" s="302" t="str">
        <f t="shared" si="2"/>
        <v> </v>
      </c>
    </row>
    <row r="89" spans="1:12" ht="15.75" customHeight="1">
      <c r="A89" s="296"/>
      <c r="B89" s="297"/>
      <c r="C89" s="332">
        <v>423</v>
      </c>
      <c r="D89" s="297"/>
      <c r="E89" s="333" t="s">
        <v>422</v>
      </c>
      <c r="F89" s="301">
        <v>681.98</v>
      </c>
      <c r="G89" s="301">
        <v>65152</v>
      </c>
      <c r="H89" s="301">
        <v>87767</v>
      </c>
      <c r="I89" s="301">
        <v>27453.12</v>
      </c>
      <c r="J89" s="301">
        <f t="shared" si="3"/>
        <v>31.279546982350997</v>
      </c>
      <c r="K89" s="302">
        <f t="shared" si="2"/>
        <v>4025.5022141411773</v>
      </c>
      <c r="L89" s="295"/>
    </row>
    <row r="90" spans="1:11" ht="15.75" customHeight="1">
      <c r="A90" s="296"/>
      <c r="B90" s="297"/>
      <c r="C90" s="332"/>
      <c r="D90" s="297">
        <v>4233</v>
      </c>
      <c r="E90" s="333" t="s">
        <v>424</v>
      </c>
      <c r="F90" s="301">
        <v>0</v>
      </c>
      <c r="G90" s="301">
        <v>53022</v>
      </c>
      <c r="H90" s="301">
        <v>75903</v>
      </c>
      <c r="I90" s="301">
        <v>9641</v>
      </c>
      <c r="J90" s="301">
        <f t="shared" si="3"/>
        <v>12.701737744226183</v>
      </c>
      <c r="K90" s="302" t="str">
        <f t="shared" si="2"/>
        <v> </v>
      </c>
    </row>
    <row r="91" spans="1:11" s="295" customFormat="1" ht="15.75" customHeight="1">
      <c r="A91" s="296"/>
      <c r="B91" s="297"/>
      <c r="C91" s="332">
        <v>424</v>
      </c>
      <c r="D91" s="297"/>
      <c r="E91" s="333" t="s">
        <v>425</v>
      </c>
      <c r="F91" s="301">
        <v>0</v>
      </c>
      <c r="G91" s="301">
        <v>0</v>
      </c>
      <c r="H91" s="301">
        <v>0</v>
      </c>
      <c r="I91" s="301">
        <v>0</v>
      </c>
      <c r="J91" s="301" t="str">
        <f t="shared" si="3"/>
        <v> </v>
      </c>
      <c r="K91" s="302" t="str">
        <f t="shared" si="2"/>
        <v> </v>
      </c>
    </row>
    <row r="92" spans="1:11" s="295" customFormat="1" ht="17.25" customHeight="1" thickBot="1">
      <c r="A92" s="304"/>
      <c r="B92" s="314">
        <v>42</v>
      </c>
      <c r="C92" s="334"/>
      <c r="D92" s="310"/>
      <c r="E92" s="335" t="s">
        <v>426</v>
      </c>
      <c r="F92" s="308">
        <v>681.98</v>
      </c>
      <c r="G92" s="308">
        <v>2105737</v>
      </c>
      <c r="H92" s="308">
        <v>2089881</v>
      </c>
      <c r="I92" s="308">
        <v>63209.18</v>
      </c>
      <c r="J92" s="308">
        <f t="shared" si="3"/>
        <v>3.0245348897855906</v>
      </c>
      <c r="K92" s="309">
        <f t="shared" si="2"/>
        <v>9268.480014076658</v>
      </c>
    </row>
    <row r="93" spans="1:11" s="295" customFormat="1" ht="24.75" customHeight="1" thickBot="1">
      <c r="A93" s="319">
        <v>4</v>
      </c>
      <c r="B93" s="320"/>
      <c r="C93" s="337"/>
      <c r="D93" s="320"/>
      <c r="E93" s="338" t="s">
        <v>427</v>
      </c>
      <c r="F93" s="324">
        <v>1235539.17</v>
      </c>
      <c r="G93" s="324">
        <v>2976980</v>
      </c>
      <c r="H93" s="324">
        <v>2761972</v>
      </c>
      <c r="I93" s="324">
        <v>326933.01</v>
      </c>
      <c r="J93" s="324">
        <f t="shared" si="3"/>
        <v>11.836941504113728</v>
      </c>
      <c r="K93" s="325">
        <f t="shared" si="2"/>
        <v>26.460756399977186</v>
      </c>
    </row>
    <row r="94" spans="1:11" s="295" customFormat="1" ht="30" customHeight="1" thickBot="1">
      <c r="A94" s="339" t="s">
        <v>428</v>
      </c>
      <c r="B94" s="320"/>
      <c r="C94" s="337"/>
      <c r="D94" s="320"/>
      <c r="E94" s="338" t="s">
        <v>429</v>
      </c>
      <c r="F94" s="324">
        <v>9248632.01</v>
      </c>
      <c r="G94" s="324">
        <v>10977408</v>
      </c>
      <c r="H94" s="324">
        <v>10762400</v>
      </c>
      <c r="I94" s="324">
        <v>8258297.47</v>
      </c>
      <c r="J94" s="324">
        <f t="shared" si="3"/>
        <v>76.73286135062811</v>
      </c>
      <c r="K94" s="325">
        <f t="shared" si="2"/>
        <v>89.29209704819903</v>
      </c>
    </row>
    <row r="95" spans="1:11" s="295" customFormat="1" ht="2.25" customHeight="1" thickBot="1">
      <c r="A95" s="340"/>
      <c r="B95" s="341"/>
      <c r="C95" s="341"/>
      <c r="D95" s="342"/>
      <c r="E95" s="343"/>
      <c r="F95" s="344"/>
      <c r="G95" s="344"/>
      <c r="H95" s="344"/>
      <c r="I95" s="344"/>
      <c r="J95" s="344"/>
      <c r="K95" s="344"/>
    </row>
    <row r="96" spans="1:11" s="295" customFormat="1" ht="19.5" customHeight="1" thickBot="1">
      <c r="A96" s="326" t="s">
        <v>430</v>
      </c>
      <c r="B96" s="320"/>
      <c r="C96" s="337"/>
      <c r="D96" s="320"/>
      <c r="E96" s="345" t="s">
        <v>431</v>
      </c>
      <c r="F96" s="346">
        <v>9248632.01</v>
      </c>
      <c r="G96" s="346">
        <v>10977408</v>
      </c>
      <c r="H96" s="346">
        <v>10762400</v>
      </c>
      <c r="I96" s="346">
        <v>8258297.47</v>
      </c>
      <c r="J96" s="346">
        <f aca="true" t="shared" si="4" ref="J96:J159">IF(H96&gt;0,I96/H96*100," ")</f>
        <v>76.73286135062811</v>
      </c>
      <c r="K96" s="347">
        <f aca="true" t="shared" si="5" ref="K96:K159">IF(F96&gt;0,I96/F96*100," ")</f>
        <v>89.29209704819903</v>
      </c>
    </row>
    <row r="97" spans="1:11" s="295" customFormat="1" ht="16.5" customHeight="1">
      <c r="A97" s="348"/>
      <c r="B97" s="349"/>
      <c r="C97" s="350"/>
      <c r="D97" s="351"/>
      <c r="E97" s="352" t="s">
        <v>432</v>
      </c>
      <c r="F97" s="353"/>
      <c r="G97" s="353"/>
      <c r="H97" s="353"/>
      <c r="I97" s="353"/>
      <c r="J97" s="353" t="str">
        <f t="shared" si="4"/>
        <v> </v>
      </c>
      <c r="K97" s="354" t="str">
        <f t="shared" si="5"/>
        <v> </v>
      </c>
    </row>
    <row r="98" spans="1:11" s="295" customFormat="1" ht="16.5" customHeight="1">
      <c r="A98" s="355"/>
      <c r="B98" s="314"/>
      <c r="C98" s="332">
        <v>501</v>
      </c>
      <c r="D98" s="297"/>
      <c r="E98" s="333" t="s">
        <v>433</v>
      </c>
      <c r="F98" s="301">
        <v>25189174.08</v>
      </c>
      <c r="G98" s="301">
        <v>27376530</v>
      </c>
      <c r="H98" s="301">
        <v>26440877</v>
      </c>
      <c r="I98" s="301">
        <v>26170558.71</v>
      </c>
      <c r="J98" s="301">
        <f t="shared" si="4"/>
        <v>98.9776500605483</v>
      </c>
      <c r="K98" s="302">
        <f t="shared" si="5"/>
        <v>103.89605719855346</v>
      </c>
    </row>
    <row r="99" spans="1:11" s="295" customFormat="1" ht="22.5" customHeight="1">
      <c r="A99" s="355"/>
      <c r="B99" s="314"/>
      <c r="C99" s="332"/>
      <c r="D99" s="297">
        <v>5011</v>
      </c>
      <c r="E99" s="333" t="s">
        <v>434</v>
      </c>
      <c r="F99" s="301">
        <v>4497835.73</v>
      </c>
      <c r="G99" s="301">
        <v>4567483</v>
      </c>
      <c r="H99" s="301">
        <v>4635256</v>
      </c>
      <c r="I99" s="301">
        <v>4620886.39</v>
      </c>
      <c r="J99" s="301">
        <f t="shared" si="4"/>
        <v>99.68999317405553</v>
      </c>
      <c r="K99" s="302">
        <f t="shared" si="5"/>
        <v>102.73577487899941</v>
      </c>
    </row>
    <row r="100" spans="1:11" s="295" customFormat="1" ht="22.5" customHeight="1">
      <c r="A100" s="355"/>
      <c r="B100" s="314"/>
      <c r="C100" s="332"/>
      <c r="D100" s="297">
        <v>5012</v>
      </c>
      <c r="E100" s="333" t="s">
        <v>435</v>
      </c>
      <c r="F100" s="301">
        <v>20691338.349999998</v>
      </c>
      <c r="G100" s="301">
        <v>22809047</v>
      </c>
      <c r="H100" s="301">
        <v>21805621</v>
      </c>
      <c r="I100" s="301">
        <v>21549672.32</v>
      </c>
      <c r="J100" s="301">
        <f t="shared" si="4"/>
        <v>98.82622613682959</v>
      </c>
      <c r="K100" s="302">
        <f t="shared" si="5"/>
        <v>104.14827671115823</v>
      </c>
    </row>
    <row r="101" spans="1:11" s="295" customFormat="1" ht="22.5" customHeight="1">
      <c r="A101" s="355"/>
      <c r="B101" s="314"/>
      <c r="C101" s="332"/>
      <c r="D101" s="297">
        <v>5013</v>
      </c>
      <c r="E101" s="333" t="s">
        <v>436</v>
      </c>
      <c r="F101" s="301">
        <v>0</v>
      </c>
      <c r="G101" s="301">
        <v>0</v>
      </c>
      <c r="H101" s="301">
        <v>0</v>
      </c>
      <c r="I101" s="301">
        <v>0</v>
      </c>
      <c r="J101" s="301" t="str">
        <f t="shared" si="4"/>
        <v> </v>
      </c>
      <c r="K101" s="302" t="str">
        <f t="shared" si="5"/>
        <v> </v>
      </c>
    </row>
    <row r="102" spans="1:11" s="295" customFormat="1" ht="34.5" customHeight="1">
      <c r="A102" s="355"/>
      <c r="B102" s="314"/>
      <c r="C102" s="332"/>
      <c r="D102" s="297">
        <v>5014</v>
      </c>
      <c r="E102" s="333" t="s">
        <v>437</v>
      </c>
      <c r="F102" s="301">
        <v>0</v>
      </c>
      <c r="G102" s="301">
        <v>0</v>
      </c>
      <c r="H102" s="301">
        <v>0</v>
      </c>
      <c r="I102" s="301">
        <v>0</v>
      </c>
      <c r="J102" s="301" t="str">
        <f t="shared" si="4"/>
        <v> </v>
      </c>
      <c r="K102" s="302" t="str">
        <f t="shared" si="5"/>
        <v> </v>
      </c>
    </row>
    <row r="103" spans="1:11" s="295" customFormat="1" ht="16.5" customHeight="1">
      <c r="A103" s="355"/>
      <c r="B103" s="314"/>
      <c r="C103" s="332"/>
      <c r="D103" s="297">
        <v>5019</v>
      </c>
      <c r="E103" s="333" t="s">
        <v>438</v>
      </c>
      <c r="F103" s="301">
        <v>0</v>
      </c>
      <c r="G103" s="301">
        <v>0</v>
      </c>
      <c r="H103" s="301">
        <v>0</v>
      </c>
      <c r="I103" s="301">
        <v>0</v>
      </c>
      <c r="J103" s="301" t="str">
        <f t="shared" si="4"/>
        <v> </v>
      </c>
      <c r="K103" s="302" t="str">
        <f t="shared" si="5"/>
        <v> </v>
      </c>
    </row>
    <row r="104" spans="1:11" s="295" customFormat="1" ht="16.5" customHeight="1">
      <c r="A104" s="355"/>
      <c r="B104" s="314"/>
      <c r="C104" s="332">
        <v>502</v>
      </c>
      <c r="D104" s="297"/>
      <c r="E104" s="333" t="s">
        <v>439</v>
      </c>
      <c r="F104" s="301">
        <v>585659.25</v>
      </c>
      <c r="G104" s="301">
        <v>628853</v>
      </c>
      <c r="H104" s="301">
        <v>640884</v>
      </c>
      <c r="I104" s="301">
        <v>617240.31</v>
      </c>
      <c r="J104" s="301">
        <f t="shared" si="4"/>
        <v>96.3107691875597</v>
      </c>
      <c r="K104" s="302">
        <f t="shared" si="5"/>
        <v>105.39239498052837</v>
      </c>
    </row>
    <row r="105" spans="1:11" s="295" customFormat="1" ht="16.5" customHeight="1">
      <c r="A105" s="355"/>
      <c r="B105" s="314"/>
      <c r="C105" s="332"/>
      <c r="D105" s="297">
        <v>5021</v>
      </c>
      <c r="E105" s="333" t="s">
        <v>440</v>
      </c>
      <c r="F105" s="301">
        <v>92611.78</v>
      </c>
      <c r="G105" s="301">
        <v>152058</v>
      </c>
      <c r="H105" s="301">
        <v>131153.25</v>
      </c>
      <c r="I105" s="301">
        <v>112367.69</v>
      </c>
      <c r="J105" s="301">
        <f t="shared" si="4"/>
        <v>85.67663401402558</v>
      </c>
      <c r="K105" s="302">
        <f t="shared" si="5"/>
        <v>121.33196230544323</v>
      </c>
    </row>
    <row r="106" spans="1:11" s="295" customFormat="1" ht="22.5" customHeight="1">
      <c r="A106" s="355"/>
      <c r="B106" s="314"/>
      <c r="C106" s="332"/>
      <c r="D106" s="297">
        <v>5022</v>
      </c>
      <c r="E106" s="333" t="s">
        <v>441</v>
      </c>
      <c r="F106" s="301">
        <v>1406.4</v>
      </c>
      <c r="G106" s="301">
        <v>1406</v>
      </c>
      <c r="H106" s="301">
        <v>1406</v>
      </c>
      <c r="I106" s="301">
        <v>1292.1</v>
      </c>
      <c r="J106" s="301">
        <f t="shared" si="4"/>
        <v>91.89900426742531</v>
      </c>
      <c r="K106" s="302">
        <f t="shared" si="5"/>
        <v>91.87286689419794</v>
      </c>
    </row>
    <row r="107" spans="1:11" s="295" customFormat="1" ht="16.5" customHeight="1">
      <c r="A107" s="355"/>
      <c r="B107" s="314"/>
      <c r="C107" s="332"/>
      <c r="D107" s="297">
        <v>5023</v>
      </c>
      <c r="E107" s="333" t="s">
        <v>442</v>
      </c>
      <c r="F107" s="301">
        <v>0</v>
      </c>
      <c r="G107" s="301">
        <v>0</v>
      </c>
      <c r="H107" s="301">
        <v>0</v>
      </c>
      <c r="I107" s="301">
        <v>0</v>
      </c>
      <c r="J107" s="301" t="str">
        <f t="shared" si="4"/>
        <v> </v>
      </c>
      <c r="K107" s="302" t="str">
        <f t="shared" si="5"/>
        <v> </v>
      </c>
    </row>
    <row r="108" spans="1:11" s="295" customFormat="1" ht="16.5" customHeight="1">
      <c r="A108" s="355"/>
      <c r="B108" s="314"/>
      <c r="C108" s="332"/>
      <c r="D108" s="297">
        <v>5024</v>
      </c>
      <c r="E108" s="333" t="s">
        <v>443</v>
      </c>
      <c r="F108" s="301">
        <v>30921.95</v>
      </c>
      <c r="G108" s="301">
        <v>22667</v>
      </c>
      <c r="H108" s="301">
        <v>23686.75</v>
      </c>
      <c r="I108" s="301">
        <v>24623.5</v>
      </c>
      <c r="J108" s="301">
        <f t="shared" si="4"/>
        <v>103.95474263037352</v>
      </c>
      <c r="K108" s="302">
        <f t="shared" si="5"/>
        <v>79.63113581129262</v>
      </c>
    </row>
    <row r="109" spans="1:11" s="295" customFormat="1" ht="16.5" customHeight="1">
      <c r="A109" s="355"/>
      <c r="B109" s="314"/>
      <c r="C109" s="332"/>
      <c r="D109" s="297">
        <v>5025</v>
      </c>
      <c r="E109" s="333" t="s">
        <v>444</v>
      </c>
      <c r="F109" s="301">
        <v>0</v>
      </c>
      <c r="G109" s="301">
        <v>0</v>
      </c>
      <c r="H109" s="301">
        <v>0</v>
      </c>
      <c r="I109" s="301">
        <v>0</v>
      </c>
      <c r="J109" s="301" t="str">
        <f t="shared" si="4"/>
        <v> </v>
      </c>
      <c r="K109" s="302" t="str">
        <f t="shared" si="5"/>
        <v> </v>
      </c>
    </row>
    <row r="110" spans="1:11" s="295" customFormat="1" ht="16.5" customHeight="1">
      <c r="A110" s="355"/>
      <c r="B110" s="314"/>
      <c r="C110" s="332"/>
      <c r="D110" s="297">
        <v>5026</v>
      </c>
      <c r="E110" s="333" t="s">
        <v>445</v>
      </c>
      <c r="F110" s="301">
        <v>0</v>
      </c>
      <c r="G110" s="301">
        <v>0</v>
      </c>
      <c r="H110" s="301">
        <v>0</v>
      </c>
      <c r="I110" s="301">
        <v>0</v>
      </c>
      <c r="J110" s="301" t="str">
        <f t="shared" si="4"/>
        <v> </v>
      </c>
      <c r="K110" s="302" t="str">
        <f t="shared" si="5"/>
        <v> </v>
      </c>
    </row>
    <row r="111" spans="1:11" s="295" customFormat="1" ht="34.5" customHeight="1">
      <c r="A111" s="355"/>
      <c r="B111" s="314"/>
      <c r="C111" s="332"/>
      <c r="D111" s="297">
        <v>5027</v>
      </c>
      <c r="E111" s="333" t="s">
        <v>446</v>
      </c>
      <c r="F111" s="301">
        <v>0</v>
      </c>
      <c r="G111" s="301">
        <v>0</v>
      </c>
      <c r="H111" s="301">
        <v>0</v>
      </c>
      <c r="I111" s="301">
        <v>0</v>
      </c>
      <c r="J111" s="301" t="str">
        <f t="shared" si="4"/>
        <v> </v>
      </c>
      <c r="K111" s="302" t="str">
        <f t="shared" si="5"/>
        <v> </v>
      </c>
    </row>
    <row r="112" spans="1:11" s="295" customFormat="1" ht="22.5" customHeight="1">
      <c r="A112" s="355"/>
      <c r="B112" s="314"/>
      <c r="C112" s="332"/>
      <c r="D112" s="297">
        <v>5029</v>
      </c>
      <c r="E112" s="333" t="s">
        <v>447</v>
      </c>
      <c r="F112" s="301">
        <v>460719.12</v>
      </c>
      <c r="G112" s="301">
        <v>452722</v>
      </c>
      <c r="H112" s="301">
        <v>484638</v>
      </c>
      <c r="I112" s="301">
        <v>478957.02</v>
      </c>
      <c r="J112" s="301">
        <f t="shared" si="4"/>
        <v>98.82778898889481</v>
      </c>
      <c r="K112" s="302">
        <f t="shared" si="5"/>
        <v>103.95857241609596</v>
      </c>
    </row>
    <row r="113" spans="1:11" ht="16.5" customHeight="1">
      <c r="A113" s="355"/>
      <c r="B113" s="314"/>
      <c r="C113" s="332">
        <v>503</v>
      </c>
      <c r="D113" s="297"/>
      <c r="E113" s="333" t="s">
        <v>448</v>
      </c>
      <c r="F113" s="301">
        <v>8853854.650000002</v>
      </c>
      <c r="G113" s="301">
        <v>9343726</v>
      </c>
      <c r="H113" s="301">
        <v>9032530</v>
      </c>
      <c r="I113" s="301">
        <v>8933685.600000001</v>
      </c>
      <c r="J113" s="301">
        <f t="shared" si="4"/>
        <v>98.90568423243545</v>
      </c>
      <c r="K113" s="302">
        <f t="shared" si="5"/>
        <v>100.90165191496563</v>
      </c>
    </row>
    <row r="114" spans="1:11" ht="34.5" customHeight="1">
      <c r="A114" s="355"/>
      <c r="B114" s="314"/>
      <c r="C114" s="332"/>
      <c r="D114" s="297" t="s">
        <v>449</v>
      </c>
      <c r="E114" s="333" t="s">
        <v>450</v>
      </c>
      <c r="F114" s="301">
        <v>8853854.650000002</v>
      </c>
      <c r="G114" s="301">
        <v>9343726</v>
      </c>
      <c r="H114" s="301">
        <v>9032530</v>
      </c>
      <c r="I114" s="301">
        <v>8933685.600000001</v>
      </c>
      <c r="J114" s="301">
        <f t="shared" si="4"/>
        <v>98.90568423243545</v>
      </c>
      <c r="K114" s="302">
        <f t="shared" si="5"/>
        <v>100.90165191496563</v>
      </c>
    </row>
    <row r="115" spans="1:11" ht="16.5" customHeight="1">
      <c r="A115" s="355"/>
      <c r="B115" s="314"/>
      <c r="C115" s="332">
        <v>504</v>
      </c>
      <c r="D115" s="297"/>
      <c r="E115" s="333" t="s">
        <v>451</v>
      </c>
      <c r="F115" s="301">
        <v>5828.01</v>
      </c>
      <c r="G115" s="301">
        <v>4133</v>
      </c>
      <c r="H115" s="301">
        <v>2777.05</v>
      </c>
      <c r="I115" s="301">
        <v>2742.07</v>
      </c>
      <c r="J115" s="301">
        <f t="shared" si="4"/>
        <v>98.74038998217533</v>
      </c>
      <c r="K115" s="302">
        <f t="shared" si="5"/>
        <v>47.04985063512245</v>
      </c>
    </row>
    <row r="116" spans="1:11" ht="16.5" customHeight="1">
      <c r="A116" s="355"/>
      <c r="B116" s="314"/>
      <c r="C116" s="332">
        <v>505</v>
      </c>
      <c r="D116" s="297"/>
      <c r="E116" s="333" t="s">
        <v>452</v>
      </c>
      <c r="F116" s="301">
        <v>1139.47</v>
      </c>
      <c r="G116" s="301">
        <v>0</v>
      </c>
      <c r="H116" s="301">
        <v>762.16</v>
      </c>
      <c r="I116" s="301">
        <v>762.15</v>
      </c>
      <c r="J116" s="301">
        <f t="shared" si="4"/>
        <v>99.99868793954025</v>
      </c>
      <c r="K116" s="302">
        <f t="shared" si="5"/>
        <v>66.88635944781345</v>
      </c>
    </row>
    <row r="117" spans="1:11" ht="23.25" customHeight="1">
      <c r="A117" s="355"/>
      <c r="B117" s="314">
        <v>50</v>
      </c>
      <c r="C117" s="332"/>
      <c r="D117" s="297"/>
      <c r="E117" s="356" t="s">
        <v>453</v>
      </c>
      <c r="F117" s="308">
        <v>34635655.459999986</v>
      </c>
      <c r="G117" s="308">
        <v>37353242</v>
      </c>
      <c r="H117" s="308">
        <v>36117830.21</v>
      </c>
      <c r="I117" s="308">
        <v>35724988.84</v>
      </c>
      <c r="J117" s="308">
        <f t="shared" si="4"/>
        <v>98.91233396990933</v>
      </c>
      <c r="K117" s="309">
        <f t="shared" si="5"/>
        <v>103.14512130789055</v>
      </c>
    </row>
    <row r="118" spans="1:11" ht="18" customHeight="1">
      <c r="A118" s="355"/>
      <c r="B118" s="314"/>
      <c r="C118" s="297">
        <v>513</v>
      </c>
      <c r="D118" s="297"/>
      <c r="E118" s="333" t="s">
        <v>454</v>
      </c>
      <c r="F118" s="301">
        <v>3209615.33</v>
      </c>
      <c r="G118" s="301">
        <v>1556740</v>
      </c>
      <c r="H118" s="301">
        <v>2681659.16</v>
      </c>
      <c r="I118" s="301">
        <v>2461964.02</v>
      </c>
      <c r="J118" s="301">
        <f t="shared" si="4"/>
        <v>91.8074920453351</v>
      </c>
      <c r="K118" s="302">
        <f t="shared" si="5"/>
        <v>76.70589048439022</v>
      </c>
    </row>
    <row r="119" spans="1:11" ht="16.5" customHeight="1">
      <c r="A119" s="355"/>
      <c r="B119" s="314"/>
      <c r="C119" s="297">
        <v>514</v>
      </c>
      <c r="D119" s="297"/>
      <c r="E119" s="333" t="s">
        <v>455</v>
      </c>
      <c r="F119" s="301">
        <v>1934.83</v>
      </c>
      <c r="G119" s="301">
        <v>1242</v>
      </c>
      <c r="H119" s="301">
        <v>1122.01</v>
      </c>
      <c r="I119" s="301">
        <v>1107.31</v>
      </c>
      <c r="J119" s="301">
        <f t="shared" si="4"/>
        <v>98.68985124909759</v>
      </c>
      <c r="K119" s="302">
        <f t="shared" si="5"/>
        <v>57.230350986908405</v>
      </c>
    </row>
    <row r="120" spans="1:11" ht="16.5" customHeight="1">
      <c r="A120" s="355"/>
      <c r="B120" s="314"/>
      <c r="C120" s="297">
        <v>515</v>
      </c>
      <c r="D120" s="297"/>
      <c r="E120" s="333" t="s">
        <v>456</v>
      </c>
      <c r="F120" s="301">
        <v>1785033.54</v>
      </c>
      <c r="G120" s="301">
        <v>1803380</v>
      </c>
      <c r="H120" s="301">
        <v>1826480.04</v>
      </c>
      <c r="I120" s="301">
        <v>1850328.53</v>
      </c>
      <c r="J120" s="301">
        <f t="shared" si="4"/>
        <v>101.30570767146187</v>
      </c>
      <c r="K120" s="302">
        <f t="shared" si="5"/>
        <v>103.65791390115842</v>
      </c>
    </row>
    <row r="121" spans="1:11" ht="16.5" customHeight="1">
      <c r="A121" s="355"/>
      <c r="B121" s="314"/>
      <c r="C121" s="297">
        <v>516</v>
      </c>
      <c r="D121" s="297"/>
      <c r="E121" s="333" t="s">
        <v>457</v>
      </c>
      <c r="F121" s="301">
        <v>3831862.38</v>
      </c>
      <c r="G121" s="301">
        <v>4988287</v>
      </c>
      <c r="H121" s="301">
        <v>4968270.2</v>
      </c>
      <c r="I121" s="301">
        <v>4369986.04</v>
      </c>
      <c r="J121" s="301">
        <f t="shared" si="4"/>
        <v>87.957898103046</v>
      </c>
      <c r="K121" s="302">
        <f t="shared" si="5"/>
        <v>114.0433973518642</v>
      </c>
    </row>
    <row r="122" spans="1:11" ht="16.5" customHeight="1">
      <c r="A122" s="355"/>
      <c r="B122" s="314"/>
      <c r="C122" s="297">
        <v>517</v>
      </c>
      <c r="D122" s="297"/>
      <c r="E122" s="333" t="s">
        <v>458</v>
      </c>
      <c r="F122" s="301">
        <v>1868275.45</v>
      </c>
      <c r="G122" s="301">
        <v>1267548</v>
      </c>
      <c r="H122" s="301">
        <v>1723333.15</v>
      </c>
      <c r="I122" s="301">
        <v>1736250.68</v>
      </c>
      <c r="J122" s="301">
        <f t="shared" si="4"/>
        <v>100.74956661745873</v>
      </c>
      <c r="K122" s="302">
        <f t="shared" si="5"/>
        <v>92.93333485702014</v>
      </c>
    </row>
    <row r="123" spans="1:11" ht="16.5" customHeight="1">
      <c r="A123" s="355"/>
      <c r="B123" s="314"/>
      <c r="C123" s="297"/>
      <c r="D123" s="297">
        <v>5171</v>
      </c>
      <c r="E123" s="333" t="s">
        <v>459</v>
      </c>
      <c r="F123" s="301">
        <v>1233723.21</v>
      </c>
      <c r="G123" s="301">
        <v>618797.45</v>
      </c>
      <c r="H123" s="301">
        <v>975820.6</v>
      </c>
      <c r="I123" s="301">
        <v>993267.72</v>
      </c>
      <c r="J123" s="301">
        <f t="shared" si="4"/>
        <v>101.78794339861241</v>
      </c>
      <c r="K123" s="302">
        <f t="shared" si="5"/>
        <v>80.50977009664915</v>
      </c>
    </row>
    <row r="124" spans="1:11" s="295" customFormat="1" ht="16.5" customHeight="1">
      <c r="A124" s="355"/>
      <c r="B124" s="314"/>
      <c r="C124" s="297"/>
      <c r="D124" s="297">
        <v>5173</v>
      </c>
      <c r="E124" s="333" t="s">
        <v>460</v>
      </c>
      <c r="F124" s="301">
        <v>208935.29</v>
      </c>
      <c r="G124" s="301">
        <v>261075.8</v>
      </c>
      <c r="H124" s="301">
        <v>231339.22</v>
      </c>
      <c r="I124" s="301">
        <v>230446.58</v>
      </c>
      <c r="J124" s="301">
        <f t="shared" si="4"/>
        <v>99.61414238363905</v>
      </c>
      <c r="K124" s="302">
        <f t="shared" si="5"/>
        <v>110.29567097066273</v>
      </c>
    </row>
    <row r="125" spans="1:11" ht="16.5" customHeight="1">
      <c r="A125" s="355"/>
      <c r="B125" s="314"/>
      <c r="C125" s="297">
        <v>518</v>
      </c>
      <c r="D125" s="297"/>
      <c r="E125" s="333" t="s">
        <v>461</v>
      </c>
      <c r="F125" s="301">
        <v>84.69</v>
      </c>
      <c r="G125" s="301">
        <v>0</v>
      </c>
      <c r="H125" s="301">
        <v>140.39</v>
      </c>
      <c r="I125" s="301">
        <v>140.33</v>
      </c>
      <c r="J125" s="301">
        <f t="shared" si="4"/>
        <v>99.9572619132417</v>
      </c>
      <c r="K125" s="302">
        <f t="shared" si="5"/>
        <v>165.69842956665488</v>
      </c>
    </row>
    <row r="126" spans="1:11" ht="22.5" customHeight="1">
      <c r="A126" s="355"/>
      <c r="B126" s="314"/>
      <c r="C126" s="297">
        <v>519</v>
      </c>
      <c r="D126" s="297"/>
      <c r="E126" s="333" t="s">
        <v>462</v>
      </c>
      <c r="F126" s="301">
        <v>516409.91</v>
      </c>
      <c r="G126" s="301">
        <v>519642</v>
      </c>
      <c r="H126" s="301">
        <v>448264.5</v>
      </c>
      <c r="I126" s="301">
        <v>457166.73</v>
      </c>
      <c r="J126" s="301">
        <f t="shared" si="4"/>
        <v>101.98593241267153</v>
      </c>
      <c r="K126" s="302">
        <f t="shared" si="5"/>
        <v>88.52787701150042</v>
      </c>
    </row>
    <row r="127" spans="1:11" ht="17.25" customHeight="1">
      <c r="A127" s="355"/>
      <c r="B127" s="314">
        <v>51</v>
      </c>
      <c r="C127" s="334"/>
      <c r="D127" s="310"/>
      <c r="E127" s="335" t="s">
        <v>463</v>
      </c>
      <c r="F127" s="308">
        <v>11213216.129999984</v>
      </c>
      <c r="G127" s="308">
        <v>10136838.999999998</v>
      </c>
      <c r="H127" s="308">
        <v>11649269.450000001</v>
      </c>
      <c r="I127" s="308">
        <v>10876943.63999999</v>
      </c>
      <c r="J127" s="308">
        <f t="shared" si="4"/>
        <v>93.37017816168711</v>
      </c>
      <c r="K127" s="309">
        <f t="shared" si="5"/>
        <v>97.00110578355547</v>
      </c>
    </row>
    <row r="128" spans="1:11" ht="18" customHeight="1">
      <c r="A128" s="355"/>
      <c r="B128" s="314"/>
      <c r="C128" s="297">
        <v>521</v>
      </c>
      <c r="D128" s="297"/>
      <c r="E128" s="333" t="s">
        <v>464</v>
      </c>
      <c r="F128" s="301">
        <v>1073.24</v>
      </c>
      <c r="G128" s="301">
        <v>6900</v>
      </c>
      <c r="H128" s="301">
        <v>2409</v>
      </c>
      <c r="I128" s="301">
        <v>2907.96</v>
      </c>
      <c r="J128" s="301">
        <f t="shared" si="4"/>
        <v>120.71232876712328</v>
      </c>
      <c r="K128" s="302">
        <f t="shared" si="5"/>
        <v>270.9515113115426</v>
      </c>
    </row>
    <row r="129" spans="1:11" ht="16.5" customHeight="1">
      <c r="A129" s="355"/>
      <c r="B129" s="314"/>
      <c r="C129" s="297">
        <v>522</v>
      </c>
      <c r="D129" s="297"/>
      <c r="E129" s="333" t="s">
        <v>465</v>
      </c>
      <c r="F129" s="301">
        <v>86856.67</v>
      </c>
      <c r="G129" s="301">
        <v>55319</v>
      </c>
      <c r="H129" s="301">
        <v>79234</v>
      </c>
      <c r="I129" s="301">
        <v>83458.98</v>
      </c>
      <c r="J129" s="301">
        <f t="shared" si="4"/>
        <v>105.33228159628443</v>
      </c>
      <c r="K129" s="302">
        <f t="shared" si="5"/>
        <v>96.08816455892219</v>
      </c>
    </row>
    <row r="130" spans="1:11" ht="16.5" customHeight="1">
      <c r="A130" s="355"/>
      <c r="B130" s="314"/>
      <c r="C130" s="297"/>
      <c r="D130" s="297">
        <v>5222</v>
      </c>
      <c r="E130" s="333" t="s">
        <v>466</v>
      </c>
      <c r="F130" s="301">
        <v>66187.97</v>
      </c>
      <c r="G130" s="301">
        <v>46356</v>
      </c>
      <c r="H130" s="301">
        <v>63640.5</v>
      </c>
      <c r="I130" s="301">
        <v>68142.89</v>
      </c>
      <c r="J130" s="301">
        <f t="shared" si="4"/>
        <v>107.07472442862642</v>
      </c>
      <c r="K130" s="302">
        <f t="shared" si="5"/>
        <v>102.95358809161242</v>
      </c>
    </row>
    <row r="131" spans="1:11" ht="22.5" customHeight="1">
      <c r="A131" s="355"/>
      <c r="B131" s="314"/>
      <c r="C131" s="297"/>
      <c r="D131" s="297">
        <v>5229</v>
      </c>
      <c r="E131" s="333" t="s">
        <v>467</v>
      </c>
      <c r="F131" s="301">
        <v>0</v>
      </c>
      <c r="G131" s="301">
        <v>0</v>
      </c>
      <c r="H131" s="301">
        <v>458</v>
      </c>
      <c r="I131" s="301">
        <v>457.24</v>
      </c>
      <c r="J131" s="301">
        <f t="shared" si="4"/>
        <v>99.83406113537117</v>
      </c>
      <c r="K131" s="302" t="str">
        <f t="shared" si="5"/>
        <v> </v>
      </c>
    </row>
    <row r="132" spans="1:11" ht="22.5" customHeight="1">
      <c r="A132" s="355"/>
      <c r="B132" s="314"/>
      <c r="C132" s="297">
        <v>523</v>
      </c>
      <c r="D132" s="297"/>
      <c r="E132" s="333" t="s">
        <v>468</v>
      </c>
      <c r="F132" s="301">
        <v>3700</v>
      </c>
      <c r="G132" s="301">
        <v>0</v>
      </c>
      <c r="H132" s="301">
        <v>5010</v>
      </c>
      <c r="I132" s="301">
        <v>5010</v>
      </c>
      <c r="J132" s="301">
        <f t="shared" si="4"/>
        <v>100</v>
      </c>
      <c r="K132" s="302">
        <f t="shared" si="5"/>
        <v>135.4054054054054</v>
      </c>
    </row>
    <row r="133" spans="1:11" ht="22.5" customHeight="1">
      <c r="A133" s="355"/>
      <c r="B133" s="314"/>
      <c r="C133" s="297">
        <v>524</v>
      </c>
      <c r="D133" s="297"/>
      <c r="E133" s="333" t="s">
        <v>469</v>
      </c>
      <c r="F133" s="301">
        <v>1850</v>
      </c>
      <c r="G133" s="301">
        <v>0</v>
      </c>
      <c r="H133" s="301">
        <v>1900</v>
      </c>
      <c r="I133" s="301">
        <v>1900</v>
      </c>
      <c r="J133" s="301">
        <f t="shared" si="4"/>
        <v>100</v>
      </c>
      <c r="K133" s="302">
        <f t="shared" si="5"/>
        <v>102.7027027027027</v>
      </c>
    </row>
    <row r="134" spans="1:11" ht="16.5" customHeight="1">
      <c r="A134" s="355"/>
      <c r="B134" s="314"/>
      <c r="C134" s="297">
        <v>525</v>
      </c>
      <c r="D134" s="297"/>
      <c r="E134" s="333" t="s">
        <v>470</v>
      </c>
      <c r="F134" s="301">
        <v>0</v>
      </c>
      <c r="G134" s="301">
        <v>0</v>
      </c>
      <c r="H134" s="301">
        <v>0</v>
      </c>
      <c r="I134" s="301">
        <v>0</v>
      </c>
      <c r="J134" s="301" t="str">
        <f t="shared" si="4"/>
        <v> </v>
      </c>
      <c r="K134" s="302" t="str">
        <f t="shared" si="5"/>
        <v> </v>
      </c>
    </row>
    <row r="135" spans="1:11" s="295" customFormat="1" ht="17.25" customHeight="1">
      <c r="A135" s="355"/>
      <c r="B135" s="314">
        <v>52</v>
      </c>
      <c r="C135" s="334"/>
      <c r="D135" s="310"/>
      <c r="E135" s="335" t="s">
        <v>471</v>
      </c>
      <c r="F135" s="308">
        <v>93479.91</v>
      </c>
      <c r="G135" s="308">
        <v>62219</v>
      </c>
      <c r="H135" s="308">
        <v>88553</v>
      </c>
      <c r="I135" s="308">
        <v>93276.94</v>
      </c>
      <c r="J135" s="308">
        <f t="shared" si="4"/>
        <v>105.33459058416994</v>
      </c>
      <c r="K135" s="309">
        <f t="shared" si="5"/>
        <v>99.78287313284747</v>
      </c>
    </row>
    <row r="136" spans="1:11" ht="24" customHeight="1">
      <c r="A136" s="355"/>
      <c r="B136" s="314"/>
      <c r="C136" s="297">
        <v>531</v>
      </c>
      <c r="D136" s="297"/>
      <c r="E136" s="333" t="s">
        <v>472</v>
      </c>
      <c r="F136" s="301">
        <v>0</v>
      </c>
      <c r="G136" s="301">
        <v>0</v>
      </c>
      <c r="H136" s="301">
        <v>0</v>
      </c>
      <c r="I136" s="301">
        <v>0</v>
      </c>
      <c r="J136" s="301" t="str">
        <f t="shared" si="4"/>
        <v> </v>
      </c>
      <c r="K136" s="302" t="str">
        <f t="shared" si="5"/>
        <v> </v>
      </c>
    </row>
    <row r="137" spans="1:11" ht="16.5" customHeight="1">
      <c r="A137" s="355"/>
      <c r="B137" s="314"/>
      <c r="C137" s="297"/>
      <c r="D137" s="297">
        <v>5312</v>
      </c>
      <c r="E137" s="333" t="s">
        <v>473</v>
      </c>
      <c r="F137" s="301">
        <v>0</v>
      </c>
      <c r="G137" s="301">
        <v>0</v>
      </c>
      <c r="H137" s="301">
        <v>0</v>
      </c>
      <c r="I137" s="301">
        <v>0</v>
      </c>
      <c r="J137" s="301" t="str">
        <f t="shared" si="4"/>
        <v> </v>
      </c>
      <c r="K137" s="302" t="str">
        <f t="shared" si="5"/>
        <v> </v>
      </c>
    </row>
    <row r="138" spans="1:11" ht="22.5" customHeight="1">
      <c r="A138" s="355"/>
      <c r="B138" s="314"/>
      <c r="C138" s="297"/>
      <c r="D138" s="297">
        <v>5314</v>
      </c>
      <c r="E138" s="357" t="s">
        <v>474</v>
      </c>
      <c r="F138" s="301">
        <v>0</v>
      </c>
      <c r="G138" s="301">
        <v>0</v>
      </c>
      <c r="H138" s="301">
        <v>0</v>
      </c>
      <c r="I138" s="301">
        <v>0</v>
      </c>
      <c r="J138" s="301" t="str">
        <f t="shared" si="4"/>
        <v> </v>
      </c>
      <c r="K138" s="302" t="str">
        <f t="shared" si="5"/>
        <v> </v>
      </c>
    </row>
    <row r="139" spans="1:11" ht="22.5" customHeight="1">
      <c r="A139" s="358"/>
      <c r="B139" s="359"/>
      <c r="C139" s="297"/>
      <c r="D139" s="360">
        <v>5318</v>
      </c>
      <c r="E139" s="361" t="s">
        <v>475</v>
      </c>
      <c r="F139" s="362">
        <v>0</v>
      </c>
      <c r="G139" s="362">
        <v>0</v>
      </c>
      <c r="H139" s="362">
        <v>0</v>
      </c>
      <c r="I139" s="362">
        <v>0</v>
      </c>
      <c r="J139" s="362" t="str">
        <f t="shared" si="4"/>
        <v> </v>
      </c>
      <c r="K139" s="363" t="str">
        <f t="shared" si="5"/>
        <v> </v>
      </c>
    </row>
    <row r="140" spans="1:11" ht="22.5" customHeight="1">
      <c r="A140" s="355"/>
      <c r="B140" s="314"/>
      <c r="C140" s="297">
        <v>532</v>
      </c>
      <c r="D140" s="297"/>
      <c r="E140" s="333" t="s">
        <v>476</v>
      </c>
      <c r="F140" s="301">
        <v>180816.12</v>
      </c>
      <c r="G140" s="301">
        <v>167460</v>
      </c>
      <c r="H140" s="301">
        <v>160345.71</v>
      </c>
      <c r="I140" s="301">
        <v>499026.3</v>
      </c>
      <c r="J140" s="301">
        <f t="shared" si="4"/>
        <v>311.2189905174264</v>
      </c>
      <c r="K140" s="302">
        <f t="shared" si="5"/>
        <v>275.98551500828574</v>
      </c>
    </row>
    <row r="141" spans="1:11" ht="16.5" customHeight="1">
      <c r="A141" s="355"/>
      <c r="B141" s="314"/>
      <c r="C141" s="297"/>
      <c r="D141" s="297">
        <v>5321</v>
      </c>
      <c r="E141" s="333" t="s">
        <v>477</v>
      </c>
      <c r="F141" s="301">
        <v>78146.12</v>
      </c>
      <c r="G141" s="301">
        <v>42200</v>
      </c>
      <c r="H141" s="301">
        <v>46321.51</v>
      </c>
      <c r="I141" s="301">
        <v>382068.9</v>
      </c>
      <c r="J141" s="301">
        <f t="shared" si="4"/>
        <v>824.8196140410794</v>
      </c>
      <c r="K141" s="302">
        <f t="shared" si="5"/>
        <v>488.9160203987095</v>
      </c>
    </row>
    <row r="142" spans="1:11" ht="22.5" customHeight="1">
      <c r="A142" s="355"/>
      <c r="B142" s="314"/>
      <c r="C142" s="297"/>
      <c r="D142" s="297">
        <v>5322</v>
      </c>
      <c r="E142" s="333" t="s">
        <v>478</v>
      </c>
      <c r="F142" s="301">
        <v>0</v>
      </c>
      <c r="G142" s="301">
        <v>0</v>
      </c>
      <c r="H142" s="301">
        <v>0</v>
      </c>
      <c r="I142" s="301">
        <v>0</v>
      </c>
      <c r="J142" s="301" t="str">
        <f t="shared" si="4"/>
        <v> </v>
      </c>
      <c r="K142" s="302" t="str">
        <f t="shared" si="5"/>
        <v> </v>
      </c>
    </row>
    <row r="143" spans="1:11" s="295" customFormat="1" ht="16.5" customHeight="1">
      <c r="A143" s="355"/>
      <c r="B143" s="314"/>
      <c r="C143" s="297"/>
      <c r="D143" s="297">
        <v>5323</v>
      </c>
      <c r="E143" s="333" t="s">
        <v>479</v>
      </c>
      <c r="F143" s="301">
        <v>102670</v>
      </c>
      <c r="G143" s="301">
        <v>125260</v>
      </c>
      <c r="H143" s="301">
        <v>114024.2</v>
      </c>
      <c r="I143" s="301">
        <v>116957.4</v>
      </c>
      <c r="J143" s="301">
        <f t="shared" si="4"/>
        <v>102.5724363775409</v>
      </c>
      <c r="K143" s="302">
        <f t="shared" si="5"/>
        <v>113.91584688808804</v>
      </c>
    </row>
    <row r="144" spans="1:11" ht="22.5" customHeight="1">
      <c r="A144" s="355"/>
      <c r="B144" s="314"/>
      <c r="C144" s="297"/>
      <c r="D144" s="297">
        <v>5324</v>
      </c>
      <c r="E144" s="333" t="s">
        <v>481</v>
      </c>
      <c r="F144" s="301">
        <v>0</v>
      </c>
      <c r="G144" s="301">
        <v>0</v>
      </c>
      <c r="H144" s="301">
        <v>0</v>
      </c>
      <c r="I144" s="301">
        <v>0</v>
      </c>
      <c r="J144" s="301" t="str">
        <f t="shared" si="4"/>
        <v> </v>
      </c>
      <c r="K144" s="302" t="str">
        <f t="shared" si="5"/>
        <v> </v>
      </c>
    </row>
    <row r="145" spans="1:11" ht="16.5" customHeight="1">
      <c r="A145" s="355"/>
      <c r="B145" s="314"/>
      <c r="C145" s="297"/>
      <c r="D145" s="297">
        <v>5325</v>
      </c>
      <c r="E145" s="333" t="s">
        <v>482</v>
      </c>
      <c r="F145" s="301">
        <v>0</v>
      </c>
      <c r="G145" s="301">
        <v>0</v>
      </c>
      <c r="H145" s="301">
        <v>0</v>
      </c>
      <c r="I145" s="301">
        <v>0</v>
      </c>
      <c r="J145" s="301" t="str">
        <f>IF(H145&gt;0,I145/H145*100," ")</f>
        <v> </v>
      </c>
      <c r="K145" s="302" t="str">
        <f>IF(F145&gt;0,I145/F145*100," ")</f>
        <v> </v>
      </c>
    </row>
    <row r="146" spans="1:11" ht="22.5" customHeight="1">
      <c r="A146" s="355"/>
      <c r="B146" s="314"/>
      <c r="C146" s="297"/>
      <c r="D146" s="297">
        <v>5329</v>
      </c>
      <c r="E146" s="333" t="s">
        <v>483</v>
      </c>
      <c r="F146" s="301">
        <v>0</v>
      </c>
      <c r="G146" s="301">
        <v>0</v>
      </c>
      <c r="H146" s="301">
        <v>0</v>
      </c>
      <c r="I146" s="301">
        <v>0</v>
      </c>
      <c r="J146" s="301" t="str">
        <f t="shared" si="4"/>
        <v> </v>
      </c>
      <c r="K146" s="302" t="str">
        <f t="shared" si="5"/>
        <v> </v>
      </c>
    </row>
    <row r="147" spans="1:11" ht="22.5" customHeight="1">
      <c r="A147" s="355"/>
      <c r="B147" s="314"/>
      <c r="C147" s="297">
        <v>533</v>
      </c>
      <c r="D147" s="297"/>
      <c r="E147" s="333" t="s">
        <v>484</v>
      </c>
      <c r="F147" s="301">
        <v>993568.65</v>
      </c>
      <c r="G147" s="301">
        <v>862477</v>
      </c>
      <c r="H147" s="301">
        <v>975362.5</v>
      </c>
      <c r="I147" s="301">
        <v>974993.5</v>
      </c>
      <c r="J147" s="301">
        <f t="shared" si="4"/>
        <v>99.96216791193018</v>
      </c>
      <c r="K147" s="302">
        <f t="shared" si="5"/>
        <v>98.13046134255544</v>
      </c>
    </row>
    <row r="148" spans="1:11" ht="16.5" customHeight="1">
      <c r="A148" s="355"/>
      <c r="B148" s="314"/>
      <c r="C148" s="297">
        <v>534</v>
      </c>
      <c r="D148" s="297"/>
      <c r="E148" s="333" t="s">
        <v>485</v>
      </c>
      <c r="F148" s="301">
        <v>503771.36</v>
      </c>
      <c r="G148" s="301">
        <v>547533</v>
      </c>
      <c r="H148" s="301">
        <v>528827</v>
      </c>
      <c r="I148" s="301">
        <v>523393.61</v>
      </c>
      <c r="J148" s="301">
        <f t="shared" si="4"/>
        <v>98.97255813337821</v>
      </c>
      <c r="K148" s="302">
        <f t="shared" si="5"/>
        <v>103.89507057328547</v>
      </c>
    </row>
    <row r="149" spans="1:11" ht="22.5" customHeight="1">
      <c r="A149" s="355"/>
      <c r="B149" s="314"/>
      <c r="C149" s="297"/>
      <c r="D149" s="297">
        <v>5342</v>
      </c>
      <c r="E149" s="333" t="s">
        <v>486</v>
      </c>
      <c r="F149" s="301">
        <v>503771.36</v>
      </c>
      <c r="G149" s="301">
        <v>547533</v>
      </c>
      <c r="H149" s="301">
        <v>528827</v>
      </c>
      <c r="I149" s="301">
        <v>523393.61</v>
      </c>
      <c r="J149" s="301">
        <f t="shared" si="4"/>
        <v>98.97255813337821</v>
      </c>
      <c r="K149" s="302">
        <f t="shared" si="5"/>
        <v>103.89507057328547</v>
      </c>
    </row>
    <row r="150" spans="1:11" ht="16.5" customHeight="1">
      <c r="A150" s="355"/>
      <c r="B150" s="314"/>
      <c r="C150" s="297"/>
      <c r="D150" s="297">
        <v>5346</v>
      </c>
      <c r="E150" s="333" t="s">
        <v>487</v>
      </c>
      <c r="F150" s="301">
        <v>0</v>
      </c>
      <c r="G150" s="301">
        <v>0</v>
      </c>
      <c r="H150" s="301">
        <v>0</v>
      </c>
      <c r="I150" s="301">
        <v>0</v>
      </c>
      <c r="J150" s="301" t="str">
        <f t="shared" si="4"/>
        <v> </v>
      </c>
      <c r="K150" s="302" t="str">
        <f t="shared" si="5"/>
        <v> </v>
      </c>
    </row>
    <row r="151" spans="1:11" ht="16.5" customHeight="1">
      <c r="A151" s="355"/>
      <c r="B151" s="314"/>
      <c r="C151" s="297">
        <v>536</v>
      </c>
      <c r="D151" s="297"/>
      <c r="E151" s="364" t="s">
        <v>488</v>
      </c>
      <c r="F151" s="365">
        <v>12616.04</v>
      </c>
      <c r="G151" s="365">
        <v>8613</v>
      </c>
      <c r="H151" s="365">
        <v>8656.25</v>
      </c>
      <c r="I151" s="365">
        <v>8652.83</v>
      </c>
      <c r="J151" s="365">
        <f t="shared" si="4"/>
        <v>99.96049097472924</v>
      </c>
      <c r="K151" s="366">
        <f t="shared" si="5"/>
        <v>68.58594297418207</v>
      </c>
    </row>
    <row r="152" spans="1:11" ht="25.5" customHeight="1">
      <c r="A152" s="355"/>
      <c r="B152" s="314">
        <v>53</v>
      </c>
      <c r="C152" s="297"/>
      <c r="D152" s="310"/>
      <c r="E152" s="335" t="s">
        <v>489</v>
      </c>
      <c r="F152" s="367">
        <v>1690772.17</v>
      </c>
      <c r="G152" s="367">
        <v>1586083</v>
      </c>
      <c r="H152" s="367">
        <v>1673191.46</v>
      </c>
      <c r="I152" s="367">
        <v>2006066.24</v>
      </c>
      <c r="J152" s="367">
        <f t="shared" si="4"/>
        <v>119.89460190049022</v>
      </c>
      <c r="K152" s="368">
        <f t="shared" si="5"/>
        <v>118.64793350602642</v>
      </c>
    </row>
    <row r="153" spans="1:11" ht="18" customHeight="1">
      <c r="A153" s="355"/>
      <c r="B153" s="314"/>
      <c r="C153" s="297">
        <v>541</v>
      </c>
      <c r="D153" s="297"/>
      <c r="E153" s="333" t="s">
        <v>490</v>
      </c>
      <c r="F153" s="301">
        <v>7517472.17</v>
      </c>
      <c r="G153" s="301">
        <v>7629772</v>
      </c>
      <c r="H153" s="301">
        <v>7629772</v>
      </c>
      <c r="I153" s="301">
        <v>7454838.82</v>
      </c>
      <c r="J153" s="301">
        <f t="shared" si="4"/>
        <v>97.70722925927538</v>
      </c>
      <c r="K153" s="302">
        <f t="shared" si="5"/>
        <v>99.16682963922433</v>
      </c>
    </row>
    <row r="154" spans="1:11" ht="16.5" customHeight="1">
      <c r="A154" s="355"/>
      <c r="B154" s="314"/>
      <c r="C154" s="297">
        <v>542</v>
      </c>
      <c r="D154" s="297"/>
      <c r="E154" s="333" t="s">
        <v>491</v>
      </c>
      <c r="F154" s="301">
        <v>9866.7</v>
      </c>
      <c r="G154" s="301">
        <v>0</v>
      </c>
      <c r="H154" s="301">
        <v>20285.73</v>
      </c>
      <c r="I154" s="301">
        <v>17247.17</v>
      </c>
      <c r="J154" s="301">
        <f t="shared" si="4"/>
        <v>85.02119470189142</v>
      </c>
      <c r="K154" s="302">
        <f t="shared" si="5"/>
        <v>174.80180810199963</v>
      </c>
    </row>
    <row r="155" spans="1:11" ht="16.5" customHeight="1">
      <c r="A155" s="355"/>
      <c r="B155" s="314"/>
      <c r="C155" s="297">
        <v>549</v>
      </c>
      <c r="D155" s="297"/>
      <c r="E155" s="333" t="s">
        <v>492</v>
      </c>
      <c r="F155" s="301">
        <v>14862.2</v>
      </c>
      <c r="G155" s="301">
        <v>15659</v>
      </c>
      <c r="H155" s="301">
        <v>15884.58</v>
      </c>
      <c r="I155" s="301">
        <v>15557.68</v>
      </c>
      <c r="J155" s="301">
        <f t="shared" si="4"/>
        <v>97.9420293139636</v>
      </c>
      <c r="K155" s="302">
        <f t="shared" si="5"/>
        <v>104.67952254713299</v>
      </c>
    </row>
    <row r="156" spans="1:11" ht="17.25" customHeight="1">
      <c r="A156" s="355"/>
      <c r="B156" s="314">
        <v>54</v>
      </c>
      <c r="C156" s="297"/>
      <c r="D156" s="310"/>
      <c r="E156" s="369" t="s">
        <v>493</v>
      </c>
      <c r="F156" s="370">
        <v>7542201.070000001</v>
      </c>
      <c r="G156" s="370">
        <v>7645431</v>
      </c>
      <c r="H156" s="370">
        <v>7665942.3100000005</v>
      </c>
      <c r="I156" s="370">
        <v>7487643.670000002</v>
      </c>
      <c r="J156" s="371">
        <f t="shared" si="4"/>
        <v>97.67414581548033</v>
      </c>
      <c r="K156" s="372">
        <f t="shared" si="5"/>
        <v>99.27663821882172</v>
      </c>
    </row>
    <row r="157" spans="1:11" ht="24" customHeight="1">
      <c r="A157" s="355"/>
      <c r="B157" s="314"/>
      <c r="C157" s="297">
        <v>551</v>
      </c>
      <c r="D157" s="297"/>
      <c r="E157" s="333" t="s">
        <v>494</v>
      </c>
      <c r="F157" s="301">
        <v>4994.12</v>
      </c>
      <c r="G157" s="301">
        <v>2171</v>
      </c>
      <c r="H157" s="301">
        <v>2674.97</v>
      </c>
      <c r="I157" s="301">
        <v>2673.71</v>
      </c>
      <c r="J157" s="301">
        <f t="shared" si="4"/>
        <v>99.95289666800002</v>
      </c>
      <c r="K157" s="302">
        <f t="shared" si="5"/>
        <v>53.53715969980698</v>
      </c>
    </row>
    <row r="158" spans="1:11" ht="34.5" customHeight="1">
      <c r="A158" s="355"/>
      <c r="B158" s="314"/>
      <c r="C158" s="297"/>
      <c r="D158" s="297">
        <v>5514</v>
      </c>
      <c r="E158" s="333" t="s">
        <v>495</v>
      </c>
      <c r="F158" s="301">
        <v>0</v>
      </c>
      <c r="G158" s="301">
        <v>0</v>
      </c>
      <c r="H158" s="301">
        <v>0</v>
      </c>
      <c r="I158" s="301">
        <v>0</v>
      </c>
      <c r="J158" s="301" t="str">
        <f t="shared" si="4"/>
        <v> </v>
      </c>
      <c r="K158" s="302" t="str">
        <f t="shared" si="5"/>
        <v> </v>
      </c>
    </row>
    <row r="159" spans="1:11" ht="34.5" customHeight="1">
      <c r="A159" s="355"/>
      <c r="B159" s="314"/>
      <c r="C159" s="297"/>
      <c r="D159" s="297">
        <v>5515</v>
      </c>
      <c r="E159" s="333" t="s">
        <v>496</v>
      </c>
      <c r="F159" s="301">
        <v>0</v>
      </c>
      <c r="G159" s="301">
        <v>0</v>
      </c>
      <c r="H159" s="301">
        <v>0</v>
      </c>
      <c r="I159" s="301">
        <v>0</v>
      </c>
      <c r="J159" s="301" t="str">
        <f t="shared" si="4"/>
        <v> </v>
      </c>
      <c r="K159" s="302" t="str">
        <f t="shared" si="5"/>
        <v> </v>
      </c>
    </row>
    <row r="160" spans="1:11" ht="16.5" customHeight="1">
      <c r="A160" s="355"/>
      <c r="B160" s="314"/>
      <c r="C160" s="297">
        <v>552</v>
      </c>
      <c r="D160" s="297"/>
      <c r="E160" s="333" t="s">
        <v>497</v>
      </c>
      <c r="F160" s="301">
        <v>0</v>
      </c>
      <c r="G160" s="301">
        <v>0</v>
      </c>
      <c r="H160" s="301">
        <v>0</v>
      </c>
      <c r="I160" s="301">
        <v>0</v>
      </c>
      <c r="J160" s="301" t="str">
        <f aca="true" t="shared" si="6" ref="J160:J223">IF(H160&gt;0,I160/H160*100," ")</f>
        <v> </v>
      </c>
      <c r="K160" s="302" t="str">
        <f aca="true" t="shared" si="7" ref="K160:K223">IF(F160&gt;0,I160/F160*100," ")</f>
        <v> </v>
      </c>
    </row>
    <row r="161" spans="1:11" ht="16.5" customHeight="1">
      <c r="A161" s="355"/>
      <c r="B161" s="314"/>
      <c r="C161" s="297">
        <v>553</v>
      </c>
      <c r="D161" s="297"/>
      <c r="E161" s="333" t="s">
        <v>498</v>
      </c>
      <c r="F161" s="301">
        <v>0</v>
      </c>
      <c r="G161" s="301">
        <v>0</v>
      </c>
      <c r="H161" s="301">
        <v>0</v>
      </c>
      <c r="I161" s="301">
        <v>0</v>
      </c>
      <c r="J161" s="301" t="str">
        <f t="shared" si="6"/>
        <v> </v>
      </c>
      <c r="K161" s="302" t="str">
        <f t="shared" si="7"/>
        <v> </v>
      </c>
    </row>
    <row r="162" spans="1:11" ht="17.25" customHeight="1">
      <c r="A162" s="355"/>
      <c r="B162" s="314">
        <v>55</v>
      </c>
      <c r="C162" s="297"/>
      <c r="D162" s="310"/>
      <c r="E162" s="335" t="s">
        <v>499</v>
      </c>
      <c r="F162" s="308">
        <v>4994.12</v>
      </c>
      <c r="G162" s="308">
        <v>2171</v>
      </c>
      <c r="H162" s="308">
        <v>2674.97</v>
      </c>
      <c r="I162" s="308">
        <v>2673.71</v>
      </c>
      <c r="J162" s="308">
        <f t="shared" si="6"/>
        <v>99.95289666800002</v>
      </c>
      <c r="K162" s="309">
        <f t="shared" si="7"/>
        <v>53.53715969980698</v>
      </c>
    </row>
    <row r="163" spans="1:11" ht="24" customHeight="1">
      <c r="A163" s="355"/>
      <c r="B163" s="314"/>
      <c r="C163" s="297">
        <v>561</v>
      </c>
      <c r="D163" s="297"/>
      <c r="E163" s="333" t="s">
        <v>500</v>
      </c>
      <c r="F163" s="301">
        <v>0</v>
      </c>
      <c r="G163" s="301">
        <v>0</v>
      </c>
      <c r="H163" s="301">
        <v>0</v>
      </c>
      <c r="I163" s="301">
        <v>0</v>
      </c>
      <c r="J163" s="301" t="str">
        <f t="shared" si="6"/>
        <v> </v>
      </c>
      <c r="K163" s="302" t="str">
        <f t="shared" si="7"/>
        <v> </v>
      </c>
    </row>
    <row r="164" spans="1:11" ht="22.5" customHeight="1">
      <c r="A164" s="355"/>
      <c r="B164" s="314"/>
      <c r="C164" s="297">
        <v>562</v>
      </c>
      <c r="D164" s="297"/>
      <c r="E164" s="333" t="s">
        <v>501</v>
      </c>
      <c r="F164" s="301">
        <v>0</v>
      </c>
      <c r="G164" s="301">
        <v>0</v>
      </c>
      <c r="H164" s="301">
        <v>0</v>
      </c>
      <c r="I164" s="301">
        <v>0</v>
      </c>
      <c r="J164" s="301" t="str">
        <f t="shared" si="6"/>
        <v> </v>
      </c>
      <c r="K164" s="302" t="str">
        <f t="shared" si="7"/>
        <v> </v>
      </c>
    </row>
    <row r="165" spans="1:11" ht="22.5" customHeight="1">
      <c r="A165" s="355"/>
      <c r="B165" s="314"/>
      <c r="C165" s="297">
        <v>563</v>
      </c>
      <c r="D165" s="297"/>
      <c r="E165" s="333" t="s">
        <v>502</v>
      </c>
      <c r="F165" s="301">
        <v>0</v>
      </c>
      <c r="G165" s="301">
        <v>0</v>
      </c>
      <c r="H165" s="301">
        <v>0</v>
      </c>
      <c r="I165" s="301">
        <v>0</v>
      </c>
      <c r="J165" s="301" t="str">
        <f t="shared" si="6"/>
        <v> </v>
      </c>
      <c r="K165" s="302" t="str">
        <f t="shared" si="7"/>
        <v> </v>
      </c>
    </row>
    <row r="166" spans="1:11" ht="22.5" customHeight="1">
      <c r="A166" s="355"/>
      <c r="B166" s="314"/>
      <c r="C166" s="297">
        <v>564</v>
      </c>
      <c r="D166" s="297"/>
      <c r="E166" s="333" t="s">
        <v>503</v>
      </c>
      <c r="F166" s="301">
        <v>0</v>
      </c>
      <c r="G166" s="301">
        <v>0</v>
      </c>
      <c r="H166" s="301">
        <v>0</v>
      </c>
      <c r="I166" s="301">
        <v>0</v>
      </c>
      <c r="J166" s="301" t="str">
        <f t="shared" si="6"/>
        <v> </v>
      </c>
      <c r="K166" s="302" t="str">
        <f t="shared" si="7"/>
        <v> </v>
      </c>
    </row>
    <row r="167" spans="1:11" s="295" customFormat="1" ht="22.5" customHeight="1">
      <c r="A167" s="355"/>
      <c r="B167" s="314"/>
      <c r="C167" s="297">
        <v>565</v>
      </c>
      <c r="D167" s="297"/>
      <c r="E167" s="333" t="s">
        <v>504</v>
      </c>
      <c r="F167" s="301">
        <v>0</v>
      </c>
      <c r="G167" s="301">
        <v>0</v>
      </c>
      <c r="H167" s="301">
        <v>0</v>
      </c>
      <c r="I167" s="301">
        <v>0</v>
      </c>
      <c r="J167" s="301" t="str">
        <f t="shared" si="6"/>
        <v> </v>
      </c>
      <c r="K167" s="302" t="str">
        <f t="shared" si="7"/>
        <v> </v>
      </c>
    </row>
    <row r="168" spans="1:11" ht="16.5" customHeight="1">
      <c r="A168" s="355"/>
      <c r="B168" s="314"/>
      <c r="C168" s="297">
        <v>566</v>
      </c>
      <c r="D168" s="297"/>
      <c r="E168" s="333" t="s">
        <v>505</v>
      </c>
      <c r="F168" s="301">
        <v>0</v>
      </c>
      <c r="G168" s="301">
        <v>0</v>
      </c>
      <c r="H168" s="301">
        <v>0</v>
      </c>
      <c r="I168" s="301">
        <v>0</v>
      </c>
      <c r="J168" s="301" t="str">
        <f t="shared" si="6"/>
        <v> </v>
      </c>
      <c r="K168" s="302" t="str">
        <f t="shared" si="7"/>
        <v> </v>
      </c>
    </row>
    <row r="169" spans="1:11" ht="16.5" customHeight="1">
      <c r="A169" s="355"/>
      <c r="B169" s="314"/>
      <c r="C169" s="297">
        <v>567</v>
      </c>
      <c r="D169" s="297"/>
      <c r="E169" s="333" t="s">
        <v>506</v>
      </c>
      <c r="F169" s="301">
        <v>0</v>
      </c>
      <c r="G169" s="301">
        <v>0</v>
      </c>
      <c r="H169" s="301">
        <v>0</v>
      </c>
      <c r="I169" s="301">
        <v>0</v>
      </c>
      <c r="J169" s="301" t="str">
        <f t="shared" si="6"/>
        <v> </v>
      </c>
      <c r="K169" s="302" t="str">
        <f t="shared" si="7"/>
        <v> </v>
      </c>
    </row>
    <row r="170" spans="1:11" ht="17.25" customHeight="1">
      <c r="A170" s="355"/>
      <c r="B170" s="314">
        <v>56</v>
      </c>
      <c r="C170" s="297"/>
      <c r="D170" s="310"/>
      <c r="E170" s="335" t="s">
        <v>507</v>
      </c>
      <c r="F170" s="308">
        <v>0</v>
      </c>
      <c r="G170" s="308">
        <v>0</v>
      </c>
      <c r="H170" s="308">
        <v>0</v>
      </c>
      <c r="I170" s="308">
        <v>0</v>
      </c>
      <c r="J170" s="308" t="str">
        <f t="shared" si="6"/>
        <v> </v>
      </c>
      <c r="K170" s="309" t="str">
        <f t="shared" si="7"/>
        <v> </v>
      </c>
    </row>
    <row r="171" spans="1:11" s="295" customFormat="1" ht="24" customHeight="1">
      <c r="A171" s="355"/>
      <c r="B171" s="314"/>
      <c r="C171" s="297">
        <v>571</v>
      </c>
      <c r="D171" s="297"/>
      <c r="E171" s="333" t="s">
        <v>508</v>
      </c>
      <c r="F171" s="301">
        <v>0</v>
      </c>
      <c r="G171" s="301">
        <v>0</v>
      </c>
      <c r="H171" s="301">
        <v>0</v>
      </c>
      <c r="I171" s="301">
        <v>0</v>
      </c>
      <c r="J171" s="301" t="str">
        <f t="shared" si="6"/>
        <v> </v>
      </c>
      <c r="K171" s="302" t="str">
        <f t="shared" si="7"/>
        <v> </v>
      </c>
    </row>
    <row r="172" spans="1:11" ht="22.5" customHeight="1">
      <c r="A172" s="355"/>
      <c r="B172" s="314"/>
      <c r="C172" s="297">
        <v>572</v>
      </c>
      <c r="D172" s="297"/>
      <c r="E172" s="333" t="s">
        <v>509</v>
      </c>
      <c r="F172" s="301">
        <v>0</v>
      </c>
      <c r="G172" s="301">
        <v>0</v>
      </c>
      <c r="H172" s="301">
        <v>0</v>
      </c>
      <c r="I172" s="301">
        <v>0</v>
      </c>
      <c r="J172" s="301" t="str">
        <f t="shared" si="6"/>
        <v> </v>
      </c>
      <c r="K172" s="302" t="str">
        <f t="shared" si="7"/>
        <v> </v>
      </c>
    </row>
    <row r="173" spans="1:11" ht="22.5" customHeight="1">
      <c r="A173" s="355"/>
      <c r="B173" s="314"/>
      <c r="C173" s="297">
        <v>573</v>
      </c>
      <c r="D173" s="297"/>
      <c r="E173" s="333" t="s">
        <v>510</v>
      </c>
      <c r="F173" s="301">
        <v>0</v>
      </c>
      <c r="G173" s="301">
        <v>0</v>
      </c>
      <c r="H173" s="301">
        <v>0</v>
      </c>
      <c r="I173" s="301">
        <v>0</v>
      </c>
      <c r="J173" s="301" t="str">
        <f t="shared" si="6"/>
        <v> </v>
      </c>
      <c r="K173" s="302" t="str">
        <f t="shared" si="7"/>
        <v> </v>
      </c>
    </row>
    <row r="174" spans="1:11" ht="22.5" customHeight="1">
      <c r="A174" s="355"/>
      <c r="B174" s="314"/>
      <c r="C174" s="297">
        <v>574</v>
      </c>
      <c r="D174" s="297"/>
      <c r="E174" s="333" t="s">
        <v>511</v>
      </c>
      <c r="F174" s="301">
        <v>0</v>
      </c>
      <c r="G174" s="301">
        <v>0</v>
      </c>
      <c r="H174" s="301">
        <v>0</v>
      </c>
      <c r="I174" s="301">
        <v>0</v>
      </c>
      <c r="J174" s="301" t="str">
        <f t="shared" si="6"/>
        <v> </v>
      </c>
      <c r="K174" s="302" t="str">
        <f t="shared" si="7"/>
        <v> </v>
      </c>
    </row>
    <row r="175" spans="1:11" ht="22.5" customHeight="1">
      <c r="A175" s="355"/>
      <c r="B175" s="314"/>
      <c r="C175" s="297">
        <v>575</v>
      </c>
      <c r="D175" s="297"/>
      <c r="E175" s="333" t="s">
        <v>512</v>
      </c>
      <c r="F175" s="301">
        <v>0</v>
      </c>
      <c r="G175" s="301">
        <v>0</v>
      </c>
      <c r="H175" s="301">
        <v>0</v>
      </c>
      <c r="I175" s="301">
        <v>0</v>
      </c>
      <c r="J175" s="301" t="str">
        <f t="shared" si="6"/>
        <v> </v>
      </c>
      <c r="K175" s="302" t="str">
        <f t="shared" si="7"/>
        <v> </v>
      </c>
    </row>
    <row r="176" spans="1:11" ht="22.5" customHeight="1">
      <c r="A176" s="355"/>
      <c r="B176" s="314"/>
      <c r="C176" s="297">
        <v>576</v>
      </c>
      <c r="D176" s="297"/>
      <c r="E176" s="333" t="s">
        <v>513</v>
      </c>
      <c r="F176" s="301">
        <v>0</v>
      </c>
      <c r="G176" s="301">
        <v>0</v>
      </c>
      <c r="H176" s="301">
        <v>0</v>
      </c>
      <c r="I176" s="301">
        <v>0</v>
      </c>
      <c r="J176" s="301" t="str">
        <f t="shared" si="6"/>
        <v> </v>
      </c>
      <c r="K176" s="302" t="str">
        <f t="shared" si="7"/>
        <v> </v>
      </c>
    </row>
    <row r="177" spans="1:11" ht="22.5" customHeight="1">
      <c r="A177" s="355"/>
      <c r="B177" s="314"/>
      <c r="C177" s="297">
        <v>577</v>
      </c>
      <c r="D177" s="297"/>
      <c r="E177" s="333" t="s">
        <v>514</v>
      </c>
      <c r="F177" s="301">
        <v>0</v>
      </c>
      <c r="G177" s="301">
        <v>0</v>
      </c>
      <c r="H177" s="301">
        <v>0</v>
      </c>
      <c r="I177" s="301">
        <v>0</v>
      </c>
      <c r="J177" s="301" t="str">
        <f t="shared" si="6"/>
        <v> </v>
      </c>
      <c r="K177" s="302" t="str">
        <f t="shared" si="7"/>
        <v> </v>
      </c>
    </row>
    <row r="178" spans="1:11" ht="16.5" customHeight="1">
      <c r="A178" s="355"/>
      <c r="B178" s="314"/>
      <c r="C178" s="297">
        <v>579</v>
      </c>
      <c r="D178" s="297"/>
      <c r="E178" s="333" t="s">
        <v>515</v>
      </c>
      <c r="F178" s="301">
        <v>0</v>
      </c>
      <c r="G178" s="301">
        <v>0</v>
      </c>
      <c r="H178" s="301">
        <v>0</v>
      </c>
      <c r="I178" s="301">
        <v>0</v>
      </c>
      <c r="J178" s="301" t="str">
        <f t="shared" si="6"/>
        <v> </v>
      </c>
      <c r="K178" s="302" t="str">
        <f t="shared" si="7"/>
        <v> </v>
      </c>
    </row>
    <row r="179" spans="1:11" ht="17.25" customHeight="1">
      <c r="A179" s="355"/>
      <c r="B179" s="314">
        <v>57</v>
      </c>
      <c r="C179" s="297"/>
      <c r="D179" s="310"/>
      <c r="E179" s="335" t="s">
        <v>516</v>
      </c>
      <c r="F179" s="308">
        <v>0</v>
      </c>
      <c r="G179" s="308">
        <v>0</v>
      </c>
      <c r="H179" s="308">
        <v>0</v>
      </c>
      <c r="I179" s="308">
        <v>0</v>
      </c>
      <c r="J179" s="308" t="str">
        <f t="shared" si="6"/>
        <v> </v>
      </c>
      <c r="K179" s="309" t="str">
        <f t="shared" si="7"/>
        <v> </v>
      </c>
    </row>
    <row r="180" spans="1:11" s="295" customFormat="1" ht="18" customHeight="1">
      <c r="A180" s="355"/>
      <c r="B180" s="314"/>
      <c r="C180" s="297">
        <v>590</v>
      </c>
      <c r="D180" s="297"/>
      <c r="E180" s="333" t="s">
        <v>517</v>
      </c>
      <c r="F180" s="301">
        <v>49152.97</v>
      </c>
      <c r="G180" s="301">
        <v>485</v>
      </c>
      <c r="H180" s="301">
        <v>51865.6</v>
      </c>
      <c r="I180" s="301">
        <v>51866.95</v>
      </c>
      <c r="J180" s="301">
        <f t="shared" si="6"/>
        <v>100.00260288129319</v>
      </c>
      <c r="K180" s="302">
        <f t="shared" si="7"/>
        <v>105.52149748021328</v>
      </c>
    </row>
    <row r="181" spans="1:11" ht="17.25" customHeight="1" thickBot="1">
      <c r="A181" s="355"/>
      <c r="B181" s="314">
        <v>59</v>
      </c>
      <c r="C181" s="373"/>
      <c r="D181" s="310"/>
      <c r="E181" s="335" t="s">
        <v>517</v>
      </c>
      <c r="F181" s="308">
        <v>49152.97</v>
      </c>
      <c r="G181" s="308">
        <v>485</v>
      </c>
      <c r="H181" s="308">
        <v>51865.6</v>
      </c>
      <c r="I181" s="308">
        <v>51866.95</v>
      </c>
      <c r="J181" s="308">
        <f t="shared" si="6"/>
        <v>100.00260288129319</v>
      </c>
      <c r="K181" s="309">
        <f t="shared" si="7"/>
        <v>105.52149748021328</v>
      </c>
    </row>
    <row r="182" spans="1:11" ht="30" customHeight="1" thickBot="1">
      <c r="A182" s="319">
        <v>5</v>
      </c>
      <c r="B182" s="374"/>
      <c r="C182" s="375"/>
      <c r="D182" s="320"/>
      <c r="E182" s="338" t="s">
        <v>518</v>
      </c>
      <c r="F182" s="324">
        <v>55229471.83000005</v>
      </c>
      <c r="G182" s="324">
        <v>56786470</v>
      </c>
      <c r="H182" s="324">
        <v>57249327</v>
      </c>
      <c r="I182" s="324">
        <v>56243459.98999998</v>
      </c>
      <c r="J182" s="324">
        <f t="shared" si="6"/>
        <v>98.24300640250317</v>
      </c>
      <c r="K182" s="325">
        <f t="shared" si="7"/>
        <v>101.83595483788265</v>
      </c>
    </row>
    <row r="183" spans="1:11" ht="18" customHeight="1">
      <c r="A183" s="355"/>
      <c r="B183" s="314"/>
      <c r="C183" s="297">
        <v>611</v>
      </c>
      <c r="D183" s="297"/>
      <c r="E183" s="333" t="s">
        <v>519</v>
      </c>
      <c r="F183" s="301">
        <v>252143.28</v>
      </c>
      <c r="G183" s="301">
        <v>643912</v>
      </c>
      <c r="H183" s="301">
        <v>962045.33</v>
      </c>
      <c r="I183" s="301">
        <v>265270</v>
      </c>
      <c r="J183" s="301">
        <f t="shared" si="6"/>
        <v>27.573544793362288</v>
      </c>
      <c r="K183" s="302">
        <f t="shared" si="7"/>
        <v>105.20605585839924</v>
      </c>
    </row>
    <row r="184" spans="1:11" ht="16.5" customHeight="1">
      <c r="A184" s="355"/>
      <c r="B184" s="314"/>
      <c r="C184" s="297">
        <v>612</v>
      </c>
      <c r="D184" s="297"/>
      <c r="E184" s="333" t="s">
        <v>520</v>
      </c>
      <c r="F184" s="301">
        <v>4099117.93</v>
      </c>
      <c r="G184" s="301">
        <v>4234009</v>
      </c>
      <c r="H184" s="301">
        <v>3862854.67</v>
      </c>
      <c r="I184" s="301">
        <v>3014398.59</v>
      </c>
      <c r="J184" s="301">
        <f t="shared" si="6"/>
        <v>78.03551641252918</v>
      </c>
      <c r="K184" s="302">
        <f t="shared" si="7"/>
        <v>73.5377376664057</v>
      </c>
    </row>
    <row r="185" spans="1:11" ht="16.5" customHeight="1">
      <c r="A185" s="355"/>
      <c r="B185" s="314"/>
      <c r="C185" s="297">
        <v>613</v>
      </c>
      <c r="D185" s="297"/>
      <c r="E185" s="333" t="s">
        <v>521</v>
      </c>
      <c r="F185" s="301">
        <v>1587.24</v>
      </c>
      <c r="G185" s="301">
        <v>0</v>
      </c>
      <c r="H185" s="301">
        <v>9609</v>
      </c>
      <c r="I185" s="301">
        <v>7253.15</v>
      </c>
      <c r="J185" s="301">
        <f t="shared" si="6"/>
        <v>75.48288063274013</v>
      </c>
      <c r="K185" s="302">
        <f t="shared" si="7"/>
        <v>456.96618028779517</v>
      </c>
    </row>
    <row r="186" spans="1:11" ht="17.25" customHeight="1">
      <c r="A186" s="355"/>
      <c r="B186" s="314">
        <v>61</v>
      </c>
      <c r="C186" s="297"/>
      <c r="D186" s="310"/>
      <c r="E186" s="335" t="s">
        <v>522</v>
      </c>
      <c r="F186" s="308">
        <v>4352848.45</v>
      </c>
      <c r="G186" s="308">
        <v>4877921</v>
      </c>
      <c r="H186" s="308">
        <v>4834509</v>
      </c>
      <c r="I186" s="308">
        <v>3286921.74</v>
      </c>
      <c r="J186" s="308">
        <f t="shared" si="6"/>
        <v>67.98873970448706</v>
      </c>
      <c r="K186" s="309">
        <f t="shared" si="7"/>
        <v>75.51197285538393</v>
      </c>
    </row>
    <row r="187" spans="1:11" ht="18" customHeight="1">
      <c r="A187" s="355"/>
      <c r="B187" s="314"/>
      <c r="C187" s="297">
        <v>620</v>
      </c>
      <c r="D187" s="297"/>
      <c r="E187" s="333" t="s">
        <v>523</v>
      </c>
      <c r="F187" s="301">
        <v>0</v>
      </c>
      <c r="G187" s="301">
        <v>0</v>
      </c>
      <c r="H187" s="301">
        <v>0</v>
      </c>
      <c r="I187" s="301">
        <v>0</v>
      </c>
      <c r="J187" s="301" t="str">
        <f t="shared" si="6"/>
        <v> </v>
      </c>
      <c r="K187" s="302" t="str">
        <f t="shared" si="7"/>
        <v> </v>
      </c>
    </row>
    <row r="188" spans="1:11" ht="17.25" customHeight="1">
      <c r="A188" s="355"/>
      <c r="B188" s="314">
        <v>62</v>
      </c>
      <c r="C188" s="297"/>
      <c r="D188" s="310"/>
      <c r="E188" s="335" t="s">
        <v>523</v>
      </c>
      <c r="F188" s="308">
        <v>0</v>
      </c>
      <c r="G188" s="308">
        <v>0</v>
      </c>
      <c r="H188" s="308">
        <v>0</v>
      </c>
      <c r="I188" s="308">
        <v>0</v>
      </c>
      <c r="J188" s="308" t="str">
        <f t="shared" si="6"/>
        <v> </v>
      </c>
      <c r="K188" s="309" t="str">
        <f t="shared" si="7"/>
        <v> </v>
      </c>
    </row>
    <row r="189" spans="1:11" s="295" customFormat="1" ht="18" customHeight="1">
      <c r="A189" s="355"/>
      <c r="B189" s="314"/>
      <c r="C189" s="297">
        <v>631</v>
      </c>
      <c r="D189" s="297"/>
      <c r="E189" s="333" t="s">
        <v>524</v>
      </c>
      <c r="F189" s="301">
        <v>0</v>
      </c>
      <c r="G189" s="301">
        <v>0</v>
      </c>
      <c r="H189" s="301">
        <v>0</v>
      </c>
      <c r="I189" s="301">
        <v>0</v>
      </c>
      <c r="J189" s="301" t="str">
        <f t="shared" si="6"/>
        <v> </v>
      </c>
      <c r="K189" s="302" t="str">
        <f t="shared" si="7"/>
        <v> </v>
      </c>
    </row>
    <row r="190" spans="1:11" s="295" customFormat="1" ht="16.5" customHeight="1">
      <c r="A190" s="355"/>
      <c r="B190" s="314"/>
      <c r="C190" s="297">
        <v>632</v>
      </c>
      <c r="D190" s="297"/>
      <c r="E190" s="333" t="s">
        <v>525</v>
      </c>
      <c r="F190" s="301">
        <v>600</v>
      </c>
      <c r="G190" s="301">
        <v>0</v>
      </c>
      <c r="H190" s="301">
        <v>3000</v>
      </c>
      <c r="I190" s="301">
        <v>3000</v>
      </c>
      <c r="J190" s="301">
        <f t="shared" si="6"/>
        <v>100</v>
      </c>
      <c r="K190" s="302">
        <f t="shared" si="7"/>
        <v>500</v>
      </c>
    </row>
    <row r="191" spans="1:11" ht="22.5" customHeight="1">
      <c r="A191" s="355"/>
      <c r="B191" s="314"/>
      <c r="C191" s="297">
        <v>633</v>
      </c>
      <c r="D191" s="297"/>
      <c r="E191" s="333" t="s">
        <v>526</v>
      </c>
      <c r="F191" s="301">
        <v>0</v>
      </c>
      <c r="G191" s="301">
        <v>0</v>
      </c>
      <c r="H191" s="301">
        <v>0</v>
      </c>
      <c r="I191" s="301">
        <v>0</v>
      </c>
      <c r="J191" s="301" t="str">
        <f t="shared" si="6"/>
        <v> </v>
      </c>
      <c r="K191" s="302" t="str">
        <f t="shared" si="7"/>
        <v> </v>
      </c>
    </row>
    <row r="192" spans="1:11" ht="16.5" customHeight="1">
      <c r="A192" s="358"/>
      <c r="B192" s="359"/>
      <c r="C192" s="297"/>
      <c r="D192" s="360">
        <v>6335</v>
      </c>
      <c r="E192" s="333" t="s">
        <v>527</v>
      </c>
      <c r="F192" s="301">
        <v>0</v>
      </c>
      <c r="G192" s="301">
        <v>0</v>
      </c>
      <c r="H192" s="301">
        <v>0</v>
      </c>
      <c r="I192" s="301">
        <v>0</v>
      </c>
      <c r="J192" s="301" t="str">
        <f t="shared" si="6"/>
        <v> </v>
      </c>
      <c r="K192" s="302" t="str">
        <f t="shared" si="7"/>
        <v> </v>
      </c>
    </row>
    <row r="193" spans="1:11" ht="22.5" customHeight="1">
      <c r="A193" s="358"/>
      <c r="B193" s="359"/>
      <c r="C193" s="297">
        <v>634</v>
      </c>
      <c r="D193" s="360"/>
      <c r="E193" s="333" t="s">
        <v>528</v>
      </c>
      <c r="F193" s="301">
        <v>162998.03</v>
      </c>
      <c r="G193" s="301">
        <v>109860</v>
      </c>
      <c r="H193" s="301">
        <v>151325</v>
      </c>
      <c r="I193" s="301">
        <v>153523.24</v>
      </c>
      <c r="J193" s="301">
        <f t="shared" si="6"/>
        <v>101.45266149017016</v>
      </c>
      <c r="K193" s="302">
        <f t="shared" si="7"/>
        <v>94.18717514561372</v>
      </c>
    </row>
    <row r="194" spans="1:11" s="295" customFormat="1" ht="16.5" customHeight="1">
      <c r="A194" s="355"/>
      <c r="B194" s="314"/>
      <c r="C194" s="297"/>
      <c r="D194" s="297">
        <v>6341</v>
      </c>
      <c r="E194" s="333" t="s">
        <v>529</v>
      </c>
      <c r="F194" s="301">
        <v>148963.03</v>
      </c>
      <c r="G194" s="301">
        <v>109860</v>
      </c>
      <c r="H194" s="301">
        <v>151325</v>
      </c>
      <c r="I194" s="301">
        <v>153523.24</v>
      </c>
      <c r="J194" s="301">
        <f t="shared" si="6"/>
        <v>101.45266149017016</v>
      </c>
      <c r="K194" s="302">
        <f t="shared" si="7"/>
        <v>103.06130319717583</v>
      </c>
    </row>
    <row r="195" spans="1:11" ht="16.5" customHeight="1">
      <c r="A195" s="355"/>
      <c r="B195" s="314"/>
      <c r="C195" s="297"/>
      <c r="D195" s="297">
        <v>6342</v>
      </c>
      <c r="E195" s="333" t="s">
        <v>530</v>
      </c>
      <c r="F195" s="301">
        <v>14035</v>
      </c>
      <c r="G195" s="301">
        <v>0</v>
      </c>
      <c r="H195" s="301">
        <v>0</v>
      </c>
      <c r="I195" s="301">
        <v>0</v>
      </c>
      <c r="J195" s="301" t="str">
        <f t="shared" si="6"/>
        <v> </v>
      </c>
      <c r="K195" s="302">
        <f t="shared" si="7"/>
        <v>0</v>
      </c>
    </row>
    <row r="196" spans="1:11" s="295" customFormat="1" ht="22.5" customHeight="1">
      <c r="A196" s="355"/>
      <c r="B196" s="314"/>
      <c r="C196" s="297"/>
      <c r="D196" s="297">
        <v>6343</v>
      </c>
      <c r="E196" s="333" t="s">
        <v>531</v>
      </c>
      <c r="F196" s="301">
        <v>0</v>
      </c>
      <c r="G196" s="301">
        <v>0</v>
      </c>
      <c r="H196" s="301">
        <v>0</v>
      </c>
      <c r="I196" s="301">
        <v>0</v>
      </c>
      <c r="J196" s="301" t="str">
        <f t="shared" si="6"/>
        <v> </v>
      </c>
      <c r="K196" s="302" t="str">
        <f t="shared" si="7"/>
        <v> </v>
      </c>
    </row>
    <row r="197" spans="1:11" s="295" customFormat="1" ht="22.5" customHeight="1">
      <c r="A197" s="355"/>
      <c r="B197" s="314"/>
      <c r="C197" s="297"/>
      <c r="D197" s="297">
        <v>6344</v>
      </c>
      <c r="E197" s="333" t="s">
        <v>532</v>
      </c>
      <c r="F197" s="301">
        <v>0</v>
      </c>
      <c r="G197" s="301">
        <v>0</v>
      </c>
      <c r="H197" s="301">
        <v>0</v>
      </c>
      <c r="I197" s="301">
        <v>0</v>
      </c>
      <c r="J197" s="301" t="str">
        <f t="shared" si="6"/>
        <v> </v>
      </c>
      <c r="K197" s="302" t="str">
        <f t="shared" si="7"/>
        <v> </v>
      </c>
    </row>
    <row r="198" spans="1:11" s="295" customFormat="1" ht="16.5" customHeight="1">
      <c r="A198" s="355"/>
      <c r="B198" s="314"/>
      <c r="C198" s="297"/>
      <c r="D198" s="297">
        <v>6345</v>
      </c>
      <c r="E198" s="333" t="s">
        <v>533</v>
      </c>
      <c r="F198" s="301">
        <v>0</v>
      </c>
      <c r="G198" s="301">
        <v>0</v>
      </c>
      <c r="H198" s="301">
        <v>0</v>
      </c>
      <c r="I198" s="301">
        <v>0</v>
      </c>
      <c r="J198" s="301" t="str">
        <f t="shared" si="6"/>
        <v> </v>
      </c>
      <c r="K198" s="302" t="str">
        <f t="shared" si="7"/>
        <v> </v>
      </c>
    </row>
    <row r="199" spans="1:11" ht="22.5" customHeight="1">
      <c r="A199" s="355"/>
      <c r="B199" s="314"/>
      <c r="C199" s="297"/>
      <c r="D199" s="297">
        <v>6349</v>
      </c>
      <c r="E199" s="333" t="s">
        <v>534</v>
      </c>
      <c r="F199" s="301">
        <v>0</v>
      </c>
      <c r="G199" s="301">
        <v>0</v>
      </c>
      <c r="H199" s="301">
        <v>0</v>
      </c>
      <c r="I199" s="301">
        <v>0</v>
      </c>
      <c r="J199" s="301" t="str">
        <f t="shared" si="6"/>
        <v> </v>
      </c>
      <c r="K199" s="302" t="str">
        <f t="shared" si="7"/>
        <v> </v>
      </c>
    </row>
    <row r="200" spans="1:11" ht="16.5" customHeight="1">
      <c r="A200" s="355"/>
      <c r="B200" s="314"/>
      <c r="C200" s="297">
        <v>635</v>
      </c>
      <c r="D200" s="297"/>
      <c r="E200" s="333" t="s">
        <v>535</v>
      </c>
      <c r="F200" s="301">
        <v>82482.79</v>
      </c>
      <c r="G200" s="301">
        <v>28134</v>
      </c>
      <c r="H200" s="301">
        <v>69217</v>
      </c>
      <c r="I200" s="301">
        <v>69203.58</v>
      </c>
      <c r="J200" s="301">
        <f t="shared" si="6"/>
        <v>99.980611699438</v>
      </c>
      <c r="K200" s="302">
        <f t="shared" si="7"/>
        <v>83.90062945251974</v>
      </c>
    </row>
    <row r="201" spans="1:11" ht="16.5" customHeight="1">
      <c r="A201" s="355"/>
      <c r="B201" s="314"/>
      <c r="C201" s="297">
        <v>636</v>
      </c>
      <c r="D201" s="297"/>
      <c r="E201" s="333" t="s">
        <v>536</v>
      </c>
      <c r="F201" s="301">
        <v>0</v>
      </c>
      <c r="G201" s="301">
        <v>0</v>
      </c>
      <c r="H201" s="301">
        <v>0</v>
      </c>
      <c r="I201" s="301">
        <v>0</v>
      </c>
      <c r="J201" s="301" t="str">
        <f t="shared" si="6"/>
        <v> </v>
      </c>
      <c r="K201" s="302" t="str">
        <f t="shared" si="7"/>
        <v> </v>
      </c>
    </row>
    <row r="202" spans="1:11" ht="16.5" customHeight="1">
      <c r="A202" s="355"/>
      <c r="B202" s="314"/>
      <c r="C202" s="297">
        <v>637</v>
      </c>
      <c r="D202" s="297"/>
      <c r="E202" s="333" t="s">
        <v>537</v>
      </c>
      <c r="F202" s="301">
        <v>0</v>
      </c>
      <c r="G202" s="301">
        <v>0</v>
      </c>
      <c r="H202" s="301">
        <v>0</v>
      </c>
      <c r="I202" s="301">
        <v>0</v>
      </c>
      <c r="J202" s="301" t="str">
        <f t="shared" si="6"/>
        <v> </v>
      </c>
      <c r="K202" s="302" t="str">
        <f t="shared" si="7"/>
        <v> </v>
      </c>
    </row>
    <row r="203" spans="1:11" ht="16.5" customHeight="1">
      <c r="A203" s="355"/>
      <c r="B203" s="314"/>
      <c r="C203" s="297">
        <v>638</v>
      </c>
      <c r="D203" s="297"/>
      <c r="E203" s="333" t="s">
        <v>538</v>
      </c>
      <c r="F203" s="301">
        <v>0</v>
      </c>
      <c r="G203" s="301">
        <v>0</v>
      </c>
      <c r="H203" s="301">
        <v>0</v>
      </c>
      <c r="I203" s="301">
        <v>0</v>
      </c>
      <c r="J203" s="301" t="str">
        <f t="shared" si="6"/>
        <v> </v>
      </c>
      <c r="K203" s="302" t="str">
        <f t="shared" si="7"/>
        <v> </v>
      </c>
    </row>
    <row r="204" spans="1:11" ht="17.25" customHeight="1">
      <c r="A204" s="355"/>
      <c r="B204" s="314">
        <v>63</v>
      </c>
      <c r="C204" s="297"/>
      <c r="D204" s="310"/>
      <c r="E204" s="335" t="s">
        <v>539</v>
      </c>
      <c r="F204" s="308">
        <v>246080.82</v>
      </c>
      <c r="G204" s="308">
        <v>137994</v>
      </c>
      <c r="H204" s="308">
        <v>223542</v>
      </c>
      <c r="I204" s="308">
        <v>225726.82</v>
      </c>
      <c r="J204" s="308">
        <f t="shared" si="6"/>
        <v>100.97736443263459</v>
      </c>
      <c r="K204" s="309">
        <f t="shared" si="7"/>
        <v>91.72873367375807</v>
      </c>
    </row>
    <row r="205" spans="1:11" ht="18" customHeight="1">
      <c r="A205" s="355"/>
      <c r="B205" s="314"/>
      <c r="C205" s="297">
        <v>641</v>
      </c>
      <c r="D205" s="297"/>
      <c r="E205" s="333" t="s">
        <v>540</v>
      </c>
      <c r="F205" s="301">
        <v>0</v>
      </c>
      <c r="G205" s="301">
        <v>0</v>
      </c>
      <c r="H205" s="301">
        <v>0</v>
      </c>
      <c r="I205" s="301">
        <v>0</v>
      </c>
      <c r="J205" s="301" t="str">
        <f t="shared" si="6"/>
        <v> </v>
      </c>
      <c r="K205" s="302" t="str">
        <f t="shared" si="7"/>
        <v> </v>
      </c>
    </row>
    <row r="206" spans="1:11" ht="22.5" customHeight="1">
      <c r="A206" s="355"/>
      <c r="B206" s="314"/>
      <c r="C206" s="297">
        <v>642</v>
      </c>
      <c r="D206" s="297"/>
      <c r="E206" s="333" t="s">
        <v>541</v>
      </c>
      <c r="F206" s="301">
        <v>0</v>
      </c>
      <c r="G206" s="301">
        <v>0</v>
      </c>
      <c r="H206" s="301">
        <v>0</v>
      </c>
      <c r="I206" s="301">
        <v>0</v>
      </c>
      <c r="J206" s="301" t="str">
        <f t="shared" si="6"/>
        <v> </v>
      </c>
      <c r="K206" s="302" t="str">
        <f t="shared" si="7"/>
        <v> </v>
      </c>
    </row>
    <row r="207" spans="1:11" ht="22.5" customHeight="1">
      <c r="A207" s="355"/>
      <c r="B207" s="314"/>
      <c r="C207" s="297">
        <v>643</v>
      </c>
      <c r="D207" s="297"/>
      <c r="E207" s="333" t="s">
        <v>542</v>
      </c>
      <c r="F207" s="301">
        <v>0</v>
      </c>
      <c r="G207" s="301">
        <v>0</v>
      </c>
      <c r="H207" s="301">
        <v>0</v>
      </c>
      <c r="I207" s="301">
        <v>0</v>
      </c>
      <c r="J207" s="301" t="str">
        <f t="shared" si="6"/>
        <v> </v>
      </c>
      <c r="K207" s="302" t="str">
        <f t="shared" si="7"/>
        <v> </v>
      </c>
    </row>
    <row r="208" spans="1:11" ht="22.5" customHeight="1">
      <c r="A208" s="355"/>
      <c r="B208" s="314"/>
      <c r="C208" s="297">
        <v>644</v>
      </c>
      <c r="D208" s="297"/>
      <c r="E208" s="333" t="s">
        <v>543</v>
      </c>
      <c r="F208" s="301">
        <v>0</v>
      </c>
      <c r="G208" s="301">
        <v>0</v>
      </c>
      <c r="H208" s="301">
        <v>0</v>
      </c>
      <c r="I208" s="301">
        <v>0</v>
      </c>
      <c r="J208" s="301" t="str">
        <f t="shared" si="6"/>
        <v> </v>
      </c>
      <c r="K208" s="302" t="str">
        <f t="shared" si="7"/>
        <v> </v>
      </c>
    </row>
    <row r="209" spans="1:11" ht="23.25" customHeight="1">
      <c r="A209" s="355"/>
      <c r="B209" s="314"/>
      <c r="C209" s="297">
        <v>645</v>
      </c>
      <c r="D209" s="297"/>
      <c r="E209" s="333" t="s">
        <v>544</v>
      </c>
      <c r="F209" s="301">
        <v>0</v>
      </c>
      <c r="G209" s="301">
        <v>0</v>
      </c>
      <c r="H209" s="301">
        <v>0</v>
      </c>
      <c r="I209" s="301">
        <v>0</v>
      </c>
      <c r="J209" s="301" t="str">
        <f t="shared" si="6"/>
        <v> </v>
      </c>
      <c r="K209" s="302" t="str">
        <f t="shared" si="7"/>
        <v> </v>
      </c>
    </row>
    <row r="210" spans="1:11" ht="16.5" customHeight="1">
      <c r="A210" s="355"/>
      <c r="B210" s="314"/>
      <c r="C210" s="297">
        <v>646</v>
      </c>
      <c r="D210" s="297"/>
      <c r="E210" s="333" t="s">
        <v>545</v>
      </c>
      <c r="F210" s="301">
        <v>0</v>
      </c>
      <c r="G210" s="301">
        <v>0</v>
      </c>
      <c r="H210" s="301">
        <v>0</v>
      </c>
      <c r="I210" s="301">
        <v>0</v>
      </c>
      <c r="J210" s="301" t="str">
        <f t="shared" si="6"/>
        <v> </v>
      </c>
      <c r="K210" s="302" t="str">
        <f t="shared" si="7"/>
        <v> </v>
      </c>
    </row>
    <row r="211" spans="1:11" ht="16.5" customHeight="1">
      <c r="A211" s="355"/>
      <c r="B211" s="314"/>
      <c r="C211" s="297">
        <v>647</v>
      </c>
      <c r="D211" s="297"/>
      <c r="E211" s="333" t="s">
        <v>546</v>
      </c>
      <c r="F211" s="301">
        <v>0</v>
      </c>
      <c r="G211" s="301">
        <v>0</v>
      </c>
      <c r="H211" s="301">
        <v>0</v>
      </c>
      <c r="I211" s="301">
        <v>0</v>
      </c>
      <c r="J211" s="301" t="str">
        <f t="shared" si="6"/>
        <v> </v>
      </c>
      <c r="K211" s="302" t="str">
        <f t="shared" si="7"/>
        <v> </v>
      </c>
    </row>
    <row r="212" spans="1:11" ht="16.5" customHeight="1">
      <c r="A212" s="355"/>
      <c r="B212" s="314">
        <v>64</v>
      </c>
      <c r="C212" s="297"/>
      <c r="D212" s="310"/>
      <c r="E212" s="335" t="s">
        <v>547</v>
      </c>
      <c r="F212" s="308">
        <v>0</v>
      </c>
      <c r="G212" s="308">
        <v>0</v>
      </c>
      <c r="H212" s="308">
        <v>0</v>
      </c>
      <c r="I212" s="308">
        <v>0</v>
      </c>
      <c r="J212" s="308" t="str">
        <f t="shared" si="6"/>
        <v> </v>
      </c>
      <c r="K212" s="309" t="str">
        <f t="shared" si="7"/>
        <v> </v>
      </c>
    </row>
    <row r="213" spans="1:11" ht="24" customHeight="1">
      <c r="A213" s="355"/>
      <c r="B213" s="314"/>
      <c r="C213" s="297">
        <v>671</v>
      </c>
      <c r="D213" s="297"/>
      <c r="E213" s="333" t="s">
        <v>548</v>
      </c>
      <c r="F213" s="301">
        <v>0</v>
      </c>
      <c r="G213" s="301">
        <v>0</v>
      </c>
      <c r="H213" s="301">
        <v>0</v>
      </c>
      <c r="I213" s="301">
        <v>0</v>
      </c>
      <c r="J213" s="301" t="str">
        <f t="shared" si="6"/>
        <v> </v>
      </c>
      <c r="K213" s="302" t="str">
        <f t="shared" si="7"/>
        <v> </v>
      </c>
    </row>
    <row r="214" spans="1:11" s="295" customFormat="1" ht="22.5" customHeight="1">
      <c r="A214" s="355"/>
      <c r="B214" s="314"/>
      <c r="C214" s="297">
        <v>672</v>
      </c>
      <c r="D214" s="297"/>
      <c r="E214" s="333" t="s">
        <v>549</v>
      </c>
      <c r="F214" s="301">
        <v>0</v>
      </c>
      <c r="G214" s="301">
        <v>0</v>
      </c>
      <c r="H214" s="301">
        <v>0</v>
      </c>
      <c r="I214" s="301">
        <v>0</v>
      </c>
      <c r="J214" s="301" t="str">
        <f t="shared" si="6"/>
        <v> </v>
      </c>
      <c r="K214" s="302" t="str">
        <f t="shared" si="7"/>
        <v> </v>
      </c>
    </row>
    <row r="215" spans="1:11" ht="22.5" customHeight="1">
      <c r="A215" s="355"/>
      <c r="B215" s="314"/>
      <c r="C215" s="297">
        <v>673</v>
      </c>
      <c r="D215" s="297"/>
      <c r="E215" s="333" t="s">
        <v>583</v>
      </c>
      <c r="F215" s="301">
        <v>0</v>
      </c>
      <c r="G215" s="301">
        <v>0</v>
      </c>
      <c r="H215" s="301">
        <v>0</v>
      </c>
      <c r="I215" s="301">
        <v>0</v>
      </c>
      <c r="J215" s="301" t="str">
        <f t="shared" si="6"/>
        <v> </v>
      </c>
      <c r="K215" s="302" t="str">
        <f t="shared" si="7"/>
        <v> </v>
      </c>
    </row>
    <row r="216" spans="1:11" ht="22.5" customHeight="1">
      <c r="A216" s="355"/>
      <c r="B216" s="314"/>
      <c r="C216" s="297">
        <v>674</v>
      </c>
      <c r="D216" s="297"/>
      <c r="E216" s="333" t="s">
        <v>584</v>
      </c>
      <c r="F216" s="301">
        <v>0</v>
      </c>
      <c r="G216" s="301">
        <v>0</v>
      </c>
      <c r="H216" s="301">
        <v>0</v>
      </c>
      <c r="I216" s="301">
        <v>0</v>
      </c>
      <c r="J216" s="301" t="str">
        <f t="shared" si="6"/>
        <v> </v>
      </c>
      <c r="K216" s="302" t="str">
        <f t="shared" si="7"/>
        <v> </v>
      </c>
    </row>
    <row r="217" spans="1:11" ht="22.5" customHeight="1">
      <c r="A217" s="355"/>
      <c r="B217" s="314"/>
      <c r="C217" s="297">
        <v>675</v>
      </c>
      <c r="D217" s="297"/>
      <c r="E217" s="333" t="s">
        <v>585</v>
      </c>
      <c r="F217" s="301">
        <v>0</v>
      </c>
      <c r="G217" s="301">
        <v>0</v>
      </c>
      <c r="H217" s="301">
        <v>0</v>
      </c>
      <c r="I217" s="301">
        <v>0</v>
      </c>
      <c r="J217" s="301" t="str">
        <f t="shared" si="6"/>
        <v> </v>
      </c>
      <c r="K217" s="302" t="str">
        <f t="shared" si="7"/>
        <v> </v>
      </c>
    </row>
    <row r="218" spans="1:11" ht="22.5" customHeight="1">
      <c r="A218" s="355"/>
      <c r="B218" s="314"/>
      <c r="C218" s="297">
        <v>676</v>
      </c>
      <c r="D218" s="297"/>
      <c r="E218" s="333" t="s">
        <v>586</v>
      </c>
      <c r="F218" s="301">
        <v>0</v>
      </c>
      <c r="G218" s="301">
        <v>0</v>
      </c>
      <c r="H218" s="301">
        <v>0</v>
      </c>
      <c r="I218" s="301">
        <v>0</v>
      </c>
      <c r="J218" s="301" t="str">
        <f t="shared" si="6"/>
        <v> </v>
      </c>
      <c r="K218" s="302" t="str">
        <f t="shared" si="7"/>
        <v> </v>
      </c>
    </row>
    <row r="219" spans="1:11" ht="16.5" customHeight="1">
      <c r="A219" s="355"/>
      <c r="B219" s="314"/>
      <c r="C219" s="297">
        <v>679</v>
      </c>
      <c r="D219" s="297"/>
      <c r="E219" s="333" t="s">
        <v>587</v>
      </c>
      <c r="F219" s="301">
        <v>0</v>
      </c>
      <c r="G219" s="301">
        <v>0</v>
      </c>
      <c r="H219" s="301">
        <v>0</v>
      </c>
      <c r="I219" s="301">
        <v>0</v>
      </c>
      <c r="J219" s="301" t="str">
        <f t="shared" si="6"/>
        <v> </v>
      </c>
      <c r="K219" s="302" t="str">
        <f t="shared" si="7"/>
        <v> </v>
      </c>
    </row>
    <row r="220" spans="1:11" ht="17.25" customHeight="1">
      <c r="A220" s="355"/>
      <c r="B220" s="314">
        <v>67</v>
      </c>
      <c r="C220" s="297"/>
      <c r="D220" s="297"/>
      <c r="E220" s="335" t="s">
        <v>588</v>
      </c>
      <c r="F220" s="308">
        <v>0</v>
      </c>
      <c r="G220" s="308">
        <v>0</v>
      </c>
      <c r="H220" s="308">
        <v>0</v>
      </c>
      <c r="I220" s="308">
        <v>0</v>
      </c>
      <c r="J220" s="308" t="str">
        <f t="shared" si="6"/>
        <v> </v>
      </c>
      <c r="K220" s="309" t="str">
        <f t="shared" si="7"/>
        <v> </v>
      </c>
    </row>
    <row r="221" spans="1:11" ht="18" customHeight="1">
      <c r="A221" s="355"/>
      <c r="B221" s="314"/>
      <c r="C221" s="297">
        <v>690</v>
      </c>
      <c r="D221" s="297"/>
      <c r="E221" s="333" t="s">
        <v>589</v>
      </c>
      <c r="F221" s="301">
        <v>0</v>
      </c>
      <c r="G221" s="301">
        <v>0</v>
      </c>
      <c r="H221" s="301">
        <v>38600</v>
      </c>
      <c r="I221" s="301">
        <v>0</v>
      </c>
      <c r="J221" s="301">
        <f t="shared" si="6"/>
        <v>0</v>
      </c>
      <c r="K221" s="302" t="str">
        <f t="shared" si="7"/>
        <v> </v>
      </c>
    </row>
    <row r="222" spans="1:11" s="295" customFormat="1" ht="16.5" customHeight="1" thickBot="1">
      <c r="A222" s="355"/>
      <c r="B222" s="314">
        <v>69</v>
      </c>
      <c r="C222" s="297"/>
      <c r="D222" s="310"/>
      <c r="E222" s="335" t="s">
        <v>589</v>
      </c>
      <c r="F222" s="308">
        <v>0</v>
      </c>
      <c r="G222" s="308">
        <v>0</v>
      </c>
      <c r="H222" s="308">
        <v>38600</v>
      </c>
      <c r="I222" s="308">
        <v>0</v>
      </c>
      <c r="J222" s="308">
        <f t="shared" si="6"/>
        <v>0</v>
      </c>
      <c r="K222" s="309" t="str">
        <f t="shared" si="7"/>
        <v> </v>
      </c>
    </row>
    <row r="223" spans="1:11" s="295" customFormat="1" ht="30" customHeight="1" thickBot="1">
      <c r="A223" s="319">
        <v>6</v>
      </c>
      <c r="B223" s="374"/>
      <c r="C223" s="337"/>
      <c r="D223" s="341"/>
      <c r="E223" s="338" t="s">
        <v>590</v>
      </c>
      <c r="F223" s="324">
        <v>4598929.27</v>
      </c>
      <c r="G223" s="324">
        <v>5015915</v>
      </c>
      <c r="H223" s="324">
        <v>5096651</v>
      </c>
      <c r="I223" s="324">
        <v>3512648.56</v>
      </c>
      <c r="J223" s="324">
        <f t="shared" si="6"/>
        <v>68.92071990018543</v>
      </c>
      <c r="K223" s="325">
        <f t="shared" si="7"/>
        <v>76.3797039218218</v>
      </c>
    </row>
    <row r="224" spans="1:11" ht="34.5" customHeight="1" thickBot="1">
      <c r="A224" s="319">
        <v>5.6</v>
      </c>
      <c r="B224" s="374"/>
      <c r="C224" s="337"/>
      <c r="D224" s="341"/>
      <c r="E224" s="338" t="s">
        <v>591</v>
      </c>
      <c r="F224" s="324">
        <v>59828401.100000046</v>
      </c>
      <c r="G224" s="324">
        <v>61802385</v>
      </c>
      <c r="H224" s="324">
        <v>62345978</v>
      </c>
      <c r="I224" s="324">
        <v>59756108.550000004</v>
      </c>
      <c r="J224" s="324">
        <f aca="true" t="shared" si="8" ref="J224:J251">IF(H224&gt;0,I224/H224*100," ")</f>
        <v>95.8459718925253</v>
      </c>
      <c r="K224" s="325">
        <f aca="true" t="shared" si="9" ref="K224:K251">IF(F224&gt;0,I224/F224*100," ")</f>
        <v>99.87916683603292</v>
      </c>
    </row>
    <row r="225" spans="1:11" ht="24.75" customHeight="1" thickBot="1">
      <c r="A225" s="376" t="s">
        <v>592</v>
      </c>
      <c r="B225" s="377"/>
      <c r="C225" s="378"/>
      <c r="D225" s="379"/>
      <c r="E225" s="380" t="s">
        <v>593</v>
      </c>
      <c r="F225" s="381">
        <v>-50579769.09000005</v>
      </c>
      <c r="G225" s="381">
        <v>-50824977</v>
      </c>
      <c r="H225" s="381">
        <v>-51583578</v>
      </c>
      <c r="I225" s="381">
        <v>-51497811.080000006</v>
      </c>
      <c r="J225" s="381" t="str">
        <f t="shared" si="8"/>
        <v> </v>
      </c>
      <c r="K225" s="382" t="str">
        <f t="shared" si="9"/>
        <v> </v>
      </c>
    </row>
    <row r="226" spans="1:11" ht="18.75" customHeight="1" thickBot="1">
      <c r="A226" s="250"/>
      <c r="B226" s="250"/>
      <c r="C226" s="250"/>
      <c r="D226" s="250"/>
      <c r="E226" s="383"/>
      <c r="F226" s="384"/>
      <c r="G226" s="384"/>
      <c r="H226" s="384"/>
      <c r="I226" s="384"/>
      <c r="J226" s="384" t="str">
        <f t="shared" si="8"/>
        <v> </v>
      </c>
      <c r="K226" s="385" t="str">
        <f t="shared" si="9"/>
        <v> </v>
      </c>
    </row>
    <row r="227" spans="1:11" ht="18.75" customHeight="1" thickBot="1">
      <c r="A227" s="339"/>
      <c r="B227" s="386" t="s">
        <v>671</v>
      </c>
      <c r="C227" s="375"/>
      <c r="D227" s="387"/>
      <c r="E227" s="388" t="s">
        <v>431</v>
      </c>
      <c r="F227" s="389">
        <v>59828401.09999997</v>
      </c>
      <c r="G227" s="389">
        <v>61802385</v>
      </c>
      <c r="H227" s="389">
        <v>62345978</v>
      </c>
      <c r="I227" s="389">
        <v>59756108.55</v>
      </c>
      <c r="J227" s="389">
        <f t="shared" si="8"/>
        <v>95.84597189252528</v>
      </c>
      <c r="K227" s="390">
        <f t="shared" si="9"/>
        <v>99.87916683603304</v>
      </c>
    </row>
    <row r="228" spans="1:11" ht="12.75" customHeight="1" hidden="1">
      <c r="A228" s="250"/>
      <c r="B228" s="250"/>
      <c r="C228" s="250"/>
      <c r="D228" s="250"/>
      <c r="E228" s="383"/>
      <c r="F228" s="384"/>
      <c r="G228" s="384"/>
      <c r="H228" s="384"/>
      <c r="I228" s="384"/>
      <c r="J228" s="384" t="str">
        <f t="shared" si="8"/>
        <v> </v>
      </c>
      <c r="K228" s="391" t="str">
        <f t="shared" si="9"/>
        <v> </v>
      </c>
    </row>
    <row r="229" spans="1:11" ht="18.75" customHeight="1">
      <c r="A229" s="392"/>
      <c r="B229" s="393"/>
      <c r="C229" s="393"/>
      <c r="D229" s="394"/>
      <c r="E229" s="395" t="s">
        <v>672</v>
      </c>
      <c r="F229" s="396"/>
      <c r="G229" s="396"/>
      <c r="H229" s="396"/>
      <c r="I229" s="396"/>
      <c r="J229" s="396" t="str">
        <f t="shared" si="8"/>
        <v> </v>
      </c>
      <c r="K229" s="397" t="str">
        <f t="shared" si="9"/>
        <v> </v>
      </c>
    </row>
    <row r="230" spans="1:11" ht="16.5" customHeight="1">
      <c r="A230" s="398"/>
      <c r="B230" s="399"/>
      <c r="C230" s="297">
        <v>811</v>
      </c>
      <c r="D230" s="400"/>
      <c r="E230" s="364" t="s">
        <v>673</v>
      </c>
      <c r="F230" s="301">
        <v>0</v>
      </c>
      <c r="G230" s="301">
        <v>0</v>
      </c>
      <c r="H230" s="301">
        <v>0</v>
      </c>
      <c r="I230" s="301">
        <v>0</v>
      </c>
      <c r="J230" s="301" t="str">
        <f t="shared" si="8"/>
        <v> </v>
      </c>
      <c r="K230" s="302" t="str">
        <f t="shared" si="9"/>
        <v> </v>
      </c>
    </row>
    <row r="231" spans="1:11" ht="16.5" customHeight="1">
      <c r="A231" s="304"/>
      <c r="B231" s="334"/>
      <c r="C231" s="297"/>
      <c r="D231" s="401">
        <v>8111</v>
      </c>
      <c r="E231" s="333" t="s">
        <v>674</v>
      </c>
      <c r="F231" s="301">
        <v>0</v>
      </c>
      <c r="G231" s="301">
        <v>0</v>
      </c>
      <c r="H231" s="301">
        <v>0</v>
      </c>
      <c r="I231" s="301">
        <v>0</v>
      </c>
      <c r="J231" s="301" t="str">
        <f t="shared" si="8"/>
        <v> </v>
      </c>
      <c r="K231" s="302" t="str">
        <f t="shared" si="9"/>
        <v> </v>
      </c>
    </row>
    <row r="232" spans="1:11" ht="15.75" customHeight="1">
      <c r="A232" s="304"/>
      <c r="B232" s="334"/>
      <c r="C232" s="297"/>
      <c r="D232" s="401">
        <v>8112</v>
      </c>
      <c r="E232" s="333" t="s">
        <v>675</v>
      </c>
      <c r="F232" s="301">
        <v>0</v>
      </c>
      <c r="G232" s="301">
        <v>0</v>
      </c>
      <c r="H232" s="301">
        <v>0</v>
      </c>
      <c r="I232" s="301">
        <v>0</v>
      </c>
      <c r="J232" s="301" t="str">
        <f t="shared" si="8"/>
        <v> </v>
      </c>
      <c r="K232" s="302" t="str">
        <f t="shared" si="9"/>
        <v> </v>
      </c>
    </row>
    <row r="233" spans="1:11" ht="16.5" customHeight="1">
      <c r="A233" s="304"/>
      <c r="B233" s="334"/>
      <c r="C233" s="297"/>
      <c r="D233" s="401">
        <v>8113</v>
      </c>
      <c r="E233" s="333" t="s">
        <v>676</v>
      </c>
      <c r="F233" s="301">
        <v>0</v>
      </c>
      <c r="G233" s="301">
        <v>0</v>
      </c>
      <c r="H233" s="301">
        <v>0</v>
      </c>
      <c r="I233" s="301">
        <v>0</v>
      </c>
      <c r="J233" s="301" t="str">
        <f t="shared" si="8"/>
        <v> </v>
      </c>
      <c r="K233" s="302" t="str">
        <f t="shared" si="9"/>
        <v> </v>
      </c>
    </row>
    <row r="234" spans="1:11" ht="22.5" customHeight="1">
      <c r="A234" s="304"/>
      <c r="B234" s="334"/>
      <c r="C234" s="297"/>
      <c r="D234" s="401">
        <v>8114</v>
      </c>
      <c r="E234" s="333" t="s">
        <v>677</v>
      </c>
      <c r="F234" s="301">
        <v>0</v>
      </c>
      <c r="G234" s="301">
        <v>0</v>
      </c>
      <c r="H234" s="301">
        <v>0</v>
      </c>
      <c r="I234" s="301">
        <v>0</v>
      </c>
      <c r="J234" s="301" t="str">
        <f t="shared" si="8"/>
        <v> </v>
      </c>
      <c r="K234" s="302" t="str">
        <f t="shared" si="9"/>
        <v> </v>
      </c>
    </row>
    <row r="235" spans="1:11" ht="22.5" customHeight="1">
      <c r="A235" s="304"/>
      <c r="B235" s="334"/>
      <c r="C235" s="297"/>
      <c r="D235" s="401">
        <v>8115</v>
      </c>
      <c r="E235" s="333" t="s">
        <v>682</v>
      </c>
      <c r="F235" s="301">
        <v>0</v>
      </c>
      <c r="G235" s="301">
        <v>0</v>
      </c>
      <c r="H235" s="301">
        <v>0</v>
      </c>
      <c r="I235" s="301">
        <v>0</v>
      </c>
      <c r="J235" s="301" t="str">
        <f t="shared" si="8"/>
        <v> </v>
      </c>
      <c r="K235" s="302" t="str">
        <f t="shared" si="9"/>
        <v> </v>
      </c>
    </row>
    <row r="236" spans="1:11" ht="16.5" customHeight="1">
      <c r="A236" s="398"/>
      <c r="B236" s="399"/>
      <c r="C236" s="297">
        <v>812</v>
      </c>
      <c r="D236" s="400"/>
      <c r="E236" s="364" t="s">
        <v>683</v>
      </c>
      <c r="F236" s="301">
        <v>0</v>
      </c>
      <c r="G236" s="301">
        <v>0</v>
      </c>
      <c r="H236" s="301">
        <v>0</v>
      </c>
      <c r="I236" s="301">
        <v>0</v>
      </c>
      <c r="J236" s="301" t="str">
        <f t="shared" si="8"/>
        <v> </v>
      </c>
      <c r="K236" s="302" t="str">
        <f t="shared" si="9"/>
        <v> </v>
      </c>
    </row>
    <row r="237" spans="1:11" ht="16.5" customHeight="1">
      <c r="A237" s="398"/>
      <c r="B237" s="399"/>
      <c r="C237" s="297"/>
      <c r="D237" s="400">
        <v>8121</v>
      </c>
      <c r="E237" s="364" t="s">
        <v>684</v>
      </c>
      <c r="F237" s="301">
        <v>0</v>
      </c>
      <c r="G237" s="301">
        <v>0</v>
      </c>
      <c r="H237" s="301">
        <v>0</v>
      </c>
      <c r="I237" s="301">
        <v>0</v>
      </c>
      <c r="J237" s="301" t="str">
        <f t="shared" si="8"/>
        <v> </v>
      </c>
      <c r="K237" s="302" t="str">
        <f t="shared" si="9"/>
        <v> </v>
      </c>
    </row>
    <row r="238" spans="1:11" s="295" customFormat="1" ht="16.5" customHeight="1">
      <c r="A238" s="398"/>
      <c r="B238" s="399"/>
      <c r="C238" s="297"/>
      <c r="D238" s="400">
        <v>8122</v>
      </c>
      <c r="E238" s="364" t="s">
        <v>685</v>
      </c>
      <c r="F238" s="301">
        <v>0</v>
      </c>
      <c r="G238" s="301">
        <v>0</v>
      </c>
      <c r="H238" s="301">
        <v>0</v>
      </c>
      <c r="I238" s="301">
        <v>0</v>
      </c>
      <c r="J238" s="301" t="str">
        <f t="shared" si="8"/>
        <v> </v>
      </c>
      <c r="K238" s="302" t="str">
        <f t="shared" si="9"/>
        <v> </v>
      </c>
    </row>
    <row r="239" spans="1:11" s="295" customFormat="1" ht="17.25" customHeight="1">
      <c r="A239" s="402"/>
      <c r="B239" s="403">
        <v>81</v>
      </c>
      <c r="C239" s="404"/>
      <c r="D239" s="405"/>
      <c r="E239" s="369" t="s">
        <v>686</v>
      </c>
      <c r="F239" s="301">
        <v>0</v>
      </c>
      <c r="G239" s="301">
        <v>0</v>
      </c>
      <c r="H239" s="301">
        <v>0</v>
      </c>
      <c r="I239" s="301">
        <v>0</v>
      </c>
      <c r="J239" s="301" t="str">
        <f t="shared" si="8"/>
        <v> </v>
      </c>
      <c r="K239" s="302" t="str">
        <f t="shared" si="9"/>
        <v> </v>
      </c>
    </row>
    <row r="240" spans="1:11" s="295" customFormat="1" ht="16.5" customHeight="1">
      <c r="A240" s="402"/>
      <c r="B240" s="399"/>
      <c r="C240" s="297">
        <v>821</v>
      </c>
      <c r="D240" s="400"/>
      <c r="E240" s="364" t="s">
        <v>673</v>
      </c>
      <c r="F240" s="301">
        <v>0</v>
      </c>
      <c r="G240" s="301">
        <v>0</v>
      </c>
      <c r="H240" s="301">
        <v>0</v>
      </c>
      <c r="I240" s="301">
        <v>0</v>
      </c>
      <c r="J240" s="301" t="str">
        <f t="shared" si="8"/>
        <v> </v>
      </c>
      <c r="K240" s="302" t="str">
        <f t="shared" si="9"/>
        <v> </v>
      </c>
    </row>
    <row r="241" spans="1:11" s="295" customFormat="1" ht="16.5" customHeight="1">
      <c r="A241" s="402"/>
      <c r="B241" s="399"/>
      <c r="C241" s="297">
        <v>822</v>
      </c>
      <c r="D241" s="400"/>
      <c r="E241" s="364" t="s">
        <v>687</v>
      </c>
      <c r="F241" s="301">
        <v>0</v>
      </c>
      <c r="G241" s="301">
        <v>0</v>
      </c>
      <c r="H241" s="301">
        <v>0</v>
      </c>
      <c r="I241" s="301">
        <v>0</v>
      </c>
      <c r="J241" s="301" t="str">
        <f t="shared" si="8"/>
        <v> </v>
      </c>
      <c r="K241" s="302" t="str">
        <f t="shared" si="9"/>
        <v> </v>
      </c>
    </row>
    <row r="242" spans="1:11" s="295" customFormat="1" ht="16.5" customHeight="1">
      <c r="A242" s="402"/>
      <c r="B242" s="399"/>
      <c r="C242" s="297"/>
      <c r="D242" s="400">
        <v>8221</v>
      </c>
      <c r="E242" s="364" t="s">
        <v>684</v>
      </c>
      <c r="F242" s="301">
        <v>0</v>
      </c>
      <c r="G242" s="301">
        <v>0</v>
      </c>
      <c r="H242" s="301">
        <v>0</v>
      </c>
      <c r="I242" s="301">
        <v>0</v>
      </c>
      <c r="J242" s="301" t="str">
        <f t="shared" si="8"/>
        <v> </v>
      </c>
      <c r="K242" s="302" t="str">
        <f t="shared" si="9"/>
        <v> </v>
      </c>
    </row>
    <row r="243" spans="1:11" s="295" customFormat="1" ht="16.5" customHeight="1">
      <c r="A243" s="402"/>
      <c r="B243" s="399"/>
      <c r="C243" s="297"/>
      <c r="D243" s="400">
        <v>8223</v>
      </c>
      <c r="E243" s="364" t="s">
        <v>688</v>
      </c>
      <c r="F243" s="301">
        <v>0</v>
      </c>
      <c r="G243" s="301">
        <v>0</v>
      </c>
      <c r="H243" s="301">
        <v>0</v>
      </c>
      <c r="I243" s="301">
        <v>0</v>
      </c>
      <c r="J243" s="301" t="str">
        <f t="shared" si="8"/>
        <v> </v>
      </c>
      <c r="K243" s="302" t="str">
        <f t="shared" si="9"/>
        <v> </v>
      </c>
    </row>
    <row r="244" spans="1:11" ht="22.5" customHeight="1">
      <c r="A244" s="402"/>
      <c r="B244" s="399"/>
      <c r="C244" s="297"/>
      <c r="D244" s="400">
        <v>8224</v>
      </c>
      <c r="E244" s="364" t="s">
        <v>689</v>
      </c>
      <c r="F244" s="301">
        <v>0</v>
      </c>
      <c r="G244" s="301">
        <v>0</v>
      </c>
      <c r="H244" s="301">
        <v>0</v>
      </c>
      <c r="I244" s="301">
        <v>0</v>
      </c>
      <c r="J244" s="301" t="str">
        <f t="shared" si="8"/>
        <v> </v>
      </c>
      <c r="K244" s="302" t="str">
        <f t="shared" si="9"/>
        <v> </v>
      </c>
    </row>
    <row r="245" spans="1:11" ht="17.25" customHeight="1">
      <c r="A245" s="402"/>
      <c r="B245" s="403">
        <v>82</v>
      </c>
      <c r="C245" s="404"/>
      <c r="D245" s="405"/>
      <c r="E245" s="369" t="s">
        <v>690</v>
      </c>
      <c r="F245" s="301">
        <v>0</v>
      </c>
      <c r="G245" s="301">
        <v>0</v>
      </c>
      <c r="H245" s="301">
        <v>0</v>
      </c>
      <c r="I245" s="301">
        <v>0</v>
      </c>
      <c r="J245" s="301" t="str">
        <f t="shared" si="8"/>
        <v> </v>
      </c>
      <c r="K245" s="302" t="str">
        <f t="shared" si="9"/>
        <v> </v>
      </c>
    </row>
    <row r="246" spans="1:11" ht="16.5" customHeight="1">
      <c r="A246" s="406"/>
      <c r="B246" s="407"/>
      <c r="C246" s="297">
        <v>890</v>
      </c>
      <c r="D246" s="408"/>
      <c r="E246" s="409" t="s">
        <v>691</v>
      </c>
      <c r="F246" s="301">
        <v>0</v>
      </c>
      <c r="G246" s="301">
        <v>0</v>
      </c>
      <c r="H246" s="301">
        <v>0</v>
      </c>
      <c r="I246" s="301">
        <v>0</v>
      </c>
      <c r="J246" s="301" t="str">
        <f t="shared" si="8"/>
        <v> </v>
      </c>
      <c r="K246" s="302" t="str">
        <f t="shared" si="9"/>
        <v> </v>
      </c>
    </row>
    <row r="247" spans="1:11" ht="18" customHeight="1" thickBot="1">
      <c r="A247" s="410"/>
      <c r="B247" s="411">
        <v>89</v>
      </c>
      <c r="C247" s="412"/>
      <c r="D247" s="413"/>
      <c r="E247" s="414" t="s">
        <v>691</v>
      </c>
      <c r="F247" s="301">
        <v>0</v>
      </c>
      <c r="G247" s="301">
        <v>0</v>
      </c>
      <c r="H247" s="301">
        <v>0</v>
      </c>
      <c r="I247" s="301">
        <v>0</v>
      </c>
      <c r="J247" s="301" t="str">
        <f t="shared" si="8"/>
        <v> </v>
      </c>
      <c r="K247" s="302" t="str">
        <f t="shared" si="9"/>
        <v> </v>
      </c>
    </row>
    <row r="248" spans="1:11" ht="30" customHeight="1" thickBot="1">
      <c r="A248" s="415">
        <v>8</v>
      </c>
      <c r="B248" s="416"/>
      <c r="C248" s="417"/>
      <c r="D248" s="418"/>
      <c r="E248" s="419" t="s">
        <v>692</v>
      </c>
      <c r="F248" s="324">
        <v>0</v>
      </c>
      <c r="G248" s="324">
        <v>0</v>
      </c>
      <c r="H248" s="324">
        <v>0</v>
      </c>
      <c r="I248" s="324">
        <v>0</v>
      </c>
      <c r="J248" s="324" t="str">
        <f t="shared" si="8"/>
        <v> </v>
      </c>
      <c r="K248" s="325" t="str">
        <f t="shared" si="9"/>
        <v> </v>
      </c>
    </row>
    <row r="249" spans="1:11" ht="10.5" customHeight="1" thickBot="1">
      <c r="A249" s="250"/>
      <c r="B249" s="250"/>
      <c r="C249" s="250"/>
      <c r="D249" s="250"/>
      <c r="E249" s="383"/>
      <c r="F249" s="384"/>
      <c r="G249" s="384"/>
      <c r="H249" s="384"/>
      <c r="I249" s="384"/>
      <c r="J249" s="384" t="str">
        <f t="shared" si="8"/>
        <v> </v>
      </c>
      <c r="K249" s="385" t="str">
        <f t="shared" si="9"/>
        <v> </v>
      </c>
    </row>
    <row r="250" spans="1:11" ht="24.75" customHeight="1" thickBot="1">
      <c r="A250" s="339" t="s">
        <v>693</v>
      </c>
      <c r="B250" s="375"/>
      <c r="C250" s="375"/>
      <c r="D250" s="387"/>
      <c r="E250" s="420" t="s">
        <v>694</v>
      </c>
      <c r="F250" s="389">
        <v>-50579769.09000005</v>
      </c>
      <c r="G250" s="389">
        <v>-50824977</v>
      </c>
      <c r="H250" s="389">
        <v>-51583578</v>
      </c>
      <c r="I250" s="389">
        <v>-51497811.080000006</v>
      </c>
      <c r="J250" s="389" t="str">
        <f t="shared" si="8"/>
        <v> </v>
      </c>
      <c r="K250" s="390" t="str">
        <f t="shared" si="9"/>
        <v> </v>
      </c>
    </row>
    <row r="251" spans="1:11" ht="10.5" customHeight="1">
      <c r="A251" s="250"/>
      <c r="B251" s="250"/>
      <c r="C251" s="250"/>
      <c r="D251" s="250"/>
      <c r="E251" s="383"/>
      <c r="F251" s="384"/>
      <c r="G251" s="384"/>
      <c r="H251" s="384"/>
      <c r="I251" s="384"/>
      <c r="J251" s="384" t="str">
        <f t="shared" si="8"/>
        <v> </v>
      </c>
      <c r="K251" s="391" t="str">
        <f t="shared" si="9"/>
        <v> </v>
      </c>
    </row>
    <row r="252" spans="1:5" ht="12.75">
      <c r="A252" s="244"/>
      <c r="B252" s="244"/>
      <c r="C252" s="244"/>
      <c r="D252" s="244"/>
      <c r="E252" s="53" t="s">
        <v>695</v>
      </c>
    </row>
    <row r="253" spans="1:5" ht="12.75">
      <c r="A253" s="244" t="s">
        <v>696</v>
      </c>
      <c r="B253" s="244"/>
      <c r="C253" s="244"/>
      <c r="D253" s="244"/>
      <c r="E253" s="53" t="s">
        <v>697</v>
      </c>
    </row>
    <row r="254" spans="1:5" ht="12.75">
      <c r="A254" s="244"/>
      <c r="B254" s="421"/>
      <c r="C254" s="421"/>
      <c r="D254" s="421"/>
      <c r="E254" s="422" t="s">
        <v>698</v>
      </c>
    </row>
    <row r="255" spans="1:5" ht="12.75">
      <c r="A255" s="244" t="s">
        <v>699</v>
      </c>
      <c r="B255" s="421"/>
      <c r="C255" s="421"/>
      <c r="D255" s="421"/>
      <c r="E255" s="423" t="s">
        <v>700</v>
      </c>
    </row>
    <row r="256" spans="1:5" ht="12.75">
      <c r="A256" s="244" t="s">
        <v>701</v>
      </c>
      <c r="B256" s="244"/>
      <c r="C256" s="244"/>
      <c r="D256" s="244"/>
      <c r="E256" s="424" t="s">
        <v>712</v>
      </c>
    </row>
    <row r="257" spans="1:8" ht="12.75">
      <c r="A257" s="244" t="s">
        <v>713</v>
      </c>
      <c r="B257" s="244"/>
      <c r="C257" s="244"/>
      <c r="D257" s="244"/>
      <c r="E257" s="425"/>
      <c r="F257" s="425"/>
      <c r="G257" s="425"/>
      <c r="H257" s="425"/>
    </row>
    <row r="258" spans="1:4" ht="12.75">
      <c r="A258" s="244" t="s">
        <v>714</v>
      </c>
      <c r="B258" s="244"/>
      <c r="C258" s="244"/>
      <c r="D258" s="244"/>
    </row>
    <row r="259" spans="1:4" ht="12.75">
      <c r="A259" s="244" t="s">
        <v>715</v>
      </c>
      <c r="B259" s="244"/>
      <c r="C259" s="244"/>
      <c r="D259" s="244"/>
    </row>
    <row r="260" spans="1:4" ht="12.75">
      <c r="A260" s="244"/>
      <c r="B260" s="244"/>
      <c r="C260" s="244"/>
      <c r="D260" s="244"/>
    </row>
    <row r="261" spans="1:8" ht="12.75">
      <c r="A261" s="244"/>
      <c r="B261" s="244"/>
      <c r="C261" s="244"/>
      <c r="D261" s="244"/>
      <c r="H261" s="12" t="s">
        <v>315</v>
      </c>
    </row>
    <row r="262" spans="2:4" ht="12.75">
      <c r="B262" s="244"/>
      <c r="C262" s="244"/>
      <c r="D262" s="244"/>
    </row>
    <row r="263" spans="1:4" ht="12.75">
      <c r="A263" s="244"/>
      <c r="B263" s="244"/>
      <c r="C263" s="244"/>
      <c r="D263" s="244"/>
    </row>
    <row r="264" spans="1:4" ht="12.75">
      <c r="A264" s="244"/>
      <c r="B264" s="244"/>
      <c r="C264" s="244"/>
      <c r="D264" s="244"/>
    </row>
    <row r="265" spans="1:4" ht="12.75">
      <c r="A265" s="244"/>
      <c r="B265" s="244"/>
      <c r="C265" s="244"/>
      <c r="D265" s="244"/>
    </row>
    <row r="266" spans="1:4" ht="12.75">
      <c r="A266" s="244"/>
      <c r="B266" s="244"/>
      <c r="C266" s="244"/>
      <c r="D266" s="244"/>
    </row>
    <row r="267" spans="1:4" ht="12.75">
      <c r="A267" s="244"/>
      <c r="B267" s="244"/>
      <c r="C267" s="244"/>
      <c r="D267" s="244"/>
    </row>
    <row r="268" spans="1:4" ht="12.75">
      <c r="A268" s="244"/>
      <c r="B268" s="244"/>
      <c r="C268" s="244"/>
      <c r="D268" s="244"/>
    </row>
    <row r="269" spans="1:5" ht="12.75">
      <c r="A269" s="244"/>
      <c r="B269" s="244"/>
      <c r="C269" s="244"/>
      <c r="D269" s="244"/>
      <c r="E269" s="53"/>
    </row>
  </sheetData>
  <printOptions horizontalCentered="1"/>
  <pageMargins left="0.984251968503937" right="0.7874015748031497" top="0.984251968503937" bottom="0.9055118110236221" header="0.7086614173228347" footer="0.5118110236220472"/>
  <pageSetup fitToHeight="6" horizontalDpi="600" verticalDpi="600" orientation="portrait" paperSize="9" scale="65" r:id="rId1"/>
  <headerFooter alignWithMargins="0">
    <oddHeader>&amp;C&amp;"Arial CE,Tučné"&amp;14
&amp;R&amp;"Arial CE,Tučné"&amp;12Tabulka č. 1&amp;"Arial CE,Obyčejné"&amp;10
Strana  &amp;P/&amp;N</oddHeader>
    <oddFooter>&amp;C&amp;14 
&amp;P+65
</oddFooter>
  </headerFooter>
  <rowBreaks count="5" manualBreakCount="5">
    <brk id="43" max="255" man="1"/>
    <brk id="96" max="255" man="1"/>
    <brk id="139" max="255" man="1"/>
    <brk id="182" max="255" man="1"/>
    <brk id="2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75"/>
  <sheetViews>
    <sheetView zoomScale="85" zoomScaleNormal="85" zoomScaleSheetLayoutView="100" workbookViewId="0" topLeftCell="A62">
      <selection activeCell="A18" sqref="A18"/>
    </sheetView>
  </sheetViews>
  <sheetFormatPr defaultColWidth="9.00390625" defaultRowHeight="12.75"/>
  <cols>
    <col min="1" max="1" width="3.75390625" style="0" customWidth="1"/>
    <col min="2" max="2" width="38.125" style="0" customWidth="1"/>
    <col min="3" max="3" width="6.125" style="0" customWidth="1"/>
    <col min="4" max="4" width="12.75390625" style="54" customWidth="1"/>
    <col min="5" max="6" width="15.75390625" style="55" customWidth="1"/>
    <col min="7" max="7" width="9.75390625" style="55" customWidth="1"/>
  </cols>
  <sheetData>
    <row r="1" ht="6.75" customHeight="1"/>
    <row r="2" spans="1:7" ht="21" customHeight="1">
      <c r="A2" s="426" t="s">
        <v>10</v>
      </c>
      <c r="B2" s="427"/>
      <c r="C2" s="428"/>
      <c r="D2" s="428"/>
      <c r="E2" s="428"/>
      <c r="F2" s="427"/>
      <c r="G2" s="429"/>
    </row>
    <row r="3" spans="1:7" ht="11.25" customHeight="1">
      <c r="A3" s="426"/>
      <c r="B3" s="427"/>
      <c r="C3" s="428"/>
      <c r="D3" s="428"/>
      <c r="E3" s="428"/>
      <c r="F3" s="427"/>
      <c r="G3" s="429"/>
    </row>
    <row r="4" spans="1:7" ht="18">
      <c r="A4" s="430" t="s">
        <v>190</v>
      </c>
      <c r="B4" s="431"/>
      <c r="C4" s="432"/>
      <c r="D4" s="432"/>
      <c r="E4" s="432"/>
      <c r="F4" s="433"/>
      <c r="G4" s="434"/>
    </row>
    <row r="5" spans="1:7" ht="16.5" customHeight="1">
      <c r="A5" s="430" t="s">
        <v>1141</v>
      </c>
      <c r="B5" s="431"/>
      <c r="C5" s="432"/>
      <c r="D5" s="432"/>
      <c r="E5" s="432"/>
      <c r="F5" s="433"/>
      <c r="G5" s="434"/>
    </row>
    <row r="6" spans="1:7" ht="12" customHeight="1" thickBot="1">
      <c r="A6" s="430"/>
      <c r="B6" s="431"/>
      <c r="C6" s="432"/>
      <c r="D6" s="435"/>
      <c r="E6" s="436"/>
      <c r="F6" s="436"/>
      <c r="G6" s="437" t="s">
        <v>140</v>
      </c>
    </row>
    <row r="7" spans="1:7" ht="27.75" customHeight="1">
      <c r="A7" s="438" t="s">
        <v>315</v>
      </c>
      <c r="B7" s="439" t="s">
        <v>716</v>
      </c>
      <c r="C7" s="440" t="s">
        <v>717</v>
      </c>
      <c r="D7" s="441" t="s">
        <v>718</v>
      </c>
      <c r="E7" s="442" t="s">
        <v>719</v>
      </c>
      <c r="F7" s="443" t="s">
        <v>720</v>
      </c>
      <c r="G7" s="444" t="s">
        <v>721</v>
      </c>
    </row>
    <row r="8" spans="1:7" ht="15.75" thickBot="1">
      <c r="A8" s="445"/>
      <c r="B8" s="446"/>
      <c r="C8" s="447"/>
      <c r="D8" s="448">
        <v>1</v>
      </c>
      <c r="E8" s="448">
        <v>2</v>
      </c>
      <c r="F8" s="449">
        <v>3</v>
      </c>
      <c r="G8" s="450" t="s">
        <v>722</v>
      </c>
    </row>
    <row r="9" spans="1:7" ht="24.75" customHeight="1">
      <c r="A9" s="451" t="s">
        <v>723</v>
      </c>
      <c r="B9" s="452"/>
      <c r="C9" s="453"/>
      <c r="D9" s="454"/>
      <c r="E9" s="455"/>
      <c r="F9" s="455"/>
      <c r="G9" s="456"/>
    </row>
    <row r="10" spans="1:7" s="45" customFormat="1" ht="21" customHeight="1">
      <c r="A10" s="554"/>
      <c r="B10" s="457" t="s">
        <v>724</v>
      </c>
      <c r="C10" s="555" t="s">
        <v>725</v>
      </c>
      <c r="D10" s="556">
        <v>10977408</v>
      </c>
      <c r="E10" s="557">
        <v>10762400</v>
      </c>
      <c r="F10" s="557">
        <v>8258297.47</v>
      </c>
      <c r="G10" s="558">
        <v>76.73</v>
      </c>
    </row>
    <row r="11" spans="1:7" s="45" customFormat="1" ht="21" customHeight="1">
      <c r="A11" s="559"/>
      <c r="B11" s="459" t="s">
        <v>726</v>
      </c>
      <c r="C11" s="560" t="s">
        <v>727</v>
      </c>
      <c r="D11" s="561">
        <v>61802385</v>
      </c>
      <c r="E11" s="562">
        <v>62345978</v>
      </c>
      <c r="F11" s="562">
        <v>59756108.55</v>
      </c>
      <c r="G11" s="563">
        <v>95.85</v>
      </c>
    </row>
    <row r="12" spans="1:7" ht="24.75" customHeight="1">
      <c r="A12" s="461" t="s">
        <v>728</v>
      </c>
      <c r="B12" s="462"/>
      <c r="C12" s="463"/>
      <c r="D12" s="464"/>
      <c r="E12" s="465"/>
      <c r="F12" s="465"/>
      <c r="G12" s="460"/>
    </row>
    <row r="13" spans="1:7" ht="25.5" customHeight="1">
      <c r="A13" s="461"/>
      <c r="B13" s="466" t="s">
        <v>729</v>
      </c>
      <c r="C13" s="467" t="s">
        <v>730</v>
      </c>
      <c r="D13" s="468">
        <v>15500</v>
      </c>
      <c r="E13" s="469">
        <v>15500</v>
      </c>
      <c r="F13" s="469">
        <v>10933.21</v>
      </c>
      <c r="G13" s="470">
        <v>70.54</v>
      </c>
    </row>
    <row r="14" spans="1:7" ht="29.25" customHeight="1">
      <c r="A14" s="471"/>
      <c r="B14" s="472" t="s">
        <v>731</v>
      </c>
      <c r="C14" s="473" t="s">
        <v>732</v>
      </c>
      <c r="D14" s="468">
        <v>6998190</v>
      </c>
      <c r="E14" s="474">
        <v>6998190</v>
      </c>
      <c r="F14" s="474">
        <v>6824105.06</v>
      </c>
      <c r="G14" s="475">
        <v>97.51</v>
      </c>
    </row>
    <row r="15" spans="1:7" ht="29.25" customHeight="1">
      <c r="A15" s="476"/>
      <c r="B15" s="477" t="s">
        <v>733</v>
      </c>
      <c r="C15" s="473" t="s">
        <v>734</v>
      </c>
      <c r="D15" s="468">
        <v>6220613</v>
      </c>
      <c r="E15" s="474">
        <v>6220613</v>
      </c>
      <c r="F15" s="474">
        <v>6026511.72</v>
      </c>
      <c r="G15" s="475">
        <v>96.88</v>
      </c>
    </row>
    <row r="16" spans="1:7" ht="29.25" customHeight="1">
      <c r="A16" s="471"/>
      <c r="B16" s="477" t="s">
        <v>735</v>
      </c>
      <c r="C16" s="473" t="s">
        <v>736</v>
      </c>
      <c r="D16" s="468">
        <v>777577</v>
      </c>
      <c r="E16" s="478">
        <v>777577</v>
      </c>
      <c r="F16" s="478">
        <v>797593.34</v>
      </c>
      <c r="G16" s="475">
        <v>102.57</v>
      </c>
    </row>
    <row r="17" spans="1:7" ht="29.25" customHeight="1">
      <c r="A17" s="471"/>
      <c r="B17" s="479" t="s">
        <v>737</v>
      </c>
      <c r="C17" s="473" t="s">
        <v>738</v>
      </c>
      <c r="D17" s="468">
        <v>3963718</v>
      </c>
      <c r="E17" s="474">
        <v>3748710</v>
      </c>
      <c r="F17" s="474">
        <v>1423259.19</v>
      </c>
      <c r="G17" s="475">
        <v>37.97</v>
      </c>
    </row>
    <row r="18" spans="1:7" ht="41.25" customHeight="1">
      <c r="A18" s="471"/>
      <c r="B18" s="480" t="s">
        <v>739</v>
      </c>
      <c r="C18" s="473" t="s">
        <v>740</v>
      </c>
      <c r="D18" s="468"/>
      <c r="E18" s="478"/>
      <c r="F18" s="478">
        <v>1107.22</v>
      </c>
      <c r="G18" s="475"/>
    </row>
    <row r="19" spans="1:7" ht="29.25" customHeight="1">
      <c r="A19" s="471"/>
      <c r="B19" s="480" t="s">
        <v>741</v>
      </c>
      <c r="C19" s="473" t="s">
        <v>867</v>
      </c>
      <c r="D19" s="468">
        <v>2962120</v>
      </c>
      <c r="E19" s="478">
        <v>2747112</v>
      </c>
      <c r="F19" s="478">
        <v>217136.35</v>
      </c>
      <c r="G19" s="475">
        <v>7.9</v>
      </c>
    </row>
    <row r="20" spans="1:7" ht="29.25" customHeight="1">
      <c r="A20" s="471"/>
      <c r="B20" s="480" t="s">
        <v>868</v>
      </c>
      <c r="C20" s="473" t="s">
        <v>869</v>
      </c>
      <c r="D20" s="468">
        <v>14860</v>
      </c>
      <c r="E20" s="478">
        <v>14860</v>
      </c>
      <c r="F20" s="478">
        <v>21665.61</v>
      </c>
      <c r="G20" s="475">
        <v>145.8</v>
      </c>
    </row>
    <row r="21" spans="1:7" ht="29.25" customHeight="1">
      <c r="A21" s="481"/>
      <c r="B21" s="482" t="s">
        <v>870</v>
      </c>
      <c r="C21" s="483" t="s">
        <v>871</v>
      </c>
      <c r="D21" s="484">
        <v>986738</v>
      </c>
      <c r="E21" s="485">
        <v>986738</v>
      </c>
      <c r="F21" s="485">
        <v>1183350</v>
      </c>
      <c r="G21" s="486">
        <v>119.93</v>
      </c>
    </row>
    <row r="22" spans="1:7" ht="24.75" customHeight="1">
      <c r="A22" s="461" t="s">
        <v>872</v>
      </c>
      <c r="B22" s="462"/>
      <c r="C22" s="487"/>
      <c r="D22" s="488"/>
      <c r="E22" s="489"/>
      <c r="F22" s="489"/>
      <c r="G22" s="490"/>
    </row>
    <row r="23" spans="1:7" ht="22.5" customHeight="1">
      <c r="A23" s="491"/>
      <c r="B23" s="492" t="s">
        <v>873</v>
      </c>
      <c r="C23" s="493" t="s">
        <v>874</v>
      </c>
      <c r="D23" s="494">
        <v>34715676</v>
      </c>
      <c r="E23" s="495">
        <v>34201459</v>
      </c>
      <c r="F23" s="495">
        <v>33842607.24</v>
      </c>
      <c r="G23" s="496">
        <v>98.95</v>
      </c>
    </row>
    <row r="24" spans="1:7" ht="22.5" customHeight="1">
      <c r="A24" s="497"/>
      <c r="B24" s="498" t="s">
        <v>875</v>
      </c>
      <c r="C24" s="499" t="s">
        <v>876</v>
      </c>
      <c r="D24" s="500">
        <v>8140551</v>
      </c>
      <c r="E24" s="478">
        <v>8396679</v>
      </c>
      <c r="F24" s="478">
        <v>8597846.67</v>
      </c>
      <c r="G24" s="475">
        <v>102.4</v>
      </c>
    </row>
    <row r="25" spans="1:7" ht="22.5" customHeight="1">
      <c r="A25" s="497"/>
      <c r="B25" s="498" t="s">
        <v>877</v>
      </c>
      <c r="C25" s="499" t="s">
        <v>878</v>
      </c>
      <c r="D25" s="500">
        <v>4408565</v>
      </c>
      <c r="E25" s="478">
        <v>5095695</v>
      </c>
      <c r="F25" s="478">
        <v>4847769.53</v>
      </c>
      <c r="G25" s="475">
        <v>95.13</v>
      </c>
    </row>
    <row r="26" spans="1:7" ht="27.75" customHeight="1">
      <c r="A26" s="497"/>
      <c r="B26" s="498" t="s">
        <v>879</v>
      </c>
      <c r="C26" s="499" t="s">
        <v>880</v>
      </c>
      <c r="D26" s="500">
        <v>1134586</v>
      </c>
      <c r="E26" s="478">
        <v>1168981</v>
      </c>
      <c r="F26" s="478">
        <v>1111932.13</v>
      </c>
      <c r="G26" s="475">
        <v>95.12</v>
      </c>
    </row>
    <row r="27" spans="1:7" ht="22.5" customHeight="1">
      <c r="A27" s="497"/>
      <c r="B27" s="498" t="s">
        <v>881</v>
      </c>
      <c r="C27" s="499" t="s">
        <v>882</v>
      </c>
      <c r="D27" s="500">
        <v>806711</v>
      </c>
      <c r="E27" s="478">
        <v>869691</v>
      </c>
      <c r="F27" s="478">
        <v>873559.13</v>
      </c>
      <c r="G27" s="475">
        <v>100.44</v>
      </c>
    </row>
    <row r="28" spans="1:7" ht="22.5" customHeight="1">
      <c r="A28" s="497"/>
      <c r="B28" s="498" t="s">
        <v>883</v>
      </c>
      <c r="C28" s="499" t="s">
        <v>884</v>
      </c>
      <c r="D28" s="500">
        <v>307972</v>
      </c>
      <c r="E28" s="474">
        <v>325593</v>
      </c>
      <c r="F28" s="474">
        <v>314380.82</v>
      </c>
      <c r="G28" s="475">
        <v>96.56</v>
      </c>
    </row>
    <row r="29" spans="1:7" ht="22.5" customHeight="1">
      <c r="A29" s="491"/>
      <c r="B29" s="498" t="s">
        <v>885</v>
      </c>
      <c r="C29" s="499" t="s">
        <v>886</v>
      </c>
      <c r="D29" s="500">
        <v>240821</v>
      </c>
      <c r="E29" s="478">
        <v>248537</v>
      </c>
      <c r="F29" s="478">
        <v>248428.62</v>
      </c>
      <c r="G29" s="475">
        <v>99.96</v>
      </c>
    </row>
    <row r="30" spans="1:7" ht="22.5" customHeight="1">
      <c r="A30" s="491"/>
      <c r="B30" s="498" t="s">
        <v>887</v>
      </c>
      <c r="C30" s="499" t="s">
        <v>888</v>
      </c>
      <c r="D30" s="500">
        <v>71840</v>
      </c>
      <c r="E30" s="478">
        <v>219641</v>
      </c>
      <c r="F30" s="478">
        <v>219616.49</v>
      </c>
      <c r="G30" s="475">
        <v>99.99</v>
      </c>
    </row>
    <row r="31" spans="1:7" ht="22.5" customHeight="1">
      <c r="A31" s="491"/>
      <c r="B31" s="498" t="s">
        <v>889</v>
      </c>
      <c r="C31" s="499" t="s">
        <v>890</v>
      </c>
      <c r="D31" s="500">
        <v>888190</v>
      </c>
      <c r="E31" s="478">
        <v>1036958</v>
      </c>
      <c r="F31" s="478">
        <v>1036944.58</v>
      </c>
      <c r="G31" s="475">
        <v>100</v>
      </c>
    </row>
    <row r="32" spans="1:7" ht="27.75" customHeight="1">
      <c r="A32" s="491"/>
      <c r="B32" s="498" t="s">
        <v>891</v>
      </c>
      <c r="C32" s="499" t="s">
        <v>892</v>
      </c>
      <c r="D32" s="500">
        <v>238437</v>
      </c>
      <c r="E32" s="478">
        <v>237941</v>
      </c>
      <c r="F32" s="478">
        <v>246485.65</v>
      </c>
      <c r="G32" s="475">
        <v>103.59</v>
      </c>
    </row>
    <row r="33" spans="1:7" ht="27.75" customHeight="1">
      <c r="A33" s="491"/>
      <c r="B33" s="501" t="s">
        <v>893</v>
      </c>
      <c r="C33" s="499" t="s">
        <v>894</v>
      </c>
      <c r="D33" s="500">
        <v>3219264</v>
      </c>
      <c r="E33" s="478">
        <v>2915031</v>
      </c>
      <c r="F33" s="478">
        <v>961698.82</v>
      </c>
      <c r="G33" s="475">
        <v>32.99</v>
      </c>
    </row>
    <row r="34" spans="1:7" ht="27.75" customHeight="1">
      <c r="A34" s="491"/>
      <c r="B34" s="501" t="s">
        <v>895</v>
      </c>
      <c r="C34" s="499" t="s">
        <v>896</v>
      </c>
      <c r="D34" s="500">
        <v>2503397</v>
      </c>
      <c r="E34" s="474">
        <v>2210822</v>
      </c>
      <c r="F34" s="474">
        <v>949132.07</v>
      </c>
      <c r="G34" s="475">
        <v>42.93</v>
      </c>
    </row>
    <row r="35" spans="1:7" ht="27.75" customHeight="1">
      <c r="A35" s="491"/>
      <c r="B35" s="501" t="s">
        <v>897</v>
      </c>
      <c r="C35" s="499" t="s">
        <v>898</v>
      </c>
      <c r="D35" s="502">
        <v>715867</v>
      </c>
      <c r="E35" s="503">
        <v>704209</v>
      </c>
      <c r="F35" s="503">
        <v>12566.75</v>
      </c>
      <c r="G35" s="458">
        <v>1.78</v>
      </c>
    </row>
    <row r="36" spans="1:7" ht="22.5" customHeight="1">
      <c r="A36" s="491"/>
      <c r="B36" s="504" t="s">
        <v>899</v>
      </c>
      <c r="C36" s="499" t="s">
        <v>900</v>
      </c>
      <c r="D36" s="502">
        <v>4121039</v>
      </c>
      <c r="E36" s="474">
        <v>3865609</v>
      </c>
      <c r="F36" s="474">
        <v>3863476.7</v>
      </c>
      <c r="G36" s="458">
        <v>99.94</v>
      </c>
    </row>
    <row r="37" spans="1:7" ht="22.5" customHeight="1">
      <c r="A37" s="505"/>
      <c r="B37" s="482" t="s">
        <v>901</v>
      </c>
      <c r="C37" s="506" t="s">
        <v>902</v>
      </c>
      <c r="D37" s="507">
        <v>3508733</v>
      </c>
      <c r="E37" s="508">
        <v>3764163</v>
      </c>
      <c r="F37" s="508">
        <v>3591362.1</v>
      </c>
      <c r="G37" s="509">
        <v>95.41</v>
      </c>
    </row>
    <row r="38" spans="1:7" ht="24.75" customHeight="1">
      <c r="A38" s="461" t="s">
        <v>903</v>
      </c>
      <c r="B38" s="462"/>
      <c r="C38" s="463"/>
      <c r="D38" s="510"/>
      <c r="E38" s="511"/>
      <c r="F38" s="511"/>
      <c r="G38" s="460"/>
    </row>
    <row r="39" spans="1:7" ht="27" customHeight="1">
      <c r="A39" s="497"/>
      <c r="B39" s="512" t="s">
        <v>904</v>
      </c>
      <c r="C39" s="513" t="s">
        <v>905</v>
      </c>
      <c r="D39" s="514">
        <v>28005383</v>
      </c>
      <c r="E39" s="515">
        <v>27081761</v>
      </c>
      <c r="F39" s="515">
        <v>26787799</v>
      </c>
      <c r="G39" s="458">
        <v>98.91</v>
      </c>
    </row>
    <row r="40" spans="1:7" ht="27" customHeight="1">
      <c r="A40" s="497"/>
      <c r="B40" s="516" t="s">
        <v>906</v>
      </c>
      <c r="C40" s="513" t="s">
        <v>907</v>
      </c>
      <c r="D40" s="517">
        <v>9343726</v>
      </c>
      <c r="E40" s="515">
        <v>9032530</v>
      </c>
      <c r="F40" s="515">
        <v>8933685.6</v>
      </c>
      <c r="G40" s="458">
        <v>98.91</v>
      </c>
    </row>
    <row r="41" spans="1:7" ht="27" customHeight="1">
      <c r="A41" s="497"/>
      <c r="B41" s="498" t="s">
        <v>908</v>
      </c>
      <c r="C41" s="513" t="s">
        <v>909</v>
      </c>
      <c r="D41" s="517">
        <v>547533</v>
      </c>
      <c r="E41" s="518">
        <v>528827</v>
      </c>
      <c r="F41" s="518">
        <v>523393.62</v>
      </c>
      <c r="G41" s="458">
        <v>98.97</v>
      </c>
    </row>
    <row r="42" spans="1:7" ht="18.75" customHeight="1">
      <c r="A42" s="497"/>
      <c r="B42" s="519" t="s">
        <v>910</v>
      </c>
      <c r="C42" s="513" t="s">
        <v>911</v>
      </c>
      <c r="D42" s="517">
        <v>4567483</v>
      </c>
      <c r="E42" s="474">
        <v>4635256</v>
      </c>
      <c r="F42" s="474">
        <v>4620886.38</v>
      </c>
      <c r="G42" s="458">
        <v>99.69</v>
      </c>
    </row>
    <row r="43" spans="1:7" ht="27" customHeight="1">
      <c r="A43" s="497"/>
      <c r="B43" s="520" t="s">
        <v>912</v>
      </c>
      <c r="C43" s="513" t="s">
        <v>913</v>
      </c>
      <c r="D43" s="517">
        <v>22809047</v>
      </c>
      <c r="E43" s="518">
        <v>21805621</v>
      </c>
      <c r="F43" s="518">
        <v>21549672.33</v>
      </c>
      <c r="G43" s="458">
        <v>98.83</v>
      </c>
    </row>
    <row r="44" spans="1:7" ht="18.75" customHeight="1">
      <c r="A44" s="497"/>
      <c r="B44" s="521" t="s">
        <v>914</v>
      </c>
      <c r="C44" s="513" t="s">
        <v>915</v>
      </c>
      <c r="D44" s="517">
        <v>18824469</v>
      </c>
      <c r="E44" s="518">
        <v>17834794</v>
      </c>
      <c r="F44" s="518">
        <v>17566848.05</v>
      </c>
      <c r="G44" s="458">
        <v>98.5</v>
      </c>
    </row>
    <row r="45" spans="1:7" ht="18.75" customHeight="1">
      <c r="A45" s="497"/>
      <c r="B45" s="521" t="s">
        <v>916</v>
      </c>
      <c r="C45" s="513" t="s">
        <v>917</v>
      </c>
      <c r="D45" s="517">
        <v>3984578</v>
      </c>
      <c r="E45" s="518">
        <v>3970827</v>
      </c>
      <c r="F45" s="518">
        <v>3982824.27</v>
      </c>
      <c r="G45" s="458">
        <v>100.3</v>
      </c>
    </row>
    <row r="46" spans="1:7" ht="39.75" customHeight="1">
      <c r="A46" s="497"/>
      <c r="B46" s="522" t="s">
        <v>918</v>
      </c>
      <c r="C46" s="513" t="s">
        <v>919</v>
      </c>
      <c r="D46" s="517">
        <v>47942</v>
      </c>
      <c r="E46" s="518">
        <v>48833</v>
      </c>
      <c r="F46" s="518">
        <v>53390.32</v>
      </c>
      <c r="G46" s="458">
        <v>109.33</v>
      </c>
    </row>
    <row r="47" spans="1:7" ht="18.75" customHeight="1">
      <c r="A47" s="497"/>
      <c r="B47" s="523" t="s">
        <v>920</v>
      </c>
      <c r="C47" s="513" t="s">
        <v>921</v>
      </c>
      <c r="D47" s="517">
        <v>47942</v>
      </c>
      <c r="E47" s="518">
        <v>48833</v>
      </c>
      <c r="F47" s="518">
        <v>52600.25</v>
      </c>
      <c r="G47" s="458">
        <v>107.71</v>
      </c>
    </row>
    <row r="48" spans="1:7" ht="18.75" customHeight="1">
      <c r="A48" s="497"/>
      <c r="B48" s="524" t="s">
        <v>922</v>
      </c>
      <c r="C48" s="513" t="s">
        <v>923</v>
      </c>
      <c r="D48" s="517">
        <v>2760</v>
      </c>
      <c r="E48" s="518">
        <v>2760</v>
      </c>
      <c r="F48" s="518">
        <v>2710.26</v>
      </c>
      <c r="G48" s="458">
        <v>98.2</v>
      </c>
    </row>
    <row r="49" spans="1:7" ht="18.75" customHeight="1">
      <c r="A49" s="497"/>
      <c r="B49" s="524" t="s">
        <v>924</v>
      </c>
      <c r="C49" s="513" t="s">
        <v>925</v>
      </c>
      <c r="D49" s="517">
        <v>45182</v>
      </c>
      <c r="E49" s="518">
        <v>46073</v>
      </c>
      <c r="F49" s="518">
        <v>49889.99</v>
      </c>
      <c r="G49" s="458">
        <v>108.28</v>
      </c>
    </row>
    <row r="50" spans="1:7" ht="27" customHeight="1">
      <c r="A50" s="497"/>
      <c r="B50" s="523" t="s">
        <v>926</v>
      </c>
      <c r="C50" s="513" t="s">
        <v>927</v>
      </c>
      <c r="D50" s="517"/>
      <c r="E50" s="518"/>
      <c r="F50" s="518">
        <v>790.07</v>
      </c>
      <c r="G50" s="458"/>
    </row>
    <row r="51" spans="1:7" ht="18.75" customHeight="1">
      <c r="A51" s="497"/>
      <c r="B51" s="525" t="s">
        <v>928</v>
      </c>
      <c r="C51" s="513" t="s">
        <v>929</v>
      </c>
      <c r="D51" s="517"/>
      <c r="E51" s="518"/>
      <c r="F51" s="518"/>
      <c r="G51" s="458"/>
    </row>
    <row r="52" spans="1:7" ht="18.75" customHeight="1">
      <c r="A52" s="497"/>
      <c r="B52" s="526" t="s">
        <v>930</v>
      </c>
      <c r="C52" s="513" t="s">
        <v>931</v>
      </c>
      <c r="D52" s="502"/>
      <c r="E52" s="518">
        <v>50</v>
      </c>
      <c r="F52" s="518">
        <v>4041.99</v>
      </c>
      <c r="G52" s="458">
        <v>8083.98</v>
      </c>
    </row>
    <row r="53" spans="1:7" ht="18.75" customHeight="1">
      <c r="A53" s="497"/>
      <c r="B53" s="526" t="s">
        <v>932</v>
      </c>
      <c r="C53" s="513" t="s">
        <v>933</v>
      </c>
      <c r="D53" s="517">
        <v>44182</v>
      </c>
      <c r="E53" s="503">
        <v>44182</v>
      </c>
      <c r="F53" s="503">
        <v>44587.79</v>
      </c>
      <c r="G53" s="458">
        <v>100.92</v>
      </c>
    </row>
    <row r="54" spans="1:7" ht="18.75" customHeight="1">
      <c r="A54" s="497"/>
      <c r="B54" s="525" t="s">
        <v>934</v>
      </c>
      <c r="C54" s="513" t="s">
        <v>935</v>
      </c>
      <c r="D54" s="517"/>
      <c r="E54" s="503"/>
      <c r="F54" s="503"/>
      <c r="G54" s="527"/>
    </row>
    <row r="55" spans="1:7" ht="27" customHeight="1">
      <c r="A55" s="497"/>
      <c r="B55" s="526" t="s">
        <v>936</v>
      </c>
      <c r="C55" s="513" t="s">
        <v>937</v>
      </c>
      <c r="D55" s="468"/>
      <c r="E55" s="528"/>
      <c r="F55" s="528"/>
      <c r="G55" s="529"/>
    </row>
    <row r="56" spans="1:7" ht="18.75" customHeight="1">
      <c r="A56" s="497"/>
      <c r="B56" s="530" t="s">
        <v>938</v>
      </c>
      <c r="C56" s="513" t="s">
        <v>939</v>
      </c>
      <c r="D56" s="514">
        <v>33228</v>
      </c>
      <c r="E56" s="518">
        <v>33228</v>
      </c>
      <c r="F56" s="518">
        <v>19451.59</v>
      </c>
      <c r="G56" s="458">
        <v>58.54</v>
      </c>
    </row>
    <row r="57" spans="1:7" ht="27" customHeight="1">
      <c r="A57" s="497"/>
      <c r="B57" s="530" t="s">
        <v>941</v>
      </c>
      <c r="C57" s="513" t="s">
        <v>942</v>
      </c>
      <c r="D57" s="517">
        <v>82691</v>
      </c>
      <c r="E57" s="531">
        <v>79857</v>
      </c>
      <c r="F57" s="531">
        <v>72682.69</v>
      </c>
      <c r="G57" s="532">
        <v>91.02</v>
      </c>
    </row>
    <row r="58" spans="1:7" ht="27.75" customHeight="1">
      <c r="A58" s="497"/>
      <c r="B58" s="534" t="s">
        <v>943</v>
      </c>
      <c r="C58" s="499" t="s">
        <v>944</v>
      </c>
      <c r="D58" s="517">
        <v>373</v>
      </c>
      <c r="E58" s="531">
        <v>60337</v>
      </c>
      <c r="F58" s="531">
        <v>60314.58</v>
      </c>
      <c r="G58" s="532">
        <v>99.96</v>
      </c>
    </row>
    <row r="59" spans="1:7" ht="39.75" customHeight="1">
      <c r="A59" s="497"/>
      <c r="B59" s="533" t="s">
        <v>945</v>
      </c>
      <c r="C59" s="513" t="s">
        <v>946</v>
      </c>
      <c r="D59" s="514"/>
      <c r="E59" s="518"/>
      <c r="F59" s="518">
        <v>790.07</v>
      </c>
      <c r="G59" s="458"/>
    </row>
    <row r="60" spans="1:7" ht="18.75" customHeight="1">
      <c r="A60" s="497"/>
      <c r="B60" s="526" t="s">
        <v>947</v>
      </c>
      <c r="C60" s="513" t="s">
        <v>948</v>
      </c>
      <c r="D60" s="517"/>
      <c r="E60" s="531"/>
      <c r="F60" s="531"/>
      <c r="G60" s="532"/>
    </row>
    <row r="61" spans="1:7" ht="18.75" customHeight="1">
      <c r="A61" s="497"/>
      <c r="B61" s="526" t="s">
        <v>949</v>
      </c>
      <c r="C61" s="513" t="s">
        <v>950</v>
      </c>
      <c r="D61" s="517"/>
      <c r="E61" s="531"/>
      <c r="F61" s="531">
        <v>790.07</v>
      </c>
      <c r="G61" s="532"/>
    </row>
    <row r="62" spans="1:7" ht="41.25" customHeight="1">
      <c r="A62" s="497"/>
      <c r="B62" s="526" t="s">
        <v>951</v>
      </c>
      <c r="C62" s="513" t="s">
        <v>952</v>
      </c>
      <c r="D62" s="517">
        <v>3642395</v>
      </c>
      <c r="E62" s="531">
        <v>3364811</v>
      </c>
      <c r="F62" s="531">
        <v>1103933.79</v>
      </c>
      <c r="G62" s="532">
        <v>32.81</v>
      </c>
    </row>
    <row r="63" spans="1:7" ht="18.75" customHeight="1">
      <c r="A63" s="497"/>
      <c r="B63" s="526" t="s">
        <v>947</v>
      </c>
      <c r="C63" s="513" t="s">
        <v>953</v>
      </c>
      <c r="D63" s="517">
        <v>680275</v>
      </c>
      <c r="E63" s="531">
        <v>641786</v>
      </c>
      <c r="F63" s="531">
        <v>131025.43</v>
      </c>
      <c r="G63" s="532">
        <v>20.42</v>
      </c>
    </row>
    <row r="64" spans="1:7" ht="18.75" customHeight="1">
      <c r="A64" s="497"/>
      <c r="B64" s="526" t="s">
        <v>949</v>
      </c>
      <c r="C64" s="513" t="s">
        <v>954</v>
      </c>
      <c r="D64" s="468">
        <v>2962120</v>
      </c>
      <c r="E64" s="478">
        <v>2723025</v>
      </c>
      <c r="F64" s="478">
        <v>972908.36</v>
      </c>
      <c r="G64" s="475">
        <v>35.73</v>
      </c>
    </row>
    <row r="65" spans="1:7" ht="39.75" customHeight="1">
      <c r="A65" s="497"/>
      <c r="B65" s="534" t="s">
        <v>955</v>
      </c>
      <c r="C65" s="513" t="s">
        <v>956</v>
      </c>
      <c r="D65" s="535">
        <v>19578</v>
      </c>
      <c r="E65" s="478">
        <v>19338</v>
      </c>
      <c r="F65" s="478">
        <v>17720.71</v>
      </c>
      <c r="G65" s="475">
        <v>91.64</v>
      </c>
    </row>
    <row r="66" spans="1:7" ht="18.75" customHeight="1">
      <c r="A66" s="497"/>
      <c r="B66" s="534" t="s">
        <v>957</v>
      </c>
      <c r="C66" s="513" t="s">
        <v>958</v>
      </c>
      <c r="D66" s="535">
        <v>4718</v>
      </c>
      <c r="E66" s="478">
        <v>4478</v>
      </c>
      <c r="F66" s="478">
        <v>2658.1</v>
      </c>
      <c r="G66" s="475">
        <v>59.36</v>
      </c>
    </row>
    <row r="67" spans="1:7" ht="28.5" customHeight="1">
      <c r="A67" s="497"/>
      <c r="B67" s="534" t="s">
        <v>959</v>
      </c>
      <c r="C67" s="513" t="s">
        <v>960</v>
      </c>
      <c r="D67" s="535">
        <v>14860</v>
      </c>
      <c r="E67" s="478">
        <v>14860</v>
      </c>
      <c r="F67" s="478">
        <v>15062.61</v>
      </c>
      <c r="G67" s="475">
        <v>101.36</v>
      </c>
    </row>
    <row r="68" spans="1:7" ht="27" customHeight="1">
      <c r="A68" s="497"/>
      <c r="B68" s="536" t="s">
        <v>961</v>
      </c>
      <c r="C68" s="537" t="s">
        <v>962</v>
      </c>
      <c r="D68" s="538">
        <v>5916057</v>
      </c>
      <c r="E68" s="539">
        <v>5520932</v>
      </c>
      <c r="F68" s="539">
        <v>3805282.19</v>
      </c>
      <c r="G68" s="540">
        <v>68.92</v>
      </c>
    </row>
    <row r="69" spans="1:7" ht="3" customHeight="1" thickBot="1">
      <c r="A69" s="541"/>
      <c r="B69" s="542"/>
      <c r="C69" s="542"/>
      <c r="D69" s="543"/>
      <c r="E69" s="544"/>
      <c r="F69" s="544"/>
      <c r="G69" s="545"/>
    </row>
    <row r="70" ht="7.5" customHeight="1"/>
    <row r="71" spans="1:3" ht="13.5">
      <c r="A71" s="546" t="s">
        <v>963</v>
      </c>
      <c r="B71" s="547"/>
      <c r="C71" s="548"/>
    </row>
    <row r="72" spans="1:3" ht="13.5">
      <c r="A72" s="549" t="s">
        <v>1137</v>
      </c>
      <c r="B72" s="550"/>
      <c r="C72" s="548"/>
    </row>
    <row r="73" spans="1:3" ht="13.5">
      <c r="A73" s="549" t="s">
        <v>1138</v>
      </c>
      <c r="B73" s="59"/>
      <c r="C73" s="548"/>
    </row>
    <row r="74" spans="1:3" ht="13.5">
      <c r="A74" s="549" t="s">
        <v>1139</v>
      </c>
      <c r="B74" s="59"/>
      <c r="C74" s="548"/>
    </row>
    <row r="75" ht="12.75">
      <c r="A75" s="551" t="s">
        <v>1140</v>
      </c>
    </row>
  </sheetData>
  <printOptions horizontalCentered="1"/>
  <pageMargins left="0.984251968503937" right="0.7874015748031497" top="0.984251968503937" bottom="0.984251968503937" header="0.7086614173228347" footer="0.5118110236220472"/>
  <pageSetup fitToHeight="2" horizontalDpi="600" verticalDpi="600" orientation="portrait" paperSize="9" scale="72" r:id="rId1"/>
  <headerFooter alignWithMargins="0">
    <oddHeader xml:space="preserve">&amp;R&amp;"Arial CE,Tučné"&amp;12Tabulka č. 2
&amp;"Arial CE,Obyčejné"&amp;10Strana &amp;P/&amp;N  </oddHeader>
    <oddFooter>&amp;C&amp;12 &amp;P+71
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96"/>
  <sheetViews>
    <sheetView zoomScale="75" zoomScaleNormal="75" zoomScaleSheetLayoutView="75"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8" sqref="AB8"/>
    </sheetView>
  </sheetViews>
  <sheetFormatPr defaultColWidth="9.00390625" defaultRowHeight="12.75"/>
  <cols>
    <col min="1" max="1" width="45.125" style="94" customWidth="1"/>
    <col min="2" max="2" width="18.75390625" style="94" customWidth="1"/>
    <col min="3" max="3" width="19.75390625" style="94" customWidth="1"/>
    <col min="4" max="4" width="19.25390625" style="94" customWidth="1"/>
    <col min="5" max="6" width="11.25390625" style="94" customWidth="1"/>
    <col min="7" max="7" width="18.25390625" style="94" customWidth="1"/>
    <col min="8" max="9" width="18.375" style="94" customWidth="1"/>
    <col min="10" max="10" width="10.75390625" style="94" customWidth="1"/>
    <col min="11" max="11" width="10.875" style="94" customWidth="1"/>
    <col min="12" max="12" width="17.875" style="94" customWidth="1"/>
    <col min="13" max="13" width="13.875" style="94" customWidth="1"/>
    <col min="14" max="14" width="10.75390625" style="94" customWidth="1"/>
    <col min="15" max="15" width="18.00390625" style="94" customWidth="1"/>
    <col min="16" max="16" width="14.75390625" style="94" customWidth="1"/>
    <col min="17" max="17" width="10.75390625" style="94" customWidth="1"/>
    <col min="18" max="18" width="18.00390625" style="94" customWidth="1"/>
    <col min="19" max="19" width="18.25390625" style="94" customWidth="1"/>
    <col min="20" max="20" width="17.25390625" style="94" customWidth="1"/>
    <col min="21" max="21" width="9.75390625" style="94" customWidth="1"/>
    <col min="22" max="22" width="11.25390625" style="94" customWidth="1"/>
    <col min="23" max="23" width="18.00390625" style="94" customWidth="1"/>
    <col min="24" max="24" width="17.25390625" style="94" customWidth="1"/>
    <col min="25" max="25" width="10.625" style="94" customWidth="1"/>
    <col min="26" max="26" width="18.00390625" style="94" customWidth="1"/>
    <col min="27" max="27" width="17.25390625" style="94" customWidth="1"/>
    <col min="28" max="28" width="10.25390625" style="94" customWidth="1"/>
    <col min="29" max="29" width="14.375" style="94" customWidth="1"/>
    <col min="30" max="30" width="18.00390625" style="94" customWidth="1"/>
    <col min="31" max="31" width="17.25390625" style="94" customWidth="1"/>
    <col min="32" max="32" width="11.00390625" style="94" customWidth="1"/>
    <col min="33" max="33" width="18.00390625" style="94" customWidth="1"/>
    <col min="34" max="34" width="17.25390625" style="94" customWidth="1"/>
    <col min="35" max="36" width="11.75390625" style="94" customWidth="1"/>
    <col min="37" max="37" width="9.25390625" style="94" bestFit="1" customWidth="1"/>
    <col min="38" max="38" width="17.00390625" style="94" customWidth="1"/>
    <col min="39" max="39" width="19.625" style="94" customWidth="1"/>
    <col min="40" max="40" width="12.625" style="94" customWidth="1"/>
    <col min="41" max="16384" width="9.125" style="94" customWidth="1"/>
  </cols>
  <sheetData>
    <row r="1" spans="2:37" ht="44.25" customHeight="1" thickBo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6" s="1531" customFormat="1" ht="81.75" customHeight="1" thickBot="1" thickTop="1">
      <c r="A2" s="1523"/>
      <c r="B2" s="1524" t="s">
        <v>99</v>
      </c>
      <c r="C2" s="1525"/>
      <c r="D2" s="1525"/>
      <c r="E2" s="1525"/>
      <c r="F2" s="1526"/>
      <c r="G2" s="1524" t="s">
        <v>100</v>
      </c>
      <c r="H2" s="1525"/>
      <c r="I2" s="1525"/>
      <c r="J2" s="1525"/>
      <c r="K2" s="1526"/>
      <c r="L2" s="2144" t="s">
        <v>101</v>
      </c>
      <c r="M2" s="2145"/>
      <c r="N2" s="2146"/>
      <c r="O2" s="2144" t="s">
        <v>102</v>
      </c>
      <c r="P2" s="2145"/>
      <c r="Q2" s="2146"/>
      <c r="R2" s="1524" t="s">
        <v>297</v>
      </c>
      <c r="S2" s="1525"/>
      <c r="T2" s="1525"/>
      <c r="U2" s="1525"/>
      <c r="V2" s="1526"/>
      <c r="W2" s="2144" t="s">
        <v>108</v>
      </c>
      <c r="X2" s="2145"/>
      <c r="Y2" s="2146"/>
      <c r="Z2" s="2144" t="s">
        <v>109</v>
      </c>
      <c r="AA2" s="2145"/>
      <c r="AB2" s="2146"/>
      <c r="AC2" s="1527" t="s">
        <v>110</v>
      </c>
      <c r="AD2" s="1528" t="s">
        <v>111</v>
      </c>
      <c r="AE2" s="1529"/>
      <c r="AF2" s="1529"/>
      <c r="AG2" s="2147" t="s">
        <v>112</v>
      </c>
      <c r="AH2" s="2148"/>
      <c r="AI2" s="2149"/>
      <c r="AJ2" s="1530"/>
    </row>
    <row r="3" spans="1:36" s="242" customFormat="1" ht="18.75" customHeight="1">
      <c r="A3" s="1499"/>
      <c r="B3" s="1497" t="s">
        <v>113</v>
      </c>
      <c r="C3" s="1500" t="s">
        <v>114</v>
      </c>
      <c r="D3" s="1501"/>
      <c r="E3" s="1502"/>
      <c r="F3" s="1503"/>
      <c r="G3" s="1497" t="s">
        <v>113</v>
      </c>
      <c r="H3" s="1500" t="s">
        <v>114</v>
      </c>
      <c r="I3" s="1501"/>
      <c r="J3" s="1502"/>
      <c r="K3" s="1504"/>
      <c r="L3" s="1505"/>
      <c r="M3" s="1506"/>
      <c r="N3" s="1507"/>
      <c r="O3" s="1505"/>
      <c r="P3" s="1506"/>
      <c r="Q3" s="1507"/>
      <c r="R3" s="1497" t="s">
        <v>113</v>
      </c>
      <c r="S3" s="1500" t="s">
        <v>114</v>
      </c>
      <c r="T3" s="1501"/>
      <c r="U3" s="1502"/>
      <c r="V3" s="1503"/>
      <c r="W3" s="1505"/>
      <c r="X3" s="1506"/>
      <c r="Y3" s="1507"/>
      <c r="Z3" s="1505"/>
      <c r="AA3" s="1506"/>
      <c r="AB3" s="1507"/>
      <c r="AC3" s="1508" t="s">
        <v>115</v>
      </c>
      <c r="AD3" s="1506"/>
      <c r="AE3" s="1506"/>
      <c r="AF3" s="1509"/>
      <c r="AG3" s="1505"/>
      <c r="AH3" s="1506"/>
      <c r="AI3" s="1507"/>
      <c r="AJ3" s="1510" t="s">
        <v>116</v>
      </c>
    </row>
    <row r="4" spans="1:36" s="242" customFormat="1" ht="18.75" customHeight="1">
      <c r="A4" s="1499"/>
      <c r="B4" s="1497" t="s">
        <v>117</v>
      </c>
      <c r="C4" s="1511" t="s">
        <v>118</v>
      </c>
      <c r="D4" s="1511" t="s">
        <v>113</v>
      </c>
      <c r="E4" s="1511" t="s">
        <v>119</v>
      </c>
      <c r="F4" s="1503" t="s">
        <v>120</v>
      </c>
      <c r="G4" s="1497" t="s">
        <v>117</v>
      </c>
      <c r="H4" s="1511" t="s">
        <v>118</v>
      </c>
      <c r="I4" s="1511" t="s">
        <v>113</v>
      </c>
      <c r="J4" s="1511" t="s">
        <v>119</v>
      </c>
      <c r="K4" s="1503" t="s">
        <v>120</v>
      </c>
      <c r="L4" s="1497" t="s">
        <v>118</v>
      </c>
      <c r="M4" s="1512" t="s">
        <v>113</v>
      </c>
      <c r="N4" s="1513" t="s">
        <v>119</v>
      </c>
      <c r="O4" s="1497" t="s">
        <v>118</v>
      </c>
      <c r="P4" s="1512" t="s">
        <v>113</v>
      </c>
      <c r="Q4" s="1513" t="s">
        <v>119</v>
      </c>
      <c r="R4" s="1497" t="s">
        <v>117</v>
      </c>
      <c r="S4" s="1511" t="s">
        <v>118</v>
      </c>
      <c r="T4" s="1511" t="s">
        <v>113</v>
      </c>
      <c r="U4" s="1511" t="s">
        <v>120</v>
      </c>
      <c r="V4" s="1503" t="s">
        <v>120</v>
      </c>
      <c r="W4" s="1497" t="s">
        <v>118</v>
      </c>
      <c r="X4" s="1512" t="s">
        <v>113</v>
      </c>
      <c r="Y4" s="1503" t="s">
        <v>120</v>
      </c>
      <c r="Z4" s="1497" t="s">
        <v>118</v>
      </c>
      <c r="AA4" s="1512" t="s">
        <v>113</v>
      </c>
      <c r="AB4" s="1503" t="s">
        <v>120</v>
      </c>
      <c r="AC4" s="1508" t="s">
        <v>121</v>
      </c>
      <c r="AD4" s="1512" t="s">
        <v>118</v>
      </c>
      <c r="AE4" s="1512" t="s">
        <v>113</v>
      </c>
      <c r="AF4" s="1514" t="s">
        <v>120</v>
      </c>
      <c r="AG4" s="1497" t="s">
        <v>118</v>
      </c>
      <c r="AH4" s="1512" t="s">
        <v>113</v>
      </c>
      <c r="AI4" s="1513" t="s">
        <v>120</v>
      </c>
      <c r="AJ4" s="1510" t="s">
        <v>122</v>
      </c>
    </row>
    <row r="5" spans="1:36" s="242" customFormat="1" ht="18.75" customHeight="1">
      <c r="A5" s="1499"/>
      <c r="B5" s="1497" t="s">
        <v>123</v>
      </c>
      <c r="C5" s="1511" t="s">
        <v>124</v>
      </c>
      <c r="D5" s="1511" t="s">
        <v>125</v>
      </c>
      <c r="E5" s="1511" t="s">
        <v>126</v>
      </c>
      <c r="F5" s="1503" t="s">
        <v>127</v>
      </c>
      <c r="G5" s="1497" t="s">
        <v>123</v>
      </c>
      <c r="H5" s="1511" t="s">
        <v>124</v>
      </c>
      <c r="I5" s="1511" t="s">
        <v>125</v>
      </c>
      <c r="J5" s="1511" t="s">
        <v>128</v>
      </c>
      <c r="K5" s="1503" t="s">
        <v>127</v>
      </c>
      <c r="L5" s="1497" t="s">
        <v>124</v>
      </c>
      <c r="M5" s="1512" t="s">
        <v>125</v>
      </c>
      <c r="N5" s="1513" t="s">
        <v>128</v>
      </c>
      <c r="O5" s="1497" t="s">
        <v>124</v>
      </c>
      <c r="P5" s="1512" t="s">
        <v>125</v>
      </c>
      <c r="Q5" s="1513" t="s">
        <v>128</v>
      </c>
      <c r="R5" s="1497" t="s">
        <v>123</v>
      </c>
      <c r="S5" s="1511" t="s">
        <v>124</v>
      </c>
      <c r="T5" s="1511" t="s">
        <v>125</v>
      </c>
      <c r="U5" s="1511" t="s">
        <v>129</v>
      </c>
      <c r="V5" s="1503" t="s">
        <v>127</v>
      </c>
      <c r="W5" s="1497" t="s">
        <v>124</v>
      </c>
      <c r="X5" s="1512" t="s">
        <v>125</v>
      </c>
      <c r="Y5" s="1503" t="s">
        <v>129</v>
      </c>
      <c r="Z5" s="1497" t="s">
        <v>124</v>
      </c>
      <c r="AA5" s="1512" t="s">
        <v>125</v>
      </c>
      <c r="AB5" s="1503" t="s">
        <v>129</v>
      </c>
      <c r="AC5" s="1508" t="s">
        <v>130</v>
      </c>
      <c r="AD5" s="1512" t="s">
        <v>124</v>
      </c>
      <c r="AE5" s="1512" t="s">
        <v>125</v>
      </c>
      <c r="AF5" s="1514" t="s">
        <v>129</v>
      </c>
      <c r="AG5" s="1497" t="s">
        <v>124</v>
      </c>
      <c r="AH5" s="1512" t="s">
        <v>125</v>
      </c>
      <c r="AI5" s="1513" t="s">
        <v>129</v>
      </c>
      <c r="AJ5" s="1510" t="s">
        <v>131</v>
      </c>
    </row>
    <row r="6" spans="1:36" s="242" customFormat="1" ht="18.75" customHeight="1">
      <c r="A6" s="1499"/>
      <c r="B6" s="1497" t="s">
        <v>132</v>
      </c>
      <c r="C6" s="1511" t="s">
        <v>133</v>
      </c>
      <c r="D6" s="1511"/>
      <c r="E6" s="1511" t="s">
        <v>134</v>
      </c>
      <c r="F6" s="1503"/>
      <c r="G6" s="1497" t="s">
        <v>132</v>
      </c>
      <c r="H6" s="1511" t="s">
        <v>133</v>
      </c>
      <c r="I6" s="1511"/>
      <c r="J6" s="1511" t="s">
        <v>135</v>
      </c>
      <c r="K6" s="1503"/>
      <c r="L6" s="1497" t="s">
        <v>133</v>
      </c>
      <c r="M6" s="1512"/>
      <c r="N6" s="1513" t="s">
        <v>135</v>
      </c>
      <c r="O6" s="1497" t="s">
        <v>133</v>
      </c>
      <c r="P6" s="1512"/>
      <c r="Q6" s="1513" t="s">
        <v>135</v>
      </c>
      <c r="R6" s="1497" t="s">
        <v>132</v>
      </c>
      <c r="S6" s="1511" t="s">
        <v>133</v>
      </c>
      <c r="T6" s="1511"/>
      <c r="U6" s="1511" t="s">
        <v>136</v>
      </c>
      <c r="V6" s="1503"/>
      <c r="W6" s="1497" t="s">
        <v>133</v>
      </c>
      <c r="X6" s="1512"/>
      <c r="Y6" s="1503" t="s">
        <v>136</v>
      </c>
      <c r="Z6" s="1497" t="s">
        <v>133</v>
      </c>
      <c r="AA6" s="1512"/>
      <c r="AB6" s="1503" t="s">
        <v>136</v>
      </c>
      <c r="AC6" s="1508" t="s">
        <v>137</v>
      </c>
      <c r="AD6" s="1512" t="s">
        <v>133</v>
      </c>
      <c r="AE6" s="1512"/>
      <c r="AF6" s="1514" t="s">
        <v>136</v>
      </c>
      <c r="AG6" s="1497" t="s">
        <v>133</v>
      </c>
      <c r="AH6" s="1512"/>
      <c r="AI6" s="1513" t="s">
        <v>136</v>
      </c>
      <c r="AJ6" s="1510" t="s">
        <v>138</v>
      </c>
    </row>
    <row r="7" spans="1:36" s="242" customFormat="1" ht="18.75" customHeight="1" thickBot="1">
      <c r="A7" s="1515"/>
      <c r="B7" s="1498" t="s">
        <v>139</v>
      </c>
      <c r="C7" s="1516" t="s">
        <v>140</v>
      </c>
      <c r="D7" s="1516" t="s">
        <v>140</v>
      </c>
      <c r="E7" s="1516"/>
      <c r="F7" s="1517" t="s">
        <v>141</v>
      </c>
      <c r="G7" s="1498" t="s">
        <v>139</v>
      </c>
      <c r="H7" s="1516" t="s">
        <v>140</v>
      </c>
      <c r="I7" s="1516" t="s">
        <v>140</v>
      </c>
      <c r="J7" s="1516" t="s">
        <v>142</v>
      </c>
      <c r="K7" s="1517" t="s">
        <v>141</v>
      </c>
      <c r="L7" s="1498" t="s">
        <v>140</v>
      </c>
      <c r="M7" s="1518" t="s">
        <v>140</v>
      </c>
      <c r="N7" s="1519" t="s">
        <v>142</v>
      </c>
      <c r="O7" s="1498" t="s">
        <v>140</v>
      </c>
      <c r="P7" s="1518" t="s">
        <v>140</v>
      </c>
      <c r="Q7" s="1519" t="s">
        <v>142</v>
      </c>
      <c r="R7" s="1498" t="s">
        <v>139</v>
      </c>
      <c r="S7" s="1516" t="s">
        <v>140</v>
      </c>
      <c r="T7" s="1516" t="s">
        <v>140</v>
      </c>
      <c r="U7" s="1516" t="s">
        <v>143</v>
      </c>
      <c r="V7" s="1517" t="s">
        <v>141</v>
      </c>
      <c r="W7" s="1498" t="s">
        <v>140</v>
      </c>
      <c r="X7" s="1518" t="s">
        <v>140</v>
      </c>
      <c r="Y7" s="1517" t="s">
        <v>143</v>
      </c>
      <c r="Z7" s="1498" t="s">
        <v>140</v>
      </c>
      <c r="AA7" s="1518" t="s">
        <v>140</v>
      </c>
      <c r="AB7" s="1517" t="s">
        <v>143</v>
      </c>
      <c r="AC7" s="1520" t="s">
        <v>140</v>
      </c>
      <c r="AD7" s="1518" t="s">
        <v>140</v>
      </c>
      <c r="AE7" s="1518" t="s">
        <v>140</v>
      </c>
      <c r="AF7" s="1521" t="s">
        <v>143</v>
      </c>
      <c r="AG7" s="1498" t="s">
        <v>140</v>
      </c>
      <c r="AH7" s="1518" t="s">
        <v>140</v>
      </c>
      <c r="AI7" s="1519" t="s">
        <v>143</v>
      </c>
      <c r="AJ7" s="1522">
        <v>2009</v>
      </c>
    </row>
    <row r="8" spans="1:36" ht="18.75" customHeight="1" thickBot="1">
      <c r="A8" s="2100" t="s">
        <v>130</v>
      </c>
      <c r="B8" s="2101">
        <v>1</v>
      </c>
      <c r="C8" s="2102">
        <v>2</v>
      </c>
      <c r="D8" s="2102">
        <v>3</v>
      </c>
      <c r="E8" s="2102">
        <v>4</v>
      </c>
      <c r="F8" s="2102">
        <v>5</v>
      </c>
      <c r="G8" s="2101">
        <v>6</v>
      </c>
      <c r="H8" s="2102">
        <v>7</v>
      </c>
      <c r="I8" s="2102">
        <v>8</v>
      </c>
      <c r="J8" s="2102">
        <v>9</v>
      </c>
      <c r="K8" s="2103">
        <v>10</v>
      </c>
      <c r="L8" s="2101">
        <v>11</v>
      </c>
      <c r="M8" s="2102">
        <v>12</v>
      </c>
      <c r="N8" s="2103">
        <v>13</v>
      </c>
      <c r="O8" s="2101">
        <v>14</v>
      </c>
      <c r="P8" s="2102">
        <v>15</v>
      </c>
      <c r="Q8" s="2103">
        <v>16</v>
      </c>
      <c r="R8" s="2101">
        <v>17</v>
      </c>
      <c r="S8" s="2102">
        <v>18</v>
      </c>
      <c r="T8" s="2102">
        <v>19</v>
      </c>
      <c r="U8" s="2102">
        <v>20</v>
      </c>
      <c r="V8" s="2103">
        <v>21</v>
      </c>
      <c r="W8" s="2101">
        <v>22</v>
      </c>
      <c r="X8" s="2102">
        <v>23</v>
      </c>
      <c r="Y8" s="2103">
        <v>24</v>
      </c>
      <c r="Z8" s="2101">
        <v>25</v>
      </c>
      <c r="AA8" s="2102">
        <v>26</v>
      </c>
      <c r="AB8" s="2103">
        <v>27</v>
      </c>
      <c r="AC8" s="2104">
        <v>28</v>
      </c>
      <c r="AD8" s="2101">
        <v>29</v>
      </c>
      <c r="AE8" s="2105">
        <v>30</v>
      </c>
      <c r="AF8" s="2106">
        <v>31</v>
      </c>
      <c r="AG8" s="2101">
        <v>32</v>
      </c>
      <c r="AH8" s="2105">
        <v>33</v>
      </c>
      <c r="AI8" s="2107">
        <v>34</v>
      </c>
      <c r="AJ8" s="2108">
        <v>35</v>
      </c>
    </row>
    <row r="9" spans="1:36" s="1542" customFormat="1" ht="18.75" customHeight="1">
      <c r="A9" s="1532" t="s">
        <v>144</v>
      </c>
      <c r="B9" s="1533"/>
      <c r="C9" s="1534"/>
      <c r="D9" s="1534"/>
      <c r="E9" s="1535"/>
      <c r="F9" s="1536"/>
      <c r="G9" s="1533"/>
      <c r="H9" s="1534"/>
      <c r="I9" s="1534"/>
      <c r="J9" s="1535"/>
      <c r="K9" s="1536"/>
      <c r="L9" s="1533"/>
      <c r="M9" s="1534"/>
      <c r="N9" s="1536"/>
      <c r="O9" s="1533"/>
      <c r="P9" s="1534"/>
      <c r="Q9" s="1536"/>
      <c r="R9" s="1533"/>
      <c r="S9" s="1534"/>
      <c r="T9" s="1534"/>
      <c r="U9" s="1535"/>
      <c r="V9" s="1536"/>
      <c r="W9" s="1533"/>
      <c r="X9" s="1534"/>
      <c r="Y9" s="1536"/>
      <c r="Z9" s="1533"/>
      <c r="AA9" s="1534"/>
      <c r="AB9" s="1536"/>
      <c r="AC9" s="1537"/>
      <c r="AD9" s="1533"/>
      <c r="AE9" s="1534"/>
      <c r="AF9" s="1538"/>
      <c r="AG9" s="1533"/>
      <c r="AH9" s="1539"/>
      <c r="AI9" s="1540"/>
      <c r="AJ9" s="1541"/>
    </row>
    <row r="10" spans="1:36" s="1542" customFormat="1" ht="18.75" customHeight="1">
      <c r="A10" s="1543" t="s">
        <v>145</v>
      </c>
      <c r="B10" s="1544">
        <f>IF(C10+D10=B15+B44,B44+B15,"chyba")</f>
        <v>28005383</v>
      </c>
      <c r="C10" s="1545">
        <f>C15+C44</f>
        <v>628853</v>
      </c>
      <c r="D10" s="1545">
        <f>D15+D44</f>
        <v>27376530</v>
      </c>
      <c r="E10" s="1546">
        <f>E15+E44</f>
        <v>74682</v>
      </c>
      <c r="F10" s="1547">
        <f>IF(E10=0,0,ROUND(D10/E10/12*1000,0))</f>
        <v>30548</v>
      </c>
      <c r="G10" s="1544">
        <f>IF(H10+I10=G15+G44,G44+G15,"chyba")</f>
        <v>27081761</v>
      </c>
      <c r="H10" s="1545">
        <f>H15+H44</f>
        <v>640884</v>
      </c>
      <c r="I10" s="1545">
        <f>I15+I44</f>
        <v>26440877</v>
      </c>
      <c r="J10" s="1546">
        <f>J15+J44</f>
        <v>71934</v>
      </c>
      <c r="K10" s="1547">
        <f>IF(J10=0,0,ROUND(I10/J10/12*1000,0))</f>
        <v>30631</v>
      </c>
      <c r="L10" s="1544">
        <f aca="true" t="shared" si="0" ref="L10:Q10">L15+L44</f>
        <v>4693.8279999999995</v>
      </c>
      <c r="M10" s="1545">
        <f t="shared" si="0"/>
        <v>14699.76702</v>
      </c>
      <c r="N10" s="1547">
        <f t="shared" si="0"/>
        <v>1</v>
      </c>
      <c r="O10" s="1544">
        <f t="shared" si="0"/>
        <v>0</v>
      </c>
      <c r="P10" s="1545">
        <f t="shared" si="0"/>
        <v>252013</v>
      </c>
      <c r="Q10" s="1547">
        <f t="shared" si="0"/>
        <v>644</v>
      </c>
      <c r="R10" s="1544">
        <f>IF(S10+T10=R15+R44,R44+R15,"chyba")</f>
        <v>26787799.02</v>
      </c>
      <c r="S10" s="1545">
        <f>S15+S44</f>
        <v>617240.3099999999</v>
      </c>
      <c r="T10" s="1545">
        <f>T15+T44</f>
        <v>26170558.71</v>
      </c>
      <c r="U10" s="1546">
        <f>U15+U44</f>
        <v>69576</v>
      </c>
      <c r="V10" s="1547">
        <f>IF(U10=0,0,ROUND(T10/U10/12*1000,0))</f>
        <v>31345</v>
      </c>
      <c r="W10" s="1544">
        <f aca="true" t="shared" si="1" ref="W10:AB10">W15+W44</f>
        <v>3788.5</v>
      </c>
      <c r="X10" s="1545">
        <f t="shared" si="1"/>
        <v>284.6</v>
      </c>
      <c r="Y10" s="1547">
        <f t="shared" si="1"/>
        <v>1</v>
      </c>
      <c r="Z10" s="1544">
        <f t="shared" si="1"/>
        <v>271</v>
      </c>
      <c r="AA10" s="1545">
        <f t="shared" si="1"/>
        <v>14281</v>
      </c>
      <c r="AB10" s="1547">
        <f t="shared" si="1"/>
        <v>0</v>
      </c>
      <c r="AC10" s="1548"/>
      <c r="AD10" s="1544">
        <f aca="true" t="shared" si="2" ref="AD10:AJ10">AD15+AD44</f>
        <v>634.3</v>
      </c>
      <c r="AE10" s="1545">
        <f t="shared" si="2"/>
        <v>134.172</v>
      </c>
      <c r="AF10" s="1549">
        <f t="shared" si="2"/>
        <v>0</v>
      </c>
      <c r="AG10" s="1544">
        <f t="shared" si="2"/>
        <v>0</v>
      </c>
      <c r="AH10" s="1550">
        <f t="shared" si="2"/>
        <v>0</v>
      </c>
      <c r="AI10" s="1551">
        <f t="shared" si="2"/>
        <v>0</v>
      </c>
      <c r="AJ10" s="1552">
        <f t="shared" si="2"/>
        <v>0</v>
      </c>
    </row>
    <row r="11" spans="1:36" s="98" customFormat="1" ht="18.75" customHeight="1">
      <c r="A11" s="220" t="s">
        <v>146</v>
      </c>
      <c r="B11" s="108"/>
      <c r="C11" s="109"/>
      <c r="D11" s="109"/>
      <c r="E11" s="110"/>
      <c r="F11" s="111"/>
      <c r="G11" s="108"/>
      <c r="H11" s="109"/>
      <c r="I11" s="109"/>
      <c r="J11" s="110"/>
      <c r="K11" s="111"/>
      <c r="L11" s="108"/>
      <c r="M11" s="109"/>
      <c r="N11" s="111"/>
      <c r="O11" s="108"/>
      <c r="P11" s="109"/>
      <c r="Q11" s="111"/>
      <c r="R11" s="108"/>
      <c r="S11" s="109"/>
      <c r="T11" s="109"/>
      <c r="U11" s="110"/>
      <c r="V11" s="111"/>
      <c r="W11" s="108"/>
      <c r="X11" s="109"/>
      <c r="Y11" s="111"/>
      <c r="Z11" s="108"/>
      <c r="AA11" s="109"/>
      <c r="AB11" s="111"/>
      <c r="AC11" s="97"/>
      <c r="AD11" s="108"/>
      <c r="AE11" s="109"/>
      <c r="AF11" s="112"/>
      <c r="AG11" s="108"/>
      <c r="AH11" s="113"/>
      <c r="AI11" s="114"/>
      <c r="AJ11" s="115"/>
    </row>
    <row r="12" spans="1:36" s="93" customFormat="1" ht="18.75" customHeight="1">
      <c r="A12" s="1553" t="s">
        <v>147</v>
      </c>
      <c r="B12" s="1554">
        <f>C12+D12</f>
        <v>0</v>
      </c>
      <c r="C12" s="1555">
        <v>0</v>
      </c>
      <c r="D12" s="1555">
        <v>0</v>
      </c>
      <c r="E12" s="1556">
        <v>0</v>
      </c>
      <c r="F12" s="1557">
        <f>IF(E12=0,0,ROUND(D12/E12/12*1000,0))</f>
        <v>0</v>
      </c>
      <c r="G12" s="1554">
        <f>H12+I12</f>
        <v>3170</v>
      </c>
      <c r="H12" s="1555">
        <v>3013</v>
      </c>
      <c r="I12" s="1555">
        <v>157</v>
      </c>
      <c r="J12" s="1556">
        <v>0</v>
      </c>
      <c r="K12" s="1557">
        <f>IF(J12=0,0,ROUND(I12/J12/12*1000,0))</f>
        <v>0</v>
      </c>
      <c r="L12" s="1558">
        <f>20+528+47.5</f>
        <v>595.5</v>
      </c>
      <c r="M12" s="1555">
        <v>0</v>
      </c>
      <c r="N12" s="1559"/>
      <c r="O12" s="1558">
        <v>0</v>
      </c>
      <c r="P12" s="1555">
        <v>0</v>
      </c>
      <c r="Q12" s="1559">
        <v>0</v>
      </c>
      <c r="R12" s="1554">
        <f>S12+T12</f>
        <v>3420</v>
      </c>
      <c r="S12" s="1555">
        <f>S17+210+831</f>
        <v>3263</v>
      </c>
      <c r="T12" s="1555">
        <v>157</v>
      </c>
      <c r="U12" s="1556">
        <v>0</v>
      </c>
      <c r="V12" s="1557">
        <f>IF(U12=0,0,ROUND(T12/U12/12*1000,0))</f>
        <v>0</v>
      </c>
      <c r="W12" s="1558">
        <f>20+47.5</f>
        <v>67.5</v>
      </c>
      <c r="X12" s="1555">
        <v>0</v>
      </c>
      <c r="Y12" s="1559">
        <v>0</v>
      </c>
      <c r="Z12" s="1558">
        <v>0</v>
      </c>
      <c r="AA12" s="1555">
        <v>0</v>
      </c>
      <c r="AB12" s="1559">
        <v>0</v>
      </c>
      <c r="AC12" s="1560"/>
      <c r="AD12" s="1558">
        <v>528</v>
      </c>
      <c r="AE12" s="1555">
        <v>0</v>
      </c>
      <c r="AF12" s="1561">
        <v>0</v>
      </c>
      <c r="AG12" s="1558">
        <v>0</v>
      </c>
      <c r="AH12" s="1562">
        <v>0</v>
      </c>
      <c r="AI12" s="1563">
        <v>0</v>
      </c>
      <c r="AJ12" s="1564"/>
    </row>
    <row r="13" spans="1:36" s="93" customFormat="1" ht="18.75" customHeight="1" thickBot="1">
      <c r="A13" s="1565" t="s">
        <v>148</v>
      </c>
      <c r="B13" s="1566"/>
      <c r="C13" s="1567"/>
      <c r="D13" s="1567">
        <f>D18</f>
        <v>22809047</v>
      </c>
      <c r="E13" s="1568">
        <f>E18</f>
        <v>57611</v>
      </c>
      <c r="F13" s="1569">
        <f>IF(E13=0,0,ROUND(D13/E13/12*1000,0))</f>
        <v>32993</v>
      </c>
      <c r="G13" s="1566"/>
      <c r="H13" s="1567"/>
      <c r="I13" s="1567">
        <f>I18</f>
        <v>21805621</v>
      </c>
      <c r="J13" s="1568">
        <f>J18</f>
        <v>54925</v>
      </c>
      <c r="K13" s="1569">
        <f>IF(J13=0,0,ROUND(I13/J13/12*1000,0))</f>
        <v>33084</v>
      </c>
      <c r="L13" s="1566"/>
      <c r="M13" s="1567">
        <f>M18</f>
        <v>14281</v>
      </c>
      <c r="N13" s="1569">
        <f>N18</f>
        <v>0</v>
      </c>
      <c r="O13" s="1566"/>
      <c r="P13" s="1567">
        <f>P18</f>
        <v>252013</v>
      </c>
      <c r="Q13" s="1569">
        <f>Q18</f>
        <v>644</v>
      </c>
      <c r="R13" s="1566"/>
      <c r="S13" s="1567"/>
      <c r="T13" s="1567">
        <f>T18</f>
        <v>21549672.32</v>
      </c>
      <c r="U13" s="1568">
        <f>U18</f>
        <v>53275</v>
      </c>
      <c r="V13" s="1569">
        <f>IF(U13=0,0,ROUND(T13/U13/12*1000,0))</f>
        <v>33708</v>
      </c>
      <c r="W13" s="1566"/>
      <c r="X13" s="1567">
        <f>X18</f>
        <v>0</v>
      </c>
      <c r="Y13" s="1569">
        <f>Y18</f>
        <v>0</v>
      </c>
      <c r="Z13" s="1566"/>
      <c r="AA13" s="1567">
        <f>AA18</f>
        <v>14281</v>
      </c>
      <c r="AB13" s="1569">
        <f>AB18</f>
        <v>0</v>
      </c>
      <c r="AC13" s="1570"/>
      <c r="AD13" s="1566"/>
      <c r="AE13" s="1567">
        <f>AE18</f>
        <v>0</v>
      </c>
      <c r="AF13" s="1571">
        <f>AF18</f>
        <v>0</v>
      </c>
      <c r="AG13" s="1566"/>
      <c r="AH13" s="1572">
        <f>AH18</f>
        <v>0</v>
      </c>
      <c r="AI13" s="1573">
        <f>AI18</f>
        <v>0</v>
      </c>
      <c r="AJ13" s="1574"/>
    </row>
    <row r="14" spans="1:36" s="98" customFormat="1" ht="18.75" customHeight="1">
      <c r="A14" s="220" t="s">
        <v>149</v>
      </c>
      <c r="B14" s="108"/>
      <c r="C14" s="109"/>
      <c r="D14" s="109"/>
      <c r="E14" s="110"/>
      <c r="F14" s="111"/>
      <c r="G14" s="108"/>
      <c r="H14" s="109"/>
      <c r="I14" s="109"/>
      <c r="J14" s="110"/>
      <c r="K14" s="111"/>
      <c r="L14" s="108"/>
      <c r="M14" s="109"/>
      <c r="N14" s="111"/>
      <c r="O14" s="108"/>
      <c r="P14" s="109"/>
      <c r="Q14" s="111"/>
      <c r="R14" s="108"/>
      <c r="S14" s="109"/>
      <c r="T14" s="109"/>
      <c r="U14" s="110"/>
      <c r="V14" s="111"/>
      <c r="W14" s="108"/>
      <c r="X14" s="109"/>
      <c r="Y14" s="111"/>
      <c r="Z14" s="108"/>
      <c r="AA14" s="109"/>
      <c r="AB14" s="111"/>
      <c r="AC14" s="97"/>
      <c r="AD14" s="108"/>
      <c r="AE14" s="109"/>
      <c r="AF14" s="112"/>
      <c r="AG14" s="108"/>
      <c r="AH14" s="113"/>
      <c r="AI14" s="114"/>
      <c r="AJ14" s="115"/>
    </row>
    <row r="15" spans="1:36" s="232" customFormat="1" ht="18.75" customHeight="1">
      <c r="A15" s="1575" t="s">
        <v>150</v>
      </c>
      <c r="B15" s="223">
        <f>C15+D15</f>
        <v>27347303</v>
      </c>
      <c r="C15" s="224">
        <f>C20+C29+C40</f>
        <v>603104</v>
      </c>
      <c r="D15" s="224">
        <f>D20+D29+D40</f>
        <v>26744199</v>
      </c>
      <c r="E15" s="225">
        <f>E20+E29+E40</f>
        <v>72518</v>
      </c>
      <c r="F15" s="226">
        <f>IF(E15=0,0,ROUND(D15/E15/12*1000,0))</f>
        <v>30733</v>
      </c>
      <c r="G15" s="223">
        <f>H15+I15</f>
        <v>26439373</v>
      </c>
      <c r="H15" s="224">
        <f>H20+H29+H40</f>
        <v>621038</v>
      </c>
      <c r="I15" s="224">
        <f>I20+I29+I40</f>
        <v>25818335</v>
      </c>
      <c r="J15" s="225">
        <f>J20+J29+J40</f>
        <v>69789</v>
      </c>
      <c r="K15" s="226">
        <f>IF(J15=0,0,ROUND(I15/J15/12*1000,0))</f>
        <v>30829</v>
      </c>
      <c r="L15" s="223">
        <f aca="true" t="shared" si="3" ref="L15:Q15">L20+L29+L40</f>
        <v>4625.8279999999995</v>
      </c>
      <c r="M15" s="224">
        <f t="shared" si="3"/>
        <v>14699.76702</v>
      </c>
      <c r="N15" s="226">
        <f t="shared" si="3"/>
        <v>1</v>
      </c>
      <c r="O15" s="223">
        <f t="shared" si="3"/>
        <v>0</v>
      </c>
      <c r="P15" s="224">
        <f t="shared" si="3"/>
        <v>252013</v>
      </c>
      <c r="Q15" s="226">
        <f t="shared" si="3"/>
        <v>644</v>
      </c>
      <c r="R15" s="223">
        <f>S15+T15</f>
        <v>26147523.02</v>
      </c>
      <c r="S15" s="224">
        <f>S20+S29+S40</f>
        <v>599491.3099999999</v>
      </c>
      <c r="T15" s="224">
        <f>T20+T29+T40</f>
        <v>25548031.71</v>
      </c>
      <c r="U15" s="225">
        <f>U20+U29+U40</f>
        <v>67569</v>
      </c>
      <c r="V15" s="226">
        <f>IF(U15=0,0,ROUND(T15/U15/12*1000,0))</f>
        <v>31509</v>
      </c>
      <c r="W15" s="223">
        <f aca="true" t="shared" si="4" ref="W15:AB15">W20+W29+W40</f>
        <v>3788.5</v>
      </c>
      <c r="X15" s="224">
        <f t="shared" si="4"/>
        <v>284.6</v>
      </c>
      <c r="Y15" s="226">
        <f t="shared" si="4"/>
        <v>1</v>
      </c>
      <c r="Z15" s="223">
        <f t="shared" si="4"/>
        <v>271</v>
      </c>
      <c r="AA15" s="224">
        <f t="shared" si="4"/>
        <v>14281</v>
      </c>
      <c r="AB15" s="226">
        <f t="shared" si="4"/>
        <v>0</v>
      </c>
      <c r="AC15" s="227"/>
      <c r="AD15" s="223">
        <f aca="true" t="shared" si="5" ref="AD15:AJ15">AD20+AD29+AD40</f>
        <v>566.3</v>
      </c>
      <c r="AE15" s="224">
        <f t="shared" si="5"/>
        <v>134.172</v>
      </c>
      <c r="AF15" s="228">
        <f t="shared" si="5"/>
        <v>0</v>
      </c>
      <c r="AG15" s="223">
        <f t="shared" si="5"/>
        <v>0</v>
      </c>
      <c r="AH15" s="229">
        <f t="shared" si="5"/>
        <v>0</v>
      </c>
      <c r="AI15" s="230">
        <f t="shared" si="5"/>
        <v>0</v>
      </c>
      <c r="AJ15" s="231">
        <f t="shared" si="5"/>
        <v>0</v>
      </c>
    </row>
    <row r="16" spans="1:36" s="98" customFormat="1" ht="18.75" customHeight="1">
      <c r="A16" s="220" t="s">
        <v>146</v>
      </c>
      <c r="B16" s="108"/>
      <c r="C16" s="109"/>
      <c r="D16" s="109"/>
      <c r="E16" s="110"/>
      <c r="F16" s="111"/>
      <c r="G16" s="108"/>
      <c r="H16" s="109"/>
      <c r="I16" s="109"/>
      <c r="J16" s="110"/>
      <c r="K16" s="111"/>
      <c r="L16" s="108"/>
      <c r="M16" s="109"/>
      <c r="N16" s="111"/>
      <c r="O16" s="108"/>
      <c r="P16" s="109"/>
      <c r="Q16" s="111"/>
      <c r="R16" s="108"/>
      <c r="S16" s="109"/>
      <c r="T16" s="109"/>
      <c r="U16" s="110"/>
      <c r="V16" s="111"/>
      <c r="W16" s="108"/>
      <c r="X16" s="109"/>
      <c r="Y16" s="111"/>
      <c r="Z16" s="108"/>
      <c r="AA16" s="109"/>
      <c r="AB16" s="111"/>
      <c r="AC16" s="97"/>
      <c r="AD16" s="108"/>
      <c r="AE16" s="109"/>
      <c r="AF16" s="112"/>
      <c r="AG16" s="108"/>
      <c r="AH16" s="113"/>
      <c r="AI16" s="114"/>
      <c r="AJ16" s="115"/>
    </row>
    <row r="17" spans="1:36" s="98" customFormat="1" ht="18.75" customHeight="1">
      <c r="A17" s="221" t="s">
        <v>147</v>
      </c>
      <c r="B17" s="117">
        <f>C17+D17</f>
        <v>0</v>
      </c>
      <c r="C17" s="118">
        <v>0</v>
      </c>
      <c r="D17" s="118">
        <v>0</v>
      </c>
      <c r="E17" s="119">
        <v>0</v>
      </c>
      <c r="F17" s="120">
        <f>IF(E17=0,0,ROUND(D17/E17/12*1000,0))</f>
        <v>0</v>
      </c>
      <c r="G17" s="117">
        <f>H17+I17</f>
        <v>2050</v>
      </c>
      <c r="H17" s="118">
        <v>1893</v>
      </c>
      <c r="I17" s="118">
        <v>157</v>
      </c>
      <c r="J17" s="119"/>
      <c r="K17" s="120">
        <f>IF(J17=0,0,ROUND(I17/J17/12*1000,0))</f>
        <v>0</v>
      </c>
      <c r="L17" s="121">
        <f>20+47.5+528</f>
        <v>595.5</v>
      </c>
      <c r="M17" s="118">
        <v>0</v>
      </c>
      <c r="N17" s="122"/>
      <c r="O17" s="121">
        <v>0</v>
      </c>
      <c r="P17" s="118">
        <v>0</v>
      </c>
      <c r="Q17" s="122">
        <v>0</v>
      </c>
      <c r="R17" s="117">
        <f>S17+T17</f>
        <v>2379</v>
      </c>
      <c r="S17" s="118">
        <f>233.5+20+460+528+452+51+47.5+430</f>
        <v>2222</v>
      </c>
      <c r="T17" s="118">
        <v>157</v>
      </c>
      <c r="U17" s="119">
        <v>0</v>
      </c>
      <c r="V17" s="120">
        <f>IF(U17=0,0,ROUND(T17/U17/12*1000,0))</f>
        <v>0</v>
      </c>
      <c r="W17" s="121">
        <f>20+47.5</f>
        <v>67.5</v>
      </c>
      <c r="X17" s="118">
        <v>0</v>
      </c>
      <c r="Y17" s="122">
        <v>0</v>
      </c>
      <c r="Z17" s="121">
        <v>0</v>
      </c>
      <c r="AA17" s="118">
        <v>0</v>
      </c>
      <c r="AB17" s="122">
        <v>0</v>
      </c>
      <c r="AC17" s="123"/>
      <c r="AD17" s="121">
        <v>528</v>
      </c>
      <c r="AE17" s="118">
        <v>0</v>
      </c>
      <c r="AF17" s="124">
        <v>0</v>
      </c>
      <c r="AG17" s="121">
        <v>0</v>
      </c>
      <c r="AH17" s="125">
        <v>0</v>
      </c>
      <c r="AI17" s="126">
        <v>0</v>
      </c>
      <c r="AJ17" s="127"/>
    </row>
    <row r="18" spans="1:36" s="98" customFormat="1" ht="18.75" customHeight="1" thickBot="1">
      <c r="A18" s="222" t="s">
        <v>148</v>
      </c>
      <c r="B18" s="128">
        <f>C18+D18</f>
        <v>22809047</v>
      </c>
      <c r="C18" s="129"/>
      <c r="D18" s="129">
        <f>D42</f>
        <v>22809047</v>
      </c>
      <c r="E18" s="130">
        <f>E42</f>
        <v>57611</v>
      </c>
      <c r="F18" s="131">
        <f>IF(E18=0,0,ROUND(D18/E18/12*1000,0))</f>
        <v>32993</v>
      </c>
      <c r="G18" s="128">
        <f>H18+I18</f>
        <v>21805621</v>
      </c>
      <c r="H18" s="129"/>
      <c r="I18" s="129">
        <f>I42</f>
        <v>21805621</v>
      </c>
      <c r="J18" s="130">
        <f>J42</f>
        <v>54925</v>
      </c>
      <c r="K18" s="131">
        <f>IF(J18=0,0,ROUND(I18/J18/12*1000,0))</f>
        <v>33084</v>
      </c>
      <c r="L18" s="128"/>
      <c r="M18" s="129">
        <f>M42</f>
        <v>14281</v>
      </c>
      <c r="N18" s="131">
        <f>N42</f>
        <v>0</v>
      </c>
      <c r="O18" s="128"/>
      <c r="P18" s="129">
        <f>P42</f>
        <v>252013</v>
      </c>
      <c r="Q18" s="131">
        <f>Q42</f>
        <v>644</v>
      </c>
      <c r="R18" s="128">
        <f>S18+T18</f>
        <v>21549672.32</v>
      </c>
      <c r="S18" s="129"/>
      <c r="T18" s="129">
        <f>T42</f>
        <v>21549672.32</v>
      </c>
      <c r="U18" s="130">
        <f>U42</f>
        <v>53275</v>
      </c>
      <c r="V18" s="131">
        <f>IF(U18=0,0,ROUND(T18/U18/12*1000,0))</f>
        <v>33708</v>
      </c>
      <c r="W18" s="128"/>
      <c r="X18" s="129">
        <f>X42</f>
        <v>0</v>
      </c>
      <c r="Y18" s="131">
        <f>Y42</f>
        <v>0</v>
      </c>
      <c r="Z18" s="128"/>
      <c r="AA18" s="129">
        <f>AA42</f>
        <v>14281</v>
      </c>
      <c r="AB18" s="131">
        <f>AB42</f>
        <v>0</v>
      </c>
      <c r="AC18" s="132"/>
      <c r="AD18" s="128"/>
      <c r="AE18" s="129">
        <f>AE42</f>
        <v>0</v>
      </c>
      <c r="AF18" s="133">
        <f>AF42</f>
        <v>0</v>
      </c>
      <c r="AG18" s="128"/>
      <c r="AH18" s="134">
        <f>AH42</f>
        <v>0</v>
      </c>
      <c r="AI18" s="135">
        <f>AI42</f>
        <v>0</v>
      </c>
      <c r="AJ18" s="136"/>
    </row>
    <row r="19" spans="1:36" s="98" customFormat="1" ht="18.75" customHeight="1">
      <c r="A19" s="220" t="s">
        <v>151</v>
      </c>
      <c r="B19" s="108"/>
      <c r="C19" s="109"/>
      <c r="D19" s="109"/>
      <c r="E19" s="110"/>
      <c r="F19" s="111"/>
      <c r="G19" s="108"/>
      <c r="H19" s="109"/>
      <c r="I19" s="109"/>
      <c r="J19" s="110"/>
      <c r="K19" s="111"/>
      <c r="L19" s="108"/>
      <c r="M19" s="109"/>
      <c r="N19" s="111"/>
      <c r="O19" s="108"/>
      <c r="P19" s="109"/>
      <c r="Q19" s="111"/>
      <c r="R19" s="108"/>
      <c r="S19" s="109"/>
      <c r="T19" s="109"/>
      <c r="U19" s="110"/>
      <c r="V19" s="111"/>
      <c r="W19" s="108"/>
      <c r="X19" s="109"/>
      <c r="Y19" s="111"/>
      <c r="Z19" s="108"/>
      <c r="AA19" s="109"/>
      <c r="AB19" s="111"/>
      <c r="AC19" s="97"/>
      <c r="AD19" s="108"/>
      <c r="AE19" s="109"/>
      <c r="AF19" s="112"/>
      <c r="AG19" s="108"/>
      <c r="AH19" s="113"/>
      <c r="AI19" s="114"/>
      <c r="AJ19" s="115"/>
    </row>
    <row r="20" spans="1:40" s="93" customFormat="1" ht="18.75" customHeight="1">
      <c r="A20" s="1576" t="s">
        <v>152</v>
      </c>
      <c r="B20" s="233">
        <f>C20+D20</f>
        <v>850626</v>
      </c>
      <c r="C20" s="234">
        <v>57564</v>
      </c>
      <c r="D20" s="234">
        <v>793062</v>
      </c>
      <c r="E20" s="235">
        <v>2094</v>
      </c>
      <c r="F20" s="236">
        <f>IF(E20=0,0,ROUND(D20/E20/12*1000,0))</f>
        <v>31561</v>
      </c>
      <c r="G20" s="233">
        <f>H20+I20</f>
        <v>845060</v>
      </c>
      <c r="H20" s="234">
        <v>49717</v>
      </c>
      <c r="I20" s="234">
        <v>795343</v>
      </c>
      <c r="J20" s="235">
        <v>2074</v>
      </c>
      <c r="K20" s="236">
        <f>IF(J20=0,0,ROUND(I20/J20/12*1000,0))</f>
        <v>31957</v>
      </c>
      <c r="L20" s="237">
        <f>20+3721</f>
        <v>3741</v>
      </c>
      <c r="M20" s="234">
        <f>15.983+284.60402</f>
        <v>300.58702</v>
      </c>
      <c r="N20" s="238">
        <v>1</v>
      </c>
      <c r="O20" s="237">
        <v>0</v>
      </c>
      <c r="P20" s="234">
        <v>0</v>
      </c>
      <c r="Q20" s="238">
        <v>0</v>
      </c>
      <c r="R20" s="233">
        <f>S20+T20</f>
        <v>814554.24</v>
      </c>
      <c r="S20" s="2114">
        <v>33679.44</v>
      </c>
      <c r="T20" s="234">
        <v>780874.8</v>
      </c>
      <c r="U20" s="235">
        <v>1913</v>
      </c>
      <c r="V20" s="236">
        <f>IF(U20=0,0,ROUND(T20/U20/12*1000,0))</f>
        <v>34016</v>
      </c>
      <c r="W20" s="237">
        <v>3741</v>
      </c>
      <c r="X20" s="234">
        <v>284.6</v>
      </c>
      <c r="Y20" s="238">
        <v>1</v>
      </c>
      <c r="Z20" s="237">
        <v>0</v>
      </c>
      <c r="AA20" s="234">
        <v>0</v>
      </c>
      <c r="AB20" s="238">
        <v>0</v>
      </c>
      <c r="AC20" s="1577"/>
      <c r="AD20" s="237">
        <v>0</v>
      </c>
      <c r="AE20" s="234">
        <f>15.98+0.01</f>
        <v>15.99</v>
      </c>
      <c r="AF20" s="239">
        <v>0</v>
      </c>
      <c r="AG20" s="237">
        <v>0</v>
      </c>
      <c r="AH20" s="1578">
        <v>0</v>
      </c>
      <c r="AI20" s="1579">
        <v>0</v>
      </c>
      <c r="AJ20" s="240">
        <v>0</v>
      </c>
      <c r="AL20" s="1580"/>
      <c r="AM20" s="1580"/>
      <c r="AN20" s="1580"/>
    </row>
    <row r="21" spans="1:40" s="98" customFormat="1" ht="18.75" customHeight="1">
      <c r="A21" s="146"/>
      <c r="B21" s="99"/>
      <c r="C21" s="100"/>
      <c r="D21" s="100"/>
      <c r="E21" s="101"/>
      <c r="F21" s="102"/>
      <c r="G21" s="99"/>
      <c r="H21" s="100"/>
      <c r="I21" s="100"/>
      <c r="J21" s="101"/>
      <c r="K21" s="102"/>
      <c r="L21" s="99"/>
      <c r="M21" s="100"/>
      <c r="N21" s="102"/>
      <c r="O21" s="99"/>
      <c r="P21" s="100"/>
      <c r="Q21" s="102"/>
      <c r="R21" s="99"/>
      <c r="S21" s="100"/>
      <c r="T21" s="100"/>
      <c r="U21" s="101"/>
      <c r="V21" s="102"/>
      <c r="W21" s="99"/>
      <c r="X21" s="100"/>
      <c r="Y21" s="102"/>
      <c r="Z21" s="99"/>
      <c r="AA21" s="100"/>
      <c r="AB21" s="102"/>
      <c r="AC21" s="103"/>
      <c r="AD21" s="99"/>
      <c r="AE21" s="100"/>
      <c r="AF21" s="104"/>
      <c r="AG21" s="99"/>
      <c r="AH21" s="105"/>
      <c r="AI21" s="106"/>
      <c r="AJ21" s="107"/>
      <c r="AL21" s="145"/>
      <c r="AM21" s="145"/>
      <c r="AN21" s="145"/>
    </row>
    <row r="22" spans="1:40" s="98" customFormat="1" ht="18.75" customHeight="1">
      <c r="A22" s="1581" t="s">
        <v>153</v>
      </c>
      <c r="B22" s="99">
        <f aca="true" t="shared" si="6" ref="B22:B29">C22+D22</f>
        <v>417544</v>
      </c>
      <c r="C22" s="137">
        <v>13223</v>
      </c>
      <c r="D22" s="137">
        <v>404321</v>
      </c>
      <c r="E22" s="138">
        <v>1466</v>
      </c>
      <c r="F22" s="102">
        <f aca="true" t="shared" si="7" ref="F22:F29">IF(E22=0,0,ROUND(D22/E22/12*1000,0))</f>
        <v>22983</v>
      </c>
      <c r="G22" s="99">
        <f aca="true" t="shared" si="8" ref="G22:G29">H22+I22</f>
        <v>489849</v>
      </c>
      <c r="H22" s="137">
        <v>16249</v>
      </c>
      <c r="I22" s="137">
        <v>473600</v>
      </c>
      <c r="J22" s="138">
        <v>1673</v>
      </c>
      <c r="K22" s="102">
        <f aca="true" t="shared" si="9" ref="K22:K29">IF(J22=0,0,ROUND(I22/J22/12*1000,0))</f>
        <v>23590</v>
      </c>
      <c r="L22" s="139">
        <f>528+38.328</f>
        <v>566.328</v>
      </c>
      <c r="M22" s="137">
        <v>118.18</v>
      </c>
      <c r="N22" s="140">
        <v>0</v>
      </c>
      <c r="O22" s="139">
        <v>0</v>
      </c>
      <c r="P22" s="137">
        <v>0</v>
      </c>
      <c r="Q22" s="140">
        <v>0</v>
      </c>
      <c r="R22" s="99">
        <f aca="true" t="shared" si="10" ref="R22:R29">S22+T22</f>
        <v>490446.84</v>
      </c>
      <c r="S22" s="2109">
        <v>16729.27</v>
      </c>
      <c r="T22" s="137">
        <v>473717.57</v>
      </c>
      <c r="U22" s="138">
        <v>1659</v>
      </c>
      <c r="V22" s="102">
        <f aca="true" t="shared" si="11" ref="V22:V29">IF(U22=0,0,ROUND(T22/U22/12*1000,0))</f>
        <v>23795</v>
      </c>
      <c r="W22" s="139">
        <v>0</v>
      </c>
      <c r="X22" s="137">
        <v>0</v>
      </c>
      <c r="Y22" s="140">
        <v>0</v>
      </c>
      <c r="Z22" s="139">
        <v>0</v>
      </c>
      <c r="AA22" s="137">
        <v>0</v>
      </c>
      <c r="AB22" s="140">
        <v>0</v>
      </c>
      <c r="AC22" s="103"/>
      <c r="AD22" s="139">
        <f>38.3+528</f>
        <v>566.3</v>
      </c>
      <c r="AE22" s="137">
        <f>118.182</f>
        <v>118.182</v>
      </c>
      <c r="AF22" s="141">
        <v>0</v>
      </c>
      <c r="AG22" s="139">
        <v>0</v>
      </c>
      <c r="AH22" s="142">
        <v>0</v>
      </c>
      <c r="AI22" s="143">
        <v>0</v>
      </c>
      <c r="AJ22" s="144">
        <v>0</v>
      </c>
      <c r="AL22" s="145"/>
      <c r="AM22" s="145"/>
      <c r="AN22" s="145"/>
    </row>
    <row r="23" spans="1:40" s="98" customFormat="1" ht="15" hidden="1">
      <c r="A23" s="147" t="s">
        <v>154</v>
      </c>
      <c r="B23" s="99">
        <f t="shared" si="6"/>
        <v>0</v>
      </c>
      <c r="C23" s="137"/>
      <c r="D23" s="137"/>
      <c r="E23" s="138"/>
      <c r="F23" s="102">
        <f t="shared" si="7"/>
        <v>0</v>
      </c>
      <c r="G23" s="99">
        <f t="shared" si="8"/>
        <v>0</v>
      </c>
      <c r="H23" s="137"/>
      <c r="I23" s="137"/>
      <c r="J23" s="138"/>
      <c r="K23" s="102">
        <f t="shared" si="9"/>
        <v>0</v>
      </c>
      <c r="L23" s="139"/>
      <c r="M23" s="137"/>
      <c r="N23" s="140"/>
      <c r="O23" s="139"/>
      <c r="P23" s="137"/>
      <c r="Q23" s="140"/>
      <c r="R23" s="99">
        <f t="shared" si="10"/>
        <v>0</v>
      </c>
      <c r="S23" s="137"/>
      <c r="T23" s="137"/>
      <c r="U23" s="138"/>
      <c r="V23" s="102">
        <f t="shared" si="11"/>
        <v>0</v>
      </c>
      <c r="W23" s="139"/>
      <c r="X23" s="137"/>
      <c r="Y23" s="140"/>
      <c r="Z23" s="139"/>
      <c r="AA23" s="137"/>
      <c r="AB23" s="140"/>
      <c r="AC23" s="103"/>
      <c r="AD23" s="139"/>
      <c r="AE23" s="137"/>
      <c r="AF23" s="141"/>
      <c r="AG23" s="139"/>
      <c r="AH23" s="142"/>
      <c r="AI23" s="143"/>
      <c r="AJ23" s="144"/>
      <c r="AL23" s="145"/>
      <c r="AM23" s="145"/>
      <c r="AN23" s="145"/>
    </row>
    <row r="24" spans="1:40" s="98" customFormat="1" ht="15" hidden="1">
      <c r="A24" s="147" t="s">
        <v>154</v>
      </c>
      <c r="B24" s="99">
        <f t="shared" si="6"/>
        <v>0</v>
      </c>
      <c r="C24" s="137"/>
      <c r="D24" s="137"/>
      <c r="E24" s="138"/>
      <c r="F24" s="102">
        <f t="shared" si="7"/>
        <v>0</v>
      </c>
      <c r="G24" s="99">
        <f t="shared" si="8"/>
        <v>0</v>
      </c>
      <c r="H24" s="137"/>
      <c r="I24" s="137"/>
      <c r="J24" s="138"/>
      <c r="K24" s="102">
        <f t="shared" si="9"/>
        <v>0</v>
      </c>
      <c r="L24" s="139"/>
      <c r="M24" s="137"/>
      <c r="N24" s="140"/>
      <c r="O24" s="139"/>
      <c r="P24" s="137"/>
      <c r="Q24" s="140"/>
      <c r="R24" s="99">
        <f t="shared" si="10"/>
        <v>0</v>
      </c>
      <c r="S24" s="137"/>
      <c r="T24" s="137"/>
      <c r="U24" s="138"/>
      <c r="V24" s="102">
        <f t="shared" si="11"/>
        <v>0</v>
      </c>
      <c r="W24" s="139"/>
      <c r="X24" s="137"/>
      <c r="Y24" s="140"/>
      <c r="Z24" s="139"/>
      <c r="AA24" s="137"/>
      <c r="AB24" s="140"/>
      <c r="AC24" s="103"/>
      <c r="AD24" s="139"/>
      <c r="AE24" s="137"/>
      <c r="AF24" s="141"/>
      <c r="AG24" s="139"/>
      <c r="AH24" s="142"/>
      <c r="AI24" s="143"/>
      <c r="AJ24" s="144"/>
      <c r="AL24" s="145"/>
      <c r="AM24" s="145"/>
      <c r="AN24" s="145"/>
    </row>
    <row r="25" spans="1:40" s="98" customFormat="1" ht="15" hidden="1">
      <c r="A25" s="147" t="s">
        <v>154</v>
      </c>
      <c r="B25" s="99">
        <f t="shared" si="6"/>
        <v>0</v>
      </c>
      <c r="C25" s="137"/>
      <c r="D25" s="137"/>
      <c r="E25" s="138"/>
      <c r="F25" s="102">
        <f t="shared" si="7"/>
        <v>0</v>
      </c>
      <c r="G25" s="99">
        <f t="shared" si="8"/>
        <v>0</v>
      </c>
      <c r="H25" s="137"/>
      <c r="I25" s="137"/>
      <c r="J25" s="138"/>
      <c r="K25" s="102">
        <f t="shared" si="9"/>
        <v>0</v>
      </c>
      <c r="L25" s="139"/>
      <c r="M25" s="137"/>
      <c r="N25" s="140"/>
      <c r="O25" s="139"/>
      <c r="P25" s="137"/>
      <c r="Q25" s="140"/>
      <c r="R25" s="99">
        <f t="shared" si="10"/>
        <v>0</v>
      </c>
      <c r="S25" s="137"/>
      <c r="T25" s="137"/>
      <c r="U25" s="138"/>
      <c r="V25" s="102">
        <f t="shared" si="11"/>
        <v>0</v>
      </c>
      <c r="W25" s="139"/>
      <c r="X25" s="137"/>
      <c r="Y25" s="140"/>
      <c r="Z25" s="139"/>
      <c r="AA25" s="137"/>
      <c r="AB25" s="140"/>
      <c r="AC25" s="103"/>
      <c r="AD25" s="139"/>
      <c r="AE25" s="137"/>
      <c r="AF25" s="141"/>
      <c r="AG25" s="139"/>
      <c r="AH25" s="142"/>
      <c r="AI25" s="143"/>
      <c r="AJ25" s="144"/>
      <c r="AL25" s="145"/>
      <c r="AM25" s="145"/>
      <c r="AN25" s="145"/>
    </row>
    <row r="26" spans="1:40" s="98" customFormat="1" ht="15" hidden="1">
      <c r="A26" s="147" t="s">
        <v>154</v>
      </c>
      <c r="B26" s="99">
        <f t="shared" si="6"/>
        <v>0</v>
      </c>
      <c r="C26" s="137"/>
      <c r="D26" s="137"/>
      <c r="E26" s="138"/>
      <c r="F26" s="102">
        <f t="shared" si="7"/>
        <v>0</v>
      </c>
      <c r="G26" s="99">
        <f t="shared" si="8"/>
        <v>0</v>
      </c>
      <c r="H26" s="137"/>
      <c r="I26" s="137"/>
      <c r="J26" s="138"/>
      <c r="K26" s="102">
        <f t="shared" si="9"/>
        <v>0</v>
      </c>
      <c r="L26" s="139"/>
      <c r="M26" s="137"/>
      <c r="N26" s="140"/>
      <c r="O26" s="139"/>
      <c r="P26" s="137"/>
      <c r="Q26" s="140"/>
      <c r="R26" s="99">
        <f t="shared" si="10"/>
        <v>0</v>
      </c>
      <c r="S26" s="137"/>
      <c r="T26" s="137"/>
      <c r="U26" s="138"/>
      <c r="V26" s="102">
        <f t="shared" si="11"/>
        <v>0</v>
      </c>
      <c r="W26" s="139"/>
      <c r="X26" s="137"/>
      <c r="Y26" s="140"/>
      <c r="Z26" s="139"/>
      <c r="AA26" s="137"/>
      <c r="AB26" s="140"/>
      <c r="AC26" s="103"/>
      <c r="AD26" s="139"/>
      <c r="AE26" s="137"/>
      <c r="AF26" s="141"/>
      <c r="AG26" s="139"/>
      <c r="AH26" s="142"/>
      <c r="AI26" s="143"/>
      <c r="AJ26" s="144"/>
      <c r="AL26" s="145"/>
      <c r="AM26" s="145"/>
      <c r="AN26" s="145"/>
    </row>
    <row r="27" spans="1:40" s="98" customFormat="1" ht="15" hidden="1">
      <c r="A27" s="147" t="s">
        <v>154</v>
      </c>
      <c r="B27" s="99">
        <f t="shared" si="6"/>
        <v>0</v>
      </c>
      <c r="C27" s="137"/>
      <c r="D27" s="137"/>
      <c r="E27" s="138"/>
      <c r="F27" s="102">
        <f t="shared" si="7"/>
        <v>0</v>
      </c>
      <c r="G27" s="99">
        <f t="shared" si="8"/>
        <v>0</v>
      </c>
      <c r="H27" s="137"/>
      <c r="I27" s="137"/>
      <c r="J27" s="138"/>
      <c r="K27" s="102">
        <f t="shared" si="9"/>
        <v>0</v>
      </c>
      <c r="L27" s="139"/>
      <c r="M27" s="137"/>
      <c r="N27" s="140"/>
      <c r="O27" s="139"/>
      <c r="P27" s="137"/>
      <c r="Q27" s="140"/>
      <c r="R27" s="99">
        <f t="shared" si="10"/>
        <v>0</v>
      </c>
      <c r="S27" s="137"/>
      <c r="T27" s="137"/>
      <c r="U27" s="138"/>
      <c r="V27" s="102">
        <f t="shared" si="11"/>
        <v>0</v>
      </c>
      <c r="W27" s="139"/>
      <c r="X27" s="137"/>
      <c r="Y27" s="140"/>
      <c r="Z27" s="139"/>
      <c r="AA27" s="137"/>
      <c r="AB27" s="140"/>
      <c r="AC27" s="103"/>
      <c r="AD27" s="139"/>
      <c r="AE27" s="137"/>
      <c r="AF27" s="141"/>
      <c r="AG27" s="139"/>
      <c r="AH27" s="142"/>
      <c r="AI27" s="143"/>
      <c r="AJ27" s="144"/>
      <c r="AL27" s="145"/>
      <c r="AM27" s="145"/>
      <c r="AN27" s="145"/>
    </row>
    <row r="28" spans="1:40" s="98" customFormat="1" ht="15" hidden="1">
      <c r="A28" s="147" t="s">
        <v>154</v>
      </c>
      <c r="B28" s="99">
        <f t="shared" si="6"/>
        <v>0</v>
      </c>
      <c r="C28" s="137"/>
      <c r="D28" s="137"/>
      <c r="E28" s="138"/>
      <c r="F28" s="102">
        <f t="shared" si="7"/>
        <v>0</v>
      </c>
      <c r="G28" s="99">
        <f t="shared" si="8"/>
        <v>0</v>
      </c>
      <c r="H28" s="137"/>
      <c r="I28" s="137"/>
      <c r="J28" s="138"/>
      <c r="K28" s="102">
        <f t="shared" si="9"/>
        <v>0</v>
      </c>
      <c r="L28" s="139"/>
      <c r="M28" s="137"/>
      <c r="N28" s="140"/>
      <c r="O28" s="139"/>
      <c r="P28" s="137"/>
      <c r="Q28" s="140"/>
      <c r="R28" s="99">
        <f t="shared" si="10"/>
        <v>0</v>
      </c>
      <c r="S28" s="137"/>
      <c r="T28" s="137"/>
      <c r="U28" s="138"/>
      <c r="V28" s="102">
        <f t="shared" si="11"/>
        <v>0</v>
      </c>
      <c r="W28" s="139"/>
      <c r="X28" s="137"/>
      <c r="Y28" s="140"/>
      <c r="Z28" s="139"/>
      <c r="AA28" s="137"/>
      <c r="AB28" s="140"/>
      <c r="AC28" s="103"/>
      <c r="AD28" s="139"/>
      <c r="AE28" s="137"/>
      <c r="AF28" s="141"/>
      <c r="AG28" s="139"/>
      <c r="AH28" s="142"/>
      <c r="AI28" s="143"/>
      <c r="AJ28" s="144"/>
      <c r="AL28" s="145"/>
      <c r="AM28" s="145"/>
      <c r="AN28" s="145"/>
    </row>
    <row r="29" spans="1:40" s="93" customFormat="1" ht="18.75" customHeight="1">
      <c r="A29" s="1582" t="s">
        <v>155</v>
      </c>
      <c r="B29" s="233">
        <f t="shared" si="6"/>
        <v>417544</v>
      </c>
      <c r="C29" s="1583">
        <f>SUM(C22:C28)</f>
        <v>13223</v>
      </c>
      <c r="D29" s="1583">
        <f>SUM(D22:D28)</f>
        <v>404321</v>
      </c>
      <c r="E29" s="1584">
        <f>SUM(E22:E28)</f>
        <v>1466</v>
      </c>
      <c r="F29" s="236">
        <f t="shared" si="7"/>
        <v>22983</v>
      </c>
      <c r="G29" s="233">
        <f t="shared" si="8"/>
        <v>489849</v>
      </c>
      <c r="H29" s="1583">
        <f>SUM(H22:H28)</f>
        <v>16249</v>
      </c>
      <c r="I29" s="1583">
        <f>SUM(I22:I28)</f>
        <v>473600</v>
      </c>
      <c r="J29" s="1584">
        <f>SUM(J22:J28)</f>
        <v>1673</v>
      </c>
      <c r="K29" s="236">
        <f t="shared" si="9"/>
        <v>23590</v>
      </c>
      <c r="L29" s="233">
        <f aca="true" t="shared" si="12" ref="L29:Q29">SUM(L22:L28)</f>
        <v>566.328</v>
      </c>
      <c r="M29" s="1583">
        <f t="shared" si="12"/>
        <v>118.18</v>
      </c>
      <c r="N29" s="236">
        <f t="shared" si="12"/>
        <v>0</v>
      </c>
      <c r="O29" s="233">
        <f t="shared" si="12"/>
        <v>0</v>
      </c>
      <c r="P29" s="1583">
        <f t="shared" si="12"/>
        <v>0</v>
      </c>
      <c r="Q29" s="236">
        <f t="shared" si="12"/>
        <v>0</v>
      </c>
      <c r="R29" s="233">
        <f t="shared" si="10"/>
        <v>490446.84</v>
      </c>
      <c r="S29" s="1583">
        <f>SUM(S22:S28)</f>
        <v>16729.27</v>
      </c>
      <c r="T29" s="1583">
        <f>SUM(T22:T28)</f>
        <v>473717.57</v>
      </c>
      <c r="U29" s="1584">
        <f>SUM(U22:U28)</f>
        <v>1659</v>
      </c>
      <c r="V29" s="236">
        <f t="shared" si="11"/>
        <v>23795</v>
      </c>
      <c r="W29" s="233">
        <f aca="true" t="shared" si="13" ref="W29:AB29">SUM(W22:W28)</f>
        <v>0</v>
      </c>
      <c r="X29" s="1583">
        <f t="shared" si="13"/>
        <v>0</v>
      </c>
      <c r="Y29" s="236">
        <f t="shared" si="13"/>
        <v>0</v>
      </c>
      <c r="Z29" s="233">
        <f t="shared" si="13"/>
        <v>0</v>
      </c>
      <c r="AA29" s="1583">
        <f t="shared" si="13"/>
        <v>0</v>
      </c>
      <c r="AB29" s="236">
        <f t="shared" si="13"/>
        <v>0</v>
      </c>
      <c r="AC29" s="1577"/>
      <c r="AD29" s="233">
        <f aca="true" t="shared" si="14" ref="AD29:AJ29">SUM(AD22:AD28)</f>
        <v>566.3</v>
      </c>
      <c r="AE29" s="1583">
        <f t="shared" si="14"/>
        <v>118.182</v>
      </c>
      <c r="AF29" s="1585">
        <f t="shared" si="14"/>
        <v>0</v>
      </c>
      <c r="AG29" s="233">
        <f t="shared" si="14"/>
        <v>0</v>
      </c>
      <c r="AH29" s="1586">
        <f t="shared" si="14"/>
        <v>0</v>
      </c>
      <c r="AI29" s="1587">
        <f t="shared" si="14"/>
        <v>0</v>
      </c>
      <c r="AJ29" s="1588">
        <f t="shared" si="14"/>
        <v>0</v>
      </c>
      <c r="AL29" s="1580"/>
      <c r="AM29" s="1580"/>
      <c r="AN29" s="1580"/>
    </row>
    <row r="30" spans="1:40" s="98" customFormat="1" ht="18.75" customHeight="1">
      <c r="A30" s="148"/>
      <c r="B30" s="99"/>
      <c r="C30" s="100"/>
      <c r="D30" s="100"/>
      <c r="E30" s="101"/>
      <c r="F30" s="102"/>
      <c r="G30" s="99"/>
      <c r="H30" s="100"/>
      <c r="I30" s="100"/>
      <c r="J30" s="101"/>
      <c r="K30" s="102"/>
      <c r="L30" s="99"/>
      <c r="M30" s="100"/>
      <c r="N30" s="102"/>
      <c r="O30" s="99"/>
      <c r="P30" s="100"/>
      <c r="Q30" s="102"/>
      <c r="R30" s="99"/>
      <c r="S30" s="100"/>
      <c r="T30" s="100"/>
      <c r="U30" s="101"/>
      <c r="V30" s="102"/>
      <c r="W30" s="99"/>
      <c r="X30" s="100"/>
      <c r="Y30" s="102"/>
      <c r="Z30" s="99"/>
      <c r="AA30" s="100"/>
      <c r="AB30" s="102"/>
      <c r="AC30" s="103"/>
      <c r="AD30" s="99"/>
      <c r="AE30" s="100"/>
      <c r="AF30" s="104"/>
      <c r="AG30" s="99"/>
      <c r="AH30" s="105"/>
      <c r="AI30" s="106"/>
      <c r="AJ30" s="107"/>
      <c r="AL30" s="145"/>
      <c r="AM30" s="145"/>
      <c r="AN30" s="145"/>
    </row>
    <row r="31" spans="1:40" s="98" customFormat="1" ht="18.75" customHeight="1">
      <c r="A31" s="1589" t="s">
        <v>156</v>
      </c>
      <c r="B31" s="149">
        <f>C31+D31</f>
        <v>21779973</v>
      </c>
      <c r="C31" s="150">
        <v>414592</v>
      </c>
      <c r="D31" s="150">
        <v>21365381</v>
      </c>
      <c r="E31" s="151">
        <v>58652</v>
      </c>
      <c r="F31" s="152">
        <f>IF(E31=0,0,ROUND(D31/E31/12*1000,0))</f>
        <v>30356</v>
      </c>
      <c r="G31" s="149">
        <f>H31+I31</f>
        <v>20820282</v>
      </c>
      <c r="H31" s="150">
        <v>441427</v>
      </c>
      <c r="I31" s="150">
        <v>20378855</v>
      </c>
      <c r="J31" s="151">
        <v>55736</v>
      </c>
      <c r="K31" s="152">
        <f>IF(J31=0,0,ROUND(I31/J31/12*1000,0))</f>
        <v>30469</v>
      </c>
      <c r="L31" s="153">
        <v>47.5</v>
      </c>
      <c r="M31" s="150">
        <v>0</v>
      </c>
      <c r="N31" s="154">
        <v>0</v>
      </c>
      <c r="O31" s="153">
        <v>0</v>
      </c>
      <c r="P31" s="150">
        <v>252013</v>
      </c>
      <c r="Q31" s="154">
        <v>644</v>
      </c>
      <c r="R31" s="149">
        <f>S31+T31</f>
        <v>20546112.66</v>
      </c>
      <c r="S31" s="150">
        <v>435207.59</v>
      </c>
      <c r="T31" s="150">
        <v>20110905.07</v>
      </c>
      <c r="U31" s="151">
        <f>43694+10035</f>
        <v>53729</v>
      </c>
      <c r="V31" s="152">
        <f>IF(U31=0,0,ROUND(T31/U31/12*1000,0))</f>
        <v>31192</v>
      </c>
      <c r="W31" s="153">
        <v>47.5</v>
      </c>
      <c r="X31" s="150">
        <v>0</v>
      </c>
      <c r="Y31" s="154">
        <v>0</v>
      </c>
      <c r="Z31" s="153">
        <v>0</v>
      </c>
      <c r="AA31" s="150">
        <v>0</v>
      </c>
      <c r="AB31" s="154">
        <v>0</v>
      </c>
      <c r="AC31" s="155"/>
      <c r="AD31" s="153">
        <v>0</v>
      </c>
      <c r="AE31" s="150">
        <v>0</v>
      </c>
      <c r="AF31" s="156">
        <v>0</v>
      </c>
      <c r="AG31" s="153">
        <v>0</v>
      </c>
      <c r="AH31" s="157">
        <v>0</v>
      </c>
      <c r="AI31" s="158">
        <v>0</v>
      </c>
      <c r="AJ31" s="159">
        <v>0</v>
      </c>
      <c r="AL31" s="145"/>
      <c r="AM31" s="145"/>
      <c r="AN31" s="145"/>
    </row>
    <row r="32" spans="1:40" s="98" customFormat="1" ht="18.75" customHeight="1">
      <c r="A32" s="220" t="s">
        <v>146</v>
      </c>
      <c r="B32" s="108"/>
      <c r="C32" s="109"/>
      <c r="D32" s="109"/>
      <c r="E32" s="110"/>
      <c r="F32" s="111"/>
      <c r="G32" s="108"/>
      <c r="H32" s="109"/>
      <c r="I32" s="109"/>
      <c r="J32" s="110"/>
      <c r="K32" s="111"/>
      <c r="L32" s="108"/>
      <c r="M32" s="109"/>
      <c r="N32" s="111"/>
      <c r="O32" s="108"/>
      <c r="P32" s="109"/>
      <c r="Q32" s="111"/>
      <c r="R32" s="108"/>
      <c r="S32" s="109"/>
      <c r="T32" s="109"/>
      <c r="U32" s="110"/>
      <c r="V32" s="111"/>
      <c r="W32" s="108"/>
      <c r="X32" s="109"/>
      <c r="Y32" s="111"/>
      <c r="Z32" s="108"/>
      <c r="AA32" s="109"/>
      <c r="AB32" s="111"/>
      <c r="AC32" s="97"/>
      <c r="AD32" s="108"/>
      <c r="AE32" s="109"/>
      <c r="AF32" s="112"/>
      <c r="AG32" s="108"/>
      <c r="AH32" s="113"/>
      <c r="AI32" s="114"/>
      <c r="AJ32" s="115"/>
      <c r="AL32" s="145"/>
      <c r="AM32" s="145"/>
      <c r="AN32" s="145"/>
    </row>
    <row r="33" spans="1:40" s="98" customFormat="1" ht="18.75" customHeight="1">
      <c r="A33" s="1590" t="s">
        <v>148</v>
      </c>
      <c r="B33" s="99"/>
      <c r="C33" s="100"/>
      <c r="D33" s="137">
        <v>18824469</v>
      </c>
      <c r="E33" s="138">
        <v>47997</v>
      </c>
      <c r="F33" s="102">
        <f>IF(E33=0,0,ROUND(D33/E33/12*1000,0))</f>
        <v>32683</v>
      </c>
      <c r="G33" s="99"/>
      <c r="H33" s="100"/>
      <c r="I33" s="137">
        <v>17834794</v>
      </c>
      <c r="J33" s="138">
        <v>45311</v>
      </c>
      <c r="K33" s="102">
        <f>IF(J33=0,0,ROUND(I33/J33/12*1000,0))</f>
        <v>32801</v>
      </c>
      <c r="L33" s="99"/>
      <c r="M33" s="137">
        <v>0</v>
      </c>
      <c r="N33" s="140">
        <v>0</v>
      </c>
      <c r="O33" s="99"/>
      <c r="P33" s="137">
        <v>252013</v>
      </c>
      <c r="Q33" s="140">
        <v>644</v>
      </c>
      <c r="R33" s="99"/>
      <c r="S33" s="100"/>
      <c r="T33" s="137">
        <v>17566848.05</v>
      </c>
      <c r="U33" s="138">
        <v>43694</v>
      </c>
      <c r="V33" s="102">
        <f>IF(U33=0,0,ROUND(T33/U33/12*1000,0))</f>
        <v>33504</v>
      </c>
      <c r="W33" s="99"/>
      <c r="X33" s="137">
        <v>0</v>
      </c>
      <c r="Y33" s="140">
        <v>0</v>
      </c>
      <c r="Z33" s="99"/>
      <c r="AA33" s="137">
        <v>0</v>
      </c>
      <c r="AB33" s="140">
        <v>0</v>
      </c>
      <c r="AC33" s="103"/>
      <c r="AD33" s="99"/>
      <c r="AE33" s="137">
        <v>0</v>
      </c>
      <c r="AF33" s="141">
        <v>0</v>
      </c>
      <c r="AG33" s="99"/>
      <c r="AH33" s="142">
        <v>0</v>
      </c>
      <c r="AI33" s="143">
        <v>0</v>
      </c>
      <c r="AJ33" s="107"/>
      <c r="AL33" s="145"/>
      <c r="AM33" s="145"/>
      <c r="AN33" s="145"/>
    </row>
    <row r="34" spans="1:40" s="98" customFormat="1" ht="18.75" customHeight="1">
      <c r="A34" s="1589" t="s">
        <v>157</v>
      </c>
      <c r="B34" s="149">
        <f>C34+D34</f>
        <v>4299160</v>
      </c>
      <c r="C34" s="150">
        <v>117725</v>
      </c>
      <c r="D34" s="150">
        <v>4181435</v>
      </c>
      <c r="E34" s="151">
        <v>10306</v>
      </c>
      <c r="F34" s="152">
        <f>IF(E34=0,0,ROUND(D34/E34/12*1000,0))</f>
        <v>33811</v>
      </c>
      <c r="G34" s="149">
        <f>H34+I34</f>
        <v>4284182</v>
      </c>
      <c r="H34" s="150">
        <v>113645</v>
      </c>
      <c r="I34" s="150">
        <v>4170537</v>
      </c>
      <c r="J34" s="151">
        <v>10306</v>
      </c>
      <c r="K34" s="152">
        <f>IF(J34=0,0,ROUND(I34/J34/12*1000,0))</f>
        <v>33723</v>
      </c>
      <c r="L34" s="153">
        <v>271</v>
      </c>
      <c r="M34" s="150">
        <v>14281</v>
      </c>
      <c r="N34" s="154">
        <v>0</v>
      </c>
      <c r="O34" s="153">
        <v>0</v>
      </c>
      <c r="P34" s="150">
        <v>0</v>
      </c>
      <c r="Q34" s="154">
        <v>0</v>
      </c>
      <c r="R34" s="149">
        <f>S34+T34</f>
        <v>4296409.28</v>
      </c>
      <c r="S34" s="150">
        <v>113875.01</v>
      </c>
      <c r="T34" s="150">
        <v>4182534.27</v>
      </c>
      <c r="U34" s="151">
        <f>9581+687</f>
        <v>10268</v>
      </c>
      <c r="V34" s="152">
        <f>IF(U34=0,0,ROUND(T34/U34/12*1000,0))</f>
        <v>33945</v>
      </c>
      <c r="W34" s="153">
        <v>0</v>
      </c>
      <c r="X34" s="150">
        <v>0</v>
      </c>
      <c r="Y34" s="154">
        <v>0</v>
      </c>
      <c r="Z34" s="153">
        <v>271</v>
      </c>
      <c r="AA34" s="150">
        <v>14281</v>
      </c>
      <c r="AB34" s="154">
        <v>0</v>
      </c>
      <c r="AC34" s="155"/>
      <c r="AD34" s="153">
        <v>0</v>
      </c>
      <c r="AE34" s="150">
        <v>0</v>
      </c>
      <c r="AF34" s="156">
        <v>0</v>
      </c>
      <c r="AG34" s="153">
        <v>0</v>
      </c>
      <c r="AH34" s="157">
        <v>0</v>
      </c>
      <c r="AI34" s="158">
        <v>0</v>
      </c>
      <c r="AJ34" s="159">
        <v>0</v>
      </c>
      <c r="AL34" s="145"/>
      <c r="AM34" s="145"/>
      <c r="AN34" s="145"/>
    </row>
    <row r="35" spans="1:40" s="98" customFormat="1" ht="18.75" customHeight="1">
      <c r="A35" s="220" t="s">
        <v>146</v>
      </c>
      <c r="B35" s="108"/>
      <c r="C35" s="109"/>
      <c r="D35" s="109"/>
      <c r="E35" s="110"/>
      <c r="F35" s="111"/>
      <c r="G35" s="108"/>
      <c r="H35" s="109"/>
      <c r="I35" s="109"/>
      <c r="J35" s="110"/>
      <c r="K35" s="111"/>
      <c r="L35" s="108"/>
      <c r="M35" s="109"/>
      <c r="N35" s="111"/>
      <c r="O35" s="108"/>
      <c r="P35" s="109"/>
      <c r="Q35" s="111"/>
      <c r="R35" s="108"/>
      <c r="S35" s="109"/>
      <c r="T35" s="109"/>
      <c r="U35" s="110"/>
      <c r="V35" s="111"/>
      <c r="W35" s="108"/>
      <c r="X35" s="109"/>
      <c r="Y35" s="111"/>
      <c r="Z35" s="108"/>
      <c r="AA35" s="109"/>
      <c r="AB35" s="111"/>
      <c r="AC35" s="97"/>
      <c r="AD35" s="108"/>
      <c r="AE35" s="109"/>
      <c r="AF35" s="112"/>
      <c r="AG35" s="108"/>
      <c r="AH35" s="113"/>
      <c r="AI35" s="114"/>
      <c r="AJ35" s="115"/>
      <c r="AL35" s="145"/>
      <c r="AM35" s="145"/>
      <c r="AN35" s="145"/>
    </row>
    <row r="36" spans="1:40" s="98" customFormat="1" ht="18.75" customHeight="1">
      <c r="A36" s="1590" t="s">
        <v>148</v>
      </c>
      <c r="B36" s="99"/>
      <c r="C36" s="100"/>
      <c r="D36" s="137">
        <v>3984578</v>
      </c>
      <c r="E36" s="138">
        <v>9614</v>
      </c>
      <c r="F36" s="102">
        <f>IF(E36=0,0,ROUND(D36/E36/12*1000,0))</f>
        <v>34538</v>
      </c>
      <c r="G36" s="99"/>
      <c r="H36" s="100"/>
      <c r="I36" s="137">
        <v>3970827</v>
      </c>
      <c r="J36" s="138">
        <v>9614</v>
      </c>
      <c r="K36" s="102">
        <f>IF(J36=0,0,ROUND(I36/J36/12*1000,0))</f>
        <v>34419</v>
      </c>
      <c r="L36" s="99"/>
      <c r="M36" s="137">
        <v>14281</v>
      </c>
      <c r="N36" s="140">
        <v>0</v>
      </c>
      <c r="O36" s="99"/>
      <c r="P36" s="137">
        <v>0</v>
      </c>
      <c r="Q36" s="140">
        <v>0</v>
      </c>
      <c r="R36" s="99"/>
      <c r="S36" s="100"/>
      <c r="T36" s="137">
        <v>3982824.27</v>
      </c>
      <c r="U36" s="138">
        <v>9581</v>
      </c>
      <c r="V36" s="102">
        <f>IF(U36=0,0,ROUND(T36/U36/12*1000,0))</f>
        <v>34642</v>
      </c>
      <c r="W36" s="99"/>
      <c r="X36" s="137">
        <v>0</v>
      </c>
      <c r="Y36" s="140">
        <v>0</v>
      </c>
      <c r="Z36" s="99"/>
      <c r="AA36" s="137">
        <v>14281</v>
      </c>
      <c r="AB36" s="140">
        <v>0</v>
      </c>
      <c r="AC36" s="103"/>
      <c r="AD36" s="99"/>
      <c r="AE36" s="137">
        <v>0</v>
      </c>
      <c r="AF36" s="141">
        <v>0</v>
      </c>
      <c r="AG36" s="99"/>
      <c r="AH36" s="142">
        <v>0</v>
      </c>
      <c r="AI36" s="143">
        <v>0</v>
      </c>
      <c r="AJ36" s="107"/>
      <c r="AL36" s="145"/>
      <c r="AM36" s="145"/>
      <c r="AN36" s="145"/>
    </row>
    <row r="37" spans="1:40" s="98" customFormat="1" ht="15" hidden="1">
      <c r="A37" s="161" t="s">
        <v>158</v>
      </c>
      <c r="B37" s="149">
        <f>C37+D37</f>
        <v>0</v>
      </c>
      <c r="C37" s="150"/>
      <c r="D37" s="150"/>
      <c r="E37" s="151"/>
      <c r="F37" s="152">
        <f>IF(E37=0,0,ROUND(D37/E37/12*1000,0))</f>
        <v>0</v>
      </c>
      <c r="G37" s="149">
        <f>H37+I37</f>
        <v>0</v>
      </c>
      <c r="H37" s="150"/>
      <c r="I37" s="150"/>
      <c r="J37" s="151"/>
      <c r="K37" s="152">
        <f>IF(J37=0,0,ROUND(I37/J37/12*1000,0))</f>
        <v>0</v>
      </c>
      <c r="L37" s="153"/>
      <c r="M37" s="150"/>
      <c r="N37" s="154"/>
      <c r="O37" s="153"/>
      <c r="P37" s="150"/>
      <c r="Q37" s="154"/>
      <c r="R37" s="149">
        <f>S37+T37</f>
        <v>0</v>
      </c>
      <c r="S37" s="150"/>
      <c r="T37" s="150"/>
      <c r="U37" s="151"/>
      <c r="V37" s="152">
        <f>IF(U37=0,0,ROUND(T37/U37/12*1000,0))</f>
        <v>0</v>
      </c>
      <c r="W37" s="153"/>
      <c r="X37" s="150"/>
      <c r="Y37" s="154"/>
      <c r="Z37" s="153"/>
      <c r="AA37" s="150"/>
      <c r="AB37" s="154"/>
      <c r="AC37" s="155"/>
      <c r="AD37" s="153"/>
      <c r="AE37" s="150"/>
      <c r="AF37" s="156"/>
      <c r="AG37" s="153"/>
      <c r="AH37" s="157"/>
      <c r="AI37" s="158"/>
      <c r="AJ37" s="159"/>
      <c r="AL37" s="145"/>
      <c r="AM37" s="145"/>
      <c r="AN37" s="145"/>
    </row>
    <row r="38" spans="1:40" s="98" customFormat="1" ht="15" hidden="1">
      <c r="A38" s="96" t="s">
        <v>146</v>
      </c>
      <c r="B38" s="108"/>
      <c r="C38" s="109"/>
      <c r="D38" s="109"/>
      <c r="E38" s="110"/>
      <c r="F38" s="111"/>
      <c r="G38" s="108"/>
      <c r="H38" s="109"/>
      <c r="I38" s="109"/>
      <c r="J38" s="110"/>
      <c r="K38" s="111"/>
      <c r="L38" s="108"/>
      <c r="M38" s="109"/>
      <c r="N38" s="111"/>
      <c r="O38" s="108"/>
      <c r="P38" s="109"/>
      <c r="Q38" s="111"/>
      <c r="R38" s="108"/>
      <c r="S38" s="109"/>
      <c r="T38" s="109"/>
      <c r="U38" s="110"/>
      <c r="V38" s="111"/>
      <c r="W38" s="108"/>
      <c r="X38" s="109"/>
      <c r="Y38" s="111"/>
      <c r="Z38" s="108"/>
      <c r="AA38" s="109"/>
      <c r="AB38" s="111"/>
      <c r="AC38" s="97"/>
      <c r="AD38" s="108"/>
      <c r="AE38" s="109"/>
      <c r="AF38" s="112"/>
      <c r="AG38" s="108"/>
      <c r="AH38" s="113"/>
      <c r="AI38" s="114"/>
      <c r="AJ38" s="115"/>
      <c r="AL38" s="145"/>
      <c r="AM38" s="145"/>
      <c r="AN38" s="145"/>
    </row>
    <row r="39" spans="1:40" s="98" customFormat="1" ht="15" hidden="1">
      <c r="A39" s="160" t="s">
        <v>148</v>
      </c>
      <c r="B39" s="99"/>
      <c r="C39" s="100"/>
      <c r="D39" s="137"/>
      <c r="E39" s="138"/>
      <c r="F39" s="102">
        <f>IF(E39=0,0,ROUND(D39/E39/12*1000,0))</f>
        <v>0</v>
      </c>
      <c r="G39" s="99"/>
      <c r="H39" s="100"/>
      <c r="I39" s="137"/>
      <c r="J39" s="138"/>
      <c r="K39" s="102">
        <f>IF(J39=0,0,ROUND(I39/J39/12*1000,0))</f>
        <v>0</v>
      </c>
      <c r="L39" s="99"/>
      <c r="M39" s="137"/>
      <c r="N39" s="140"/>
      <c r="O39" s="99"/>
      <c r="P39" s="137"/>
      <c r="Q39" s="140"/>
      <c r="R39" s="99"/>
      <c r="S39" s="100"/>
      <c r="T39" s="137"/>
      <c r="U39" s="138"/>
      <c r="V39" s="102">
        <f>IF(U39=0,0,ROUND(T39/U39/12*1000,0))</f>
        <v>0</v>
      </c>
      <c r="W39" s="99"/>
      <c r="X39" s="137"/>
      <c r="Y39" s="140"/>
      <c r="Z39" s="99"/>
      <c r="AA39" s="137"/>
      <c r="AB39" s="140"/>
      <c r="AC39" s="103"/>
      <c r="AD39" s="99"/>
      <c r="AE39" s="137"/>
      <c r="AF39" s="141"/>
      <c r="AG39" s="99"/>
      <c r="AH39" s="142"/>
      <c r="AI39" s="143"/>
      <c r="AJ39" s="107"/>
      <c r="AL39" s="145"/>
      <c r="AM39" s="145"/>
      <c r="AN39" s="145"/>
    </row>
    <row r="40" spans="1:40" s="93" customFormat="1" ht="18.75" customHeight="1">
      <c r="A40" s="1591" t="s">
        <v>159</v>
      </c>
      <c r="B40" s="1592">
        <f>C40+D40</f>
        <v>26079133</v>
      </c>
      <c r="C40" s="1593">
        <f>C31+C34+C37</f>
        <v>532317</v>
      </c>
      <c r="D40" s="1593">
        <f>D31+D34+D37</f>
        <v>25546816</v>
      </c>
      <c r="E40" s="1594">
        <f>E31+E34+E37</f>
        <v>68958</v>
      </c>
      <c r="F40" s="1595">
        <f>IF(E40=0,0,ROUND(D40/E40/12*1000,0))</f>
        <v>30872</v>
      </c>
      <c r="G40" s="1592">
        <f>H40+I40</f>
        <v>25104464</v>
      </c>
      <c r="H40" s="1593">
        <f>H31+H34+H37</f>
        <v>555072</v>
      </c>
      <c r="I40" s="1593">
        <f>I31+I34+I37</f>
        <v>24549392</v>
      </c>
      <c r="J40" s="1594">
        <f>J31+J34+J37</f>
        <v>66042</v>
      </c>
      <c r="K40" s="1595">
        <f>IF(J40=0,0,ROUND(I40/J40/12*1000,0))</f>
        <v>30977</v>
      </c>
      <c r="L40" s="1592">
        <f aca="true" t="shared" si="15" ref="L40:Q40">L31+L34+L37</f>
        <v>318.5</v>
      </c>
      <c r="M40" s="1593">
        <f t="shared" si="15"/>
        <v>14281</v>
      </c>
      <c r="N40" s="1595">
        <f t="shared" si="15"/>
        <v>0</v>
      </c>
      <c r="O40" s="1592">
        <f t="shared" si="15"/>
        <v>0</v>
      </c>
      <c r="P40" s="1593">
        <f t="shared" si="15"/>
        <v>252013</v>
      </c>
      <c r="Q40" s="1595">
        <f t="shared" si="15"/>
        <v>644</v>
      </c>
      <c r="R40" s="1592">
        <f>S40+T40</f>
        <v>24842521.94</v>
      </c>
      <c r="S40" s="1593">
        <f>S31+S34+S37</f>
        <v>549082.6</v>
      </c>
      <c r="T40" s="1593">
        <f>T31+T34+T37</f>
        <v>24293439.34</v>
      </c>
      <c r="U40" s="1594">
        <f>U31+U34+U37</f>
        <v>63997</v>
      </c>
      <c r="V40" s="1595">
        <f>IF(U40=0,0,ROUND(T40/U40/12*1000,0))</f>
        <v>31634</v>
      </c>
      <c r="W40" s="1592">
        <f aca="true" t="shared" si="16" ref="W40:AB40">W31+W34+W37</f>
        <v>47.5</v>
      </c>
      <c r="X40" s="1593">
        <f t="shared" si="16"/>
        <v>0</v>
      </c>
      <c r="Y40" s="1595">
        <f t="shared" si="16"/>
        <v>0</v>
      </c>
      <c r="Z40" s="1592">
        <f t="shared" si="16"/>
        <v>271</v>
      </c>
      <c r="AA40" s="1593">
        <f t="shared" si="16"/>
        <v>14281</v>
      </c>
      <c r="AB40" s="1595">
        <f t="shared" si="16"/>
        <v>0</v>
      </c>
      <c r="AC40" s="1596"/>
      <c r="AD40" s="1592">
        <f aca="true" t="shared" si="17" ref="AD40:AJ40">AD31+AD34+AD37</f>
        <v>0</v>
      </c>
      <c r="AE40" s="1593">
        <f t="shared" si="17"/>
        <v>0</v>
      </c>
      <c r="AF40" s="1597">
        <f t="shared" si="17"/>
        <v>0</v>
      </c>
      <c r="AG40" s="1592">
        <f t="shared" si="17"/>
        <v>0</v>
      </c>
      <c r="AH40" s="1598">
        <f t="shared" si="17"/>
        <v>0</v>
      </c>
      <c r="AI40" s="1599">
        <f t="shared" si="17"/>
        <v>0</v>
      </c>
      <c r="AJ40" s="1600">
        <f t="shared" si="17"/>
        <v>0</v>
      </c>
      <c r="AL40" s="1580"/>
      <c r="AM40" s="1580"/>
      <c r="AN40" s="1580"/>
    </row>
    <row r="41" spans="1:40" s="98" customFormat="1" ht="18.75" customHeight="1">
      <c r="A41" s="2110" t="s">
        <v>146</v>
      </c>
      <c r="B41" s="108"/>
      <c r="C41" s="109"/>
      <c r="D41" s="109"/>
      <c r="E41" s="110"/>
      <c r="F41" s="111"/>
      <c r="G41" s="108"/>
      <c r="H41" s="109"/>
      <c r="I41" s="109"/>
      <c r="J41" s="110"/>
      <c r="K41" s="111"/>
      <c r="L41" s="108"/>
      <c r="M41" s="109"/>
      <c r="N41" s="111"/>
      <c r="O41" s="108"/>
      <c r="P41" s="109"/>
      <c r="Q41" s="111"/>
      <c r="R41" s="108"/>
      <c r="S41" s="109"/>
      <c r="T41" s="109"/>
      <c r="U41" s="110"/>
      <c r="V41" s="111"/>
      <c r="W41" s="108"/>
      <c r="X41" s="109"/>
      <c r="Y41" s="111"/>
      <c r="Z41" s="108"/>
      <c r="AA41" s="109"/>
      <c r="AB41" s="111"/>
      <c r="AC41" s="97"/>
      <c r="AD41" s="108"/>
      <c r="AE41" s="109"/>
      <c r="AF41" s="112"/>
      <c r="AG41" s="108"/>
      <c r="AH41" s="113"/>
      <c r="AI41" s="114"/>
      <c r="AJ41" s="115"/>
      <c r="AL41" s="145"/>
      <c r="AM41" s="145"/>
      <c r="AN41" s="145"/>
    </row>
    <row r="42" spans="1:40" s="93" customFormat="1" ht="18.75" customHeight="1">
      <c r="A42" s="1601" t="s">
        <v>148</v>
      </c>
      <c r="B42" s="233"/>
      <c r="C42" s="1583"/>
      <c r="D42" s="1583">
        <f>D33+D36+D39</f>
        <v>22809047</v>
      </c>
      <c r="E42" s="1584">
        <f>E33+E36+E39</f>
        <v>57611</v>
      </c>
      <c r="F42" s="236">
        <f>IF(E42=0,0,ROUND(D42/E42/12*1000,0))</f>
        <v>32993</v>
      </c>
      <c r="G42" s="233"/>
      <c r="H42" s="1583"/>
      <c r="I42" s="1583">
        <f>I33+I36+I39</f>
        <v>21805621</v>
      </c>
      <c r="J42" s="1584">
        <f>J33+J36+J39</f>
        <v>54925</v>
      </c>
      <c r="K42" s="236">
        <f>IF(J42=0,0,ROUND(I42/J42/12*1000,0))</f>
        <v>33084</v>
      </c>
      <c r="L42" s="233"/>
      <c r="M42" s="1583">
        <f>M33+M36+M39</f>
        <v>14281</v>
      </c>
      <c r="N42" s="236">
        <f>N33+N36+N39</f>
        <v>0</v>
      </c>
      <c r="O42" s="233"/>
      <c r="P42" s="1583">
        <f>P33+P36+P39</f>
        <v>252013</v>
      </c>
      <c r="Q42" s="236">
        <f>Q33+Q36+Q39</f>
        <v>644</v>
      </c>
      <c r="R42" s="233"/>
      <c r="S42" s="1583"/>
      <c r="T42" s="1583">
        <f>T33+T36+T39</f>
        <v>21549672.32</v>
      </c>
      <c r="U42" s="1584">
        <f>U33+U36+U39</f>
        <v>53275</v>
      </c>
      <c r="V42" s="236">
        <f>IF(U42=0,0,ROUND(T42/U42/12*1000,0))</f>
        <v>33708</v>
      </c>
      <c r="W42" s="233"/>
      <c r="X42" s="1583">
        <f>X33+X36+X39</f>
        <v>0</v>
      </c>
      <c r="Y42" s="236">
        <f>Y33+Y36+Y39</f>
        <v>0</v>
      </c>
      <c r="Z42" s="233"/>
      <c r="AA42" s="1583">
        <f>AA33+AA36+AA39</f>
        <v>14281</v>
      </c>
      <c r="AB42" s="236">
        <f>AB33+AB36+AB39</f>
        <v>0</v>
      </c>
      <c r="AC42" s="1577"/>
      <c r="AD42" s="233"/>
      <c r="AE42" s="1583">
        <f>AE33+AE36+AE39</f>
        <v>0</v>
      </c>
      <c r="AF42" s="1585">
        <f>AF33+AF36+AF39</f>
        <v>0</v>
      </c>
      <c r="AG42" s="233"/>
      <c r="AH42" s="1586">
        <f>AH33+AH36+AH39</f>
        <v>0</v>
      </c>
      <c r="AI42" s="1587">
        <f>AI33+AI36+AI39</f>
        <v>0</v>
      </c>
      <c r="AJ42" s="1588"/>
      <c r="AL42" s="1580"/>
      <c r="AM42" s="1580"/>
      <c r="AN42" s="1580"/>
    </row>
    <row r="43" spans="1:40" s="98" customFormat="1" ht="18.75" customHeight="1" thickBot="1">
      <c r="A43" s="162"/>
      <c r="B43" s="163"/>
      <c r="C43" s="164"/>
      <c r="D43" s="164"/>
      <c r="E43" s="165"/>
      <c r="F43" s="166"/>
      <c r="G43" s="163"/>
      <c r="H43" s="164"/>
      <c r="I43" s="164"/>
      <c r="J43" s="165"/>
      <c r="K43" s="166"/>
      <c r="L43" s="163"/>
      <c r="M43" s="164"/>
      <c r="N43" s="166"/>
      <c r="O43" s="163"/>
      <c r="P43" s="164"/>
      <c r="Q43" s="166"/>
      <c r="R43" s="163"/>
      <c r="S43" s="164"/>
      <c r="T43" s="164"/>
      <c r="U43" s="165"/>
      <c r="V43" s="166"/>
      <c r="W43" s="163"/>
      <c r="X43" s="164"/>
      <c r="Y43" s="166"/>
      <c r="Z43" s="163"/>
      <c r="AA43" s="164"/>
      <c r="AB43" s="166"/>
      <c r="AC43" s="167"/>
      <c r="AD43" s="163"/>
      <c r="AE43" s="164"/>
      <c r="AF43" s="168"/>
      <c r="AG43" s="163"/>
      <c r="AH43" s="169"/>
      <c r="AI43" s="170"/>
      <c r="AJ43" s="171"/>
      <c r="AL43" s="145"/>
      <c r="AM43" s="145"/>
      <c r="AN43" s="145"/>
    </row>
    <row r="44" spans="1:40" s="232" customFormat="1" ht="18.75" customHeight="1" thickBot="1">
      <c r="A44" s="1602" t="s">
        <v>160</v>
      </c>
      <c r="B44" s="1603">
        <f>C44+D44</f>
        <v>658080</v>
      </c>
      <c r="C44" s="1604">
        <v>25749</v>
      </c>
      <c r="D44" s="1604">
        <v>632331</v>
      </c>
      <c r="E44" s="1605">
        <v>2164</v>
      </c>
      <c r="F44" s="1606">
        <f>IF(E44=0,0,ROUND(D44/E44/12*1000,0))</f>
        <v>24350</v>
      </c>
      <c r="G44" s="1603">
        <f>H44+I44</f>
        <v>642388</v>
      </c>
      <c r="H44" s="1604">
        <v>19846</v>
      </c>
      <c r="I44" s="1604">
        <v>622542</v>
      </c>
      <c r="J44" s="1605">
        <v>2145</v>
      </c>
      <c r="K44" s="1606">
        <f>IF(J44=0,0,ROUND(I44/J44/12*1000,0))</f>
        <v>24186</v>
      </c>
      <c r="L44" s="1607">
        <v>68</v>
      </c>
      <c r="M44" s="1604">
        <v>0</v>
      </c>
      <c r="N44" s="1608">
        <v>0</v>
      </c>
      <c r="O44" s="1607">
        <v>0</v>
      </c>
      <c r="P44" s="1604">
        <v>0</v>
      </c>
      <c r="Q44" s="1608">
        <v>0</v>
      </c>
      <c r="R44" s="1603">
        <f>S44+T44</f>
        <v>640276</v>
      </c>
      <c r="S44" s="2113">
        <v>17749</v>
      </c>
      <c r="T44" s="2113">
        <v>622527</v>
      </c>
      <c r="U44" s="1605">
        <v>2007</v>
      </c>
      <c r="V44" s="1606">
        <f>IF(U44=0,0,ROUND(T44/U44/12*1000,0))</f>
        <v>25848</v>
      </c>
      <c r="W44" s="1607">
        <v>0</v>
      </c>
      <c r="X44" s="1604">
        <v>0</v>
      </c>
      <c r="Y44" s="1608">
        <v>0</v>
      </c>
      <c r="Z44" s="1607">
        <v>0</v>
      </c>
      <c r="AA44" s="1604">
        <v>0</v>
      </c>
      <c r="AB44" s="1608">
        <v>0</v>
      </c>
      <c r="AC44" s="1609"/>
      <c r="AD44" s="1607">
        <v>68</v>
      </c>
      <c r="AE44" s="1604">
        <v>0</v>
      </c>
      <c r="AF44" s="1610">
        <v>0</v>
      </c>
      <c r="AG44" s="1611">
        <v>0</v>
      </c>
      <c r="AH44" s="1612">
        <v>0</v>
      </c>
      <c r="AI44" s="1613">
        <v>0</v>
      </c>
      <c r="AJ44" s="1614">
        <v>0</v>
      </c>
      <c r="AL44" s="1615"/>
      <c r="AM44" s="1615"/>
      <c r="AN44" s="1615"/>
    </row>
    <row r="45" spans="1:36" s="98" customFormat="1" ht="18.75" customHeight="1" thickBot="1">
      <c r="A45" s="172"/>
      <c r="B45" s="173"/>
      <c r="C45" s="174"/>
      <c r="D45" s="174"/>
      <c r="E45" s="175"/>
      <c r="F45" s="176"/>
      <c r="G45" s="173"/>
      <c r="H45" s="174"/>
      <c r="I45" s="174"/>
      <c r="J45" s="175"/>
      <c r="K45" s="176"/>
      <c r="L45" s="173"/>
      <c r="M45" s="174"/>
      <c r="N45" s="176"/>
      <c r="O45" s="173"/>
      <c r="P45" s="174"/>
      <c r="Q45" s="176"/>
      <c r="R45" s="173"/>
      <c r="S45" s="174"/>
      <c r="T45" s="174"/>
      <c r="U45" s="175"/>
      <c r="V45" s="176"/>
      <c r="W45" s="173"/>
      <c r="X45" s="174"/>
      <c r="Y45" s="176"/>
      <c r="Z45" s="173"/>
      <c r="AA45" s="174"/>
      <c r="AB45" s="176"/>
      <c r="AC45" s="177"/>
      <c r="AD45" s="173"/>
      <c r="AE45" s="174"/>
      <c r="AF45" s="178"/>
      <c r="AG45" s="173"/>
      <c r="AH45" s="179"/>
      <c r="AI45" s="180"/>
      <c r="AJ45" s="181"/>
    </row>
    <row r="46" spans="1:36" s="1629" customFormat="1" ht="18.75" customHeight="1">
      <c r="A46" s="1616" t="s">
        <v>161</v>
      </c>
      <c r="B46" s="1617">
        <f>C46+D46</f>
        <v>295058</v>
      </c>
      <c r="C46" s="1618">
        <v>9429</v>
      </c>
      <c r="D46" s="1618">
        <v>285629</v>
      </c>
      <c r="E46" s="1619">
        <v>1258</v>
      </c>
      <c r="F46" s="1620">
        <f>IF(E46=0,0,ROUND(D46/E46/12*1000,0))</f>
        <v>18921</v>
      </c>
      <c r="G46" s="1617">
        <f>H46+I46</f>
        <v>295378</v>
      </c>
      <c r="H46" s="1618">
        <v>12429</v>
      </c>
      <c r="I46" s="1618">
        <v>282949</v>
      </c>
      <c r="J46" s="1619">
        <v>1258</v>
      </c>
      <c r="K46" s="1620">
        <f>IF(J46=0,0,ROUND(I46/J46/12*1000,0))</f>
        <v>18743</v>
      </c>
      <c r="L46" s="1621">
        <v>0</v>
      </c>
      <c r="M46" s="1618">
        <v>0</v>
      </c>
      <c r="N46" s="1622">
        <v>0</v>
      </c>
      <c r="O46" s="1621">
        <v>0</v>
      </c>
      <c r="P46" s="1618">
        <v>0</v>
      </c>
      <c r="Q46" s="1622">
        <v>0</v>
      </c>
      <c r="R46" s="1617">
        <f>S46+T46</f>
        <v>290075.54</v>
      </c>
      <c r="S46" s="1618">
        <v>10895.68</v>
      </c>
      <c r="T46" s="1618">
        <v>279179.86</v>
      </c>
      <c r="U46" s="1619">
        <v>1091</v>
      </c>
      <c r="V46" s="1620">
        <f>IF(U46=0,0,ROUND(T46/U46/12*1000,0))</f>
        <v>21324</v>
      </c>
      <c r="W46" s="1621">
        <v>0</v>
      </c>
      <c r="X46" s="1618">
        <v>0</v>
      </c>
      <c r="Y46" s="1622">
        <v>0</v>
      </c>
      <c r="Z46" s="1621">
        <v>0</v>
      </c>
      <c r="AA46" s="1618">
        <v>0</v>
      </c>
      <c r="AB46" s="1622">
        <v>0</v>
      </c>
      <c r="AC46" s="1623">
        <f>AC52</f>
        <v>0</v>
      </c>
      <c r="AD46" s="1621">
        <v>0</v>
      </c>
      <c r="AE46" s="1618">
        <v>3686.04</v>
      </c>
      <c r="AF46" s="1624">
        <v>0</v>
      </c>
      <c r="AG46" s="1625">
        <v>0</v>
      </c>
      <c r="AH46" s="1626">
        <v>0</v>
      </c>
      <c r="AI46" s="1627">
        <v>0</v>
      </c>
      <c r="AJ46" s="1628">
        <v>1042.26</v>
      </c>
    </row>
    <row r="47" spans="1:36" s="98" customFormat="1" ht="15" hidden="1">
      <c r="A47" s="182" t="s">
        <v>162</v>
      </c>
      <c r="B47" s="108"/>
      <c r="C47" s="109"/>
      <c r="D47" s="109"/>
      <c r="E47" s="110"/>
      <c r="F47" s="111"/>
      <c r="G47" s="108"/>
      <c r="H47" s="109"/>
      <c r="I47" s="109"/>
      <c r="J47" s="110"/>
      <c r="K47" s="111"/>
      <c r="L47" s="108"/>
      <c r="M47" s="109"/>
      <c r="N47" s="111"/>
      <c r="O47" s="108"/>
      <c r="P47" s="109"/>
      <c r="Q47" s="111"/>
      <c r="R47" s="108"/>
      <c r="S47" s="109"/>
      <c r="T47" s="109"/>
      <c r="U47" s="110"/>
      <c r="V47" s="111"/>
      <c r="W47" s="108"/>
      <c r="X47" s="109"/>
      <c r="Y47" s="111"/>
      <c r="Z47" s="108"/>
      <c r="AA47" s="109"/>
      <c r="AB47" s="111"/>
      <c r="AC47" s="97"/>
      <c r="AD47" s="108"/>
      <c r="AE47" s="109"/>
      <c r="AF47" s="112"/>
      <c r="AG47" s="108"/>
      <c r="AH47" s="113"/>
      <c r="AI47" s="114"/>
      <c r="AJ47" s="115"/>
    </row>
    <row r="48" spans="1:36" s="98" customFormat="1" ht="15" hidden="1">
      <c r="A48" s="182"/>
      <c r="B48" s="108"/>
      <c r="C48" s="183"/>
      <c r="D48" s="183"/>
      <c r="E48" s="184"/>
      <c r="F48" s="111"/>
      <c r="G48" s="108"/>
      <c r="H48" s="183"/>
      <c r="I48" s="183"/>
      <c r="J48" s="184"/>
      <c r="K48" s="111"/>
      <c r="L48" s="185"/>
      <c r="M48" s="183"/>
      <c r="N48" s="186"/>
      <c r="O48" s="185"/>
      <c r="P48" s="183"/>
      <c r="Q48" s="186"/>
      <c r="R48" s="108"/>
      <c r="S48" s="183"/>
      <c r="T48" s="183"/>
      <c r="U48" s="184"/>
      <c r="V48" s="111"/>
      <c r="W48" s="185"/>
      <c r="X48" s="183"/>
      <c r="Y48" s="186"/>
      <c r="Z48" s="185"/>
      <c r="AA48" s="183"/>
      <c r="AB48" s="186"/>
      <c r="AC48" s="97"/>
      <c r="AD48" s="185"/>
      <c r="AE48" s="183"/>
      <c r="AF48" s="187"/>
      <c r="AG48" s="185"/>
      <c r="AH48" s="188"/>
      <c r="AI48" s="189"/>
      <c r="AJ48" s="115"/>
    </row>
    <row r="49" spans="1:36" s="98" customFormat="1" ht="15" hidden="1">
      <c r="A49" s="182"/>
      <c r="B49" s="108"/>
      <c r="C49" s="183"/>
      <c r="D49" s="183"/>
      <c r="E49" s="184"/>
      <c r="F49" s="111"/>
      <c r="G49" s="108"/>
      <c r="H49" s="183"/>
      <c r="I49" s="183"/>
      <c r="J49" s="184"/>
      <c r="K49" s="111"/>
      <c r="L49" s="185"/>
      <c r="M49" s="183"/>
      <c r="N49" s="186"/>
      <c r="O49" s="185"/>
      <c r="P49" s="183"/>
      <c r="Q49" s="186"/>
      <c r="R49" s="108"/>
      <c r="S49" s="183"/>
      <c r="T49" s="183"/>
      <c r="U49" s="184"/>
      <c r="V49" s="111"/>
      <c r="W49" s="185"/>
      <c r="X49" s="183"/>
      <c r="Y49" s="186"/>
      <c r="Z49" s="185"/>
      <c r="AA49" s="183"/>
      <c r="AB49" s="186"/>
      <c r="AC49" s="97"/>
      <c r="AD49" s="185"/>
      <c r="AE49" s="183"/>
      <c r="AF49" s="187"/>
      <c r="AG49" s="185"/>
      <c r="AH49" s="188"/>
      <c r="AI49" s="189"/>
      <c r="AJ49" s="115"/>
    </row>
    <row r="50" spans="1:36" s="98" customFormat="1" ht="15" hidden="1">
      <c r="A50" s="182"/>
      <c r="B50" s="108"/>
      <c r="C50" s="183"/>
      <c r="D50" s="183"/>
      <c r="E50" s="184"/>
      <c r="F50" s="111"/>
      <c r="G50" s="108"/>
      <c r="H50" s="183"/>
      <c r="I50" s="183"/>
      <c r="J50" s="184"/>
      <c r="K50" s="111"/>
      <c r="L50" s="185"/>
      <c r="M50" s="183"/>
      <c r="N50" s="186"/>
      <c r="O50" s="185"/>
      <c r="P50" s="183"/>
      <c r="Q50" s="186"/>
      <c r="R50" s="108"/>
      <c r="S50" s="183"/>
      <c r="T50" s="183"/>
      <c r="U50" s="184"/>
      <c r="V50" s="111"/>
      <c r="W50" s="185"/>
      <c r="X50" s="183"/>
      <c r="Y50" s="186"/>
      <c r="Z50" s="185"/>
      <c r="AA50" s="183"/>
      <c r="AB50" s="186"/>
      <c r="AC50" s="97"/>
      <c r="AD50" s="185"/>
      <c r="AE50" s="183"/>
      <c r="AF50" s="187"/>
      <c r="AG50" s="185"/>
      <c r="AH50" s="188"/>
      <c r="AI50" s="189"/>
      <c r="AJ50" s="115"/>
    </row>
    <row r="51" spans="1:36" s="98" customFormat="1" ht="15">
      <c r="A51" s="116"/>
      <c r="B51" s="108"/>
      <c r="C51" s="109"/>
      <c r="D51" s="109"/>
      <c r="E51" s="110"/>
      <c r="F51" s="111"/>
      <c r="G51" s="108"/>
      <c r="H51" s="109"/>
      <c r="I51" s="109"/>
      <c r="J51" s="110"/>
      <c r="K51" s="111"/>
      <c r="L51" s="108"/>
      <c r="M51" s="109"/>
      <c r="N51" s="111"/>
      <c r="O51" s="108"/>
      <c r="P51" s="109"/>
      <c r="Q51" s="111"/>
      <c r="R51" s="108"/>
      <c r="S51" s="109"/>
      <c r="T51" s="109"/>
      <c r="U51" s="110"/>
      <c r="V51" s="111"/>
      <c r="W51" s="108"/>
      <c r="X51" s="109"/>
      <c r="Y51" s="111"/>
      <c r="Z51" s="108"/>
      <c r="AA51" s="109"/>
      <c r="AB51" s="111"/>
      <c r="AC51" s="97"/>
      <c r="AD51" s="108"/>
      <c r="AE51" s="109"/>
      <c r="AF51" s="112"/>
      <c r="AG51" s="108"/>
      <c r="AH51" s="113"/>
      <c r="AI51" s="114"/>
      <c r="AJ51" s="115"/>
    </row>
    <row r="52" spans="1:36" s="98" customFormat="1" ht="18.75" customHeight="1">
      <c r="A52" s="116" t="s">
        <v>163</v>
      </c>
      <c r="B52" s="117">
        <f>C52+D52</f>
        <v>0</v>
      </c>
      <c r="C52" s="118"/>
      <c r="D52" s="118"/>
      <c r="E52" s="119"/>
      <c r="F52" s="120">
        <f>IF(E52=0,0,ROUND(D52/E52/12*1000,0))</f>
        <v>0</v>
      </c>
      <c r="G52" s="117">
        <f>H52+I52</f>
        <v>0</v>
      </c>
      <c r="H52" s="118"/>
      <c r="I52" s="118"/>
      <c r="J52" s="119"/>
      <c r="K52" s="120">
        <f>IF(J52=0,0,ROUND(I52/J52/12*1000,0))</f>
        <v>0</v>
      </c>
      <c r="L52" s="121"/>
      <c r="M52" s="118"/>
      <c r="N52" s="122"/>
      <c r="O52" s="121"/>
      <c r="P52" s="118"/>
      <c r="Q52" s="122"/>
      <c r="R52" s="117">
        <f>S52+T52</f>
        <v>0</v>
      </c>
      <c r="S52" s="118"/>
      <c r="T52" s="118"/>
      <c r="U52" s="119"/>
      <c r="V52" s="120">
        <f>IF(U52=0,0,ROUND(T52/U52/12*1000,0))</f>
        <v>0</v>
      </c>
      <c r="W52" s="121"/>
      <c r="X52" s="118"/>
      <c r="Y52" s="122"/>
      <c r="Z52" s="121"/>
      <c r="AA52" s="118"/>
      <c r="AB52" s="122"/>
      <c r="AC52" s="2111"/>
      <c r="AD52" s="121"/>
      <c r="AE52" s="118"/>
      <c r="AF52" s="124"/>
      <c r="AG52" s="121"/>
      <c r="AH52" s="125"/>
      <c r="AI52" s="126"/>
      <c r="AJ52" s="127"/>
    </row>
    <row r="53" spans="1:36" s="98" customFormat="1" ht="15.75" thickBot="1">
      <c r="A53" s="190"/>
      <c r="B53" s="163"/>
      <c r="C53" s="164"/>
      <c r="D53" s="164"/>
      <c r="E53" s="165"/>
      <c r="F53" s="166"/>
      <c r="G53" s="163"/>
      <c r="H53" s="164"/>
      <c r="I53" s="164"/>
      <c r="J53" s="165"/>
      <c r="K53" s="166"/>
      <c r="L53" s="163"/>
      <c r="M53" s="164"/>
      <c r="N53" s="166"/>
      <c r="O53" s="163"/>
      <c r="P53" s="164"/>
      <c r="Q53" s="166"/>
      <c r="R53" s="163"/>
      <c r="S53" s="164"/>
      <c r="T53" s="164"/>
      <c r="U53" s="165"/>
      <c r="V53" s="166"/>
      <c r="W53" s="163"/>
      <c r="X53" s="164"/>
      <c r="Y53" s="166"/>
      <c r="Z53" s="163"/>
      <c r="AA53" s="164"/>
      <c r="AB53" s="166"/>
      <c r="AC53" s="97"/>
      <c r="AD53" s="163"/>
      <c r="AE53" s="164"/>
      <c r="AF53" s="168"/>
      <c r="AG53" s="163"/>
      <c r="AH53" s="169"/>
      <c r="AI53" s="170"/>
      <c r="AJ53" s="171"/>
    </row>
    <row r="54" spans="1:36" s="232" customFormat="1" ht="18.75" customHeight="1" thickTop="1">
      <c r="A54" s="1630" t="s">
        <v>164</v>
      </c>
      <c r="B54" s="1631"/>
      <c r="C54" s="1631"/>
      <c r="D54" s="1631"/>
      <c r="E54" s="1632"/>
      <c r="F54" s="1633"/>
      <c r="G54" s="1631"/>
      <c r="H54" s="1631"/>
      <c r="I54" s="1631"/>
      <c r="J54" s="1632"/>
      <c r="K54" s="1633"/>
      <c r="L54" s="1634"/>
      <c r="M54" s="1631"/>
      <c r="N54" s="1633"/>
      <c r="O54" s="1634"/>
      <c r="P54" s="1631"/>
      <c r="Q54" s="1633"/>
      <c r="R54" s="1631"/>
      <c r="S54" s="1631"/>
      <c r="T54" s="1631"/>
      <c r="U54" s="1632"/>
      <c r="V54" s="1633"/>
      <c r="W54" s="1634"/>
      <c r="X54" s="1631"/>
      <c r="Y54" s="1633"/>
      <c r="Z54" s="1634"/>
      <c r="AA54" s="1631"/>
      <c r="AB54" s="1633"/>
      <c r="AC54" s="1635"/>
      <c r="AD54" s="1634"/>
      <c r="AE54" s="1631"/>
      <c r="AF54" s="1636"/>
      <c r="AG54" s="1634"/>
      <c r="AH54" s="1637"/>
      <c r="AI54" s="1638"/>
      <c r="AJ54" s="1639"/>
    </row>
    <row r="55" spans="1:36" s="1542" customFormat="1" ht="18.75" customHeight="1">
      <c r="A55" s="1640" t="s">
        <v>165</v>
      </c>
      <c r="B55" s="1641">
        <f>IF(B10+B46=C55+D55,B10+B46,"chyba")</f>
        <v>28300441</v>
      </c>
      <c r="C55" s="1641">
        <f>C10+C46</f>
        <v>638282</v>
      </c>
      <c r="D55" s="1641">
        <f>D10+D46</f>
        <v>27662159</v>
      </c>
      <c r="E55" s="1642">
        <f>E10+E46</f>
        <v>75940</v>
      </c>
      <c r="F55" s="1643">
        <f>IF(E55=0,0,ROUND(D55/E55/12*1000,0))</f>
        <v>30355</v>
      </c>
      <c r="G55" s="1641">
        <f>IF(G10+G46=H55+I55,G10+G46,"chyba")</f>
        <v>27377139</v>
      </c>
      <c r="H55" s="1641">
        <f>H10+H46</f>
        <v>653313</v>
      </c>
      <c r="I55" s="1641">
        <f>I10+I46</f>
        <v>26723826</v>
      </c>
      <c r="J55" s="1642">
        <f>J10+J46</f>
        <v>73192</v>
      </c>
      <c r="K55" s="1643">
        <f>IF(J55=0,0,ROUND(I55/J55/12*1000,0))</f>
        <v>30427</v>
      </c>
      <c r="L55" s="1644">
        <f aca="true" t="shared" si="18" ref="L55:Q55">L10+L46</f>
        <v>4693.8279999999995</v>
      </c>
      <c r="M55" s="1641">
        <f t="shared" si="18"/>
        <v>14699.76702</v>
      </c>
      <c r="N55" s="1643">
        <f t="shared" si="18"/>
        <v>1</v>
      </c>
      <c r="O55" s="1644">
        <f t="shared" si="18"/>
        <v>0</v>
      </c>
      <c r="P55" s="1641">
        <f t="shared" si="18"/>
        <v>252013</v>
      </c>
      <c r="Q55" s="1643">
        <f t="shared" si="18"/>
        <v>644</v>
      </c>
      <c r="R55" s="1641">
        <f>IF(R10+R46=S55+T55,R10+R46,"chyba")</f>
        <v>27077874.56</v>
      </c>
      <c r="S55" s="1641">
        <f>S10+S46</f>
        <v>628135.99</v>
      </c>
      <c r="T55" s="1641">
        <f>T10+T46</f>
        <v>26449738.57</v>
      </c>
      <c r="U55" s="1642">
        <f>U10+U46</f>
        <v>70667</v>
      </c>
      <c r="V55" s="1643">
        <f>IF(U55=0,0,ROUND(T55/U55/12*1000,0))</f>
        <v>31191</v>
      </c>
      <c r="W55" s="1644">
        <f aca="true" t="shared" si="19" ref="W55:AB55">W10+W46</f>
        <v>3788.5</v>
      </c>
      <c r="X55" s="1641">
        <f t="shared" si="19"/>
        <v>284.6</v>
      </c>
      <c r="Y55" s="1643">
        <f t="shared" si="19"/>
        <v>1</v>
      </c>
      <c r="Z55" s="1644">
        <f t="shared" si="19"/>
        <v>271</v>
      </c>
      <c r="AA55" s="1641">
        <f t="shared" si="19"/>
        <v>14281</v>
      </c>
      <c r="AB55" s="1643">
        <f t="shared" si="19"/>
        <v>0</v>
      </c>
      <c r="AC55" s="1537">
        <f>AC46</f>
        <v>0</v>
      </c>
      <c r="AD55" s="1644">
        <f aca="true" t="shared" si="20" ref="AD55:AJ55">AD10+AD46</f>
        <v>634.3</v>
      </c>
      <c r="AE55" s="1641">
        <f t="shared" si="20"/>
        <v>3820.212</v>
      </c>
      <c r="AF55" s="1645">
        <f t="shared" si="20"/>
        <v>0</v>
      </c>
      <c r="AG55" s="1644">
        <f t="shared" si="20"/>
        <v>0</v>
      </c>
      <c r="AH55" s="1646">
        <f t="shared" si="20"/>
        <v>0</v>
      </c>
      <c r="AI55" s="1647">
        <f t="shared" si="20"/>
        <v>0</v>
      </c>
      <c r="AJ55" s="1648">
        <f t="shared" si="20"/>
        <v>1042.26</v>
      </c>
    </row>
    <row r="56" spans="1:36" s="98" customFormat="1" ht="15.75" thickBot="1">
      <c r="A56" s="191"/>
      <c r="B56" s="192"/>
      <c r="C56" s="192"/>
      <c r="D56" s="192"/>
      <c r="E56" s="193"/>
      <c r="F56" s="194"/>
      <c r="G56" s="192"/>
      <c r="H56" s="192"/>
      <c r="I56" s="192"/>
      <c r="J56" s="193"/>
      <c r="K56" s="194"/>
      <c r="L56" s="195"/>
      <c r="M56" s="192"/>
      <c r="N56" s="194"/>
      <c r="O56" s="195"/>
      <c r="P56" s="192"/>
      <c r="Q56" s="194"/>
      <c r="R56" s="192"/>
      <c r="S56" s="192"/>
      <c r="T56" s="192"/>
      <c r="U56" s="193"/>
      <c r="V56" s="194"/>
      <c r="W56" s="195"/>
      <c r="X56" s="192"/>
      <c r="Y56" s="194"/>
      <c r="Z56" s="195"/>
      <c r="AA56" s="192"/>
      <c r="AB56" s="194"/>
      <c r="AC56" s="196"/>
      <c r="AD56" s="195"/>
      <c r="AE56" s="192"/>
      <c r="AF56" s="197"/>
      <c r="AG56" s="195"/>
      <c r="AH56" s="198"/>
      <c r="AI56" s="199"/>
      <c r="AJ56" s="200"/>
    </row>
    <row r="57" spans="1:37" ht="13.5" thickTop="1">
      <c r="A57" s="201"/>
      <c r="B57" s="202"/>
      <c r="C57" s="202"/>
      <c r="D57" s="202"/>
      <c r="E57" s="201"/>
      <c r="F57" s="201"/>
      <c r="G57" s="202"/>
      <c r="H57" s="201"/>
      <c r="I57" s="201"/>
      <c r="J57" s="201"/>
      <c r="K57" s="201"/>
      <c r="L57" s="202"/>
      <c r="M57" s="202"/>
      <c r="N57" s="201"/>
      <c r="O57" s="201"/>
      <c r="P57" s="201"/>
      <c r="Q57" s="201"/>
      <c r="R57" s="202"/>
      <c r="S57" s="202"/>
      <c r="T57" s="202"/>
      <c r="U57" s="201"/>
      <c r="V57" s="201"/>
      <c r="W57" s="202"/>
      <c r="X57" s="201"/>
      <c r="Y57" s="201"/>
      <c r="Z57" s="202"/>
      <c r="AA57" s="201"/>
      <c r="AB57" s="201"/>
      <c r="AC57" s="201"/>
      <c r="AD57" s="202"/>
      <c r="AE57" s="201"/>
      <c r="AF57" s="201"/>
      <c r="AG57" s="201"/>
      <c r="AH57" s="201"/>
      <c r="AI57" s="201"/>
      <c r="AJ57" s="201"/>
      <c r="AK57" s="201"/>
    </row>
    <row r="58" spans="1:37" s="206" customFormat="1" ht="12.75" hidden="1">
      <c r="A58" s="201"/>
      <c r="B58" s="203">
        <f>'[2]314MV'!DE76</f>
        <v>28300441</v>
      </c>
      <c r="C58" s="203">
        <f>'[2]314MV'!DF76</f>
        <v>638282</v>
      </c>
      <c r="D58" s="203">
        <f>'[2]314MV'!DG76</f>
        <v>27662159</v>
      </c>
      <c r="E58" s="204">
        <f>'[2]314MV'!DH76</f>
        <v>75940</v>
      </c>
      <c r="F58" s="204">
        <f>'[2]314MV'!DI76</f>
        <v>30355.279387235536</v>
      </c>
      <c r="G58" s="204">
        <f>'[1]SUMSchv.o.'!FF20</f>
        <v>27377139</v>
      </c>
      <c r="H58" s="204">
        <f>'[1]SUMSchv.o.'!FG20</f>
        <v>653313</v>
      </c>
      <c r="I58" s="204">
        <f>'[1]SUMSchv.o.'!FH20</f>
        <v>26723826</v>
      </c>
      <c r="J58" s="204">
        <f>'[1]SUMSchv.o.'!FI20</f>
        <v>73194</v>
      </c>
      <c r="K58" s="204">
        <f>'[1]SUMSchv.o.'!FJ20</f>
        <v>73192</v>
      </c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</row>
    <row r="59" spans="1:37" s="206" customFormat="1" ht="12.75" hidden="1">
      <c r="A59" s="201"/>
      <c r="B59" s="203">
        <f aca="true" t="shared" si="21" ref="B59:I59">B55-B58</f>
        <v>0</v>
      </c>
      <c r="C59" s="203">
        <f t="shared" si="21"/>
        <v>0</v>
      </c>
      <c r="D59" s="203">
        <f t="shared" si="21"/>
        <v>0</v>
      </c>
      <c r="E59" s="204">
        <f t="shared" si="21"/>
        <v>0</v>
      </c>
      <c r="F59" s="204">
        <f t="shared" si="21"/>
        <v>-0.2793872355359781</v>
      </c>
      <c r="G59" s="203">
        <f t="shared" si="21"/>
        <v>0</v>
      </c>
      <c r="H59" s="203">
        <f t="shared" si="21"/>
        <v>0</v>
      </c>
      <c r="I59" s="203">
        <f t="shared" si="21"/>
        <v>0</v>
      </c>
      <c r="J59" s="203"/>
      <c r="K59" s="203">
        <f>J55-K58</f>
        <v>0</v>
      </c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</row>
    <row r="60" spans="1:37" ht="12.75" hidden="1">
      <c r="A60" s="201"/>
      <c r="B60" s="202"/>
      <c r="C60" s="202"/>
      <c r="D60" s="202"/>
      <c r="E60" s="202"/>
      <c r="F60" s="202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</row>
    <row r="61" spans="1:37" ht="15" hidden="1">
      <c r="A61" s="201"/>
      <c r="B61" s="207" t="s">
        <v>166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2"/>
      <c r="M61" s="201"/>
      <c r="N61" s="201"/>
      <c r="O61" s="201"/>
      <c r="P61" s="201"/>
      <c r="Q61" s="201"/>
      <c r="R61" s="201"/>
      <c r="S61" s="201"/>
      <c r="T61" s="202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</row>
    <row r="62" spans="2:37" s="208" customFormat="1" ht="15" customHeight="1" hidden="1">
      <c r="B62" s="209" t="s">
        <v>167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112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F62" s="209"/>
      <c r="AG62" s="209"/>
      <c r="AH62" s="209"/>
      <c r="AI62" s="209"/>
      <c r="AJ62" s="209"/>
      <c r="AK62" s="209"/>
    </row>
    <row r="63" spans="2:37" s="208" customFormat="1" ht="15" customHeight="1" hidden="1">
      <c r="B63" s="209" t="s">
        <v>168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F63" s="209"/>
      <c r="AG63" s="209"/>
      <c r="AH63" s="209"/>
      <c r="AI63" s="209"/>
      <c r="AJ63" s="209"/>
      <c r="AK63" s="209"/>
    </row>
    <row r="64" spans="2:37" s="208" customFormat="1" ht="15" customHeight="1" hidden="1">
      <c r="B64" s="209" t="s">
        <v>169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10"/>
      <c r="AG64" s="209"/>
      <c r="AH64" s="209"/>
      <c r="AI64" s="209"/>
      <c r="AJ64" s="211"/>
      <c r="AK64" s="209"/>
    </row>
    <row r="65" spans="2:37" s="208" customFormat="1" ht="15" customHeight="1" hidden="1">
      <c r="B65" s="209" t="s">
        <v>170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F65" s="210"/>
      <c r="AG65" s="209"/>
      <c r="AH65" s="209"/>
      <c r="AI65" s="209"/>
      <c r="AJ65" s="210"/>
      <c r="AK65" s="209"/>
    </row>
    <row r="66" spans="2:37" s="208" customFormat="1" ht="15" customHeight="1" hidden="1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F66" s="210"/>
      <c r="AG66" s="209"/>
      <c r="AH66" s="209"/>
      <c r="AI66" s="209"/>
      <c r="AJ66" s="210"/>
      <c r="AK66" s="209"/>
    </row>
    <row r="67" spans="2:37" s="208" customFormat="1" ht="15" customHeight="1" hidden="1">
      <c r="B67" s="209" t="s">
        <v>171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F67" s="212"/>
      <c r="AG67" s="209"/>
      <c r="AH67" s="209"/>
      <c r="AI67" s="209"/>
      <c r="AJ67" s="212"/>
      <c r="AK67" s="209"/>
    </row>
    <row r="68" spans="2:37" s="208" customFormat="1" ht="15" customHeight="1" hidden="1">
      <c r="B68" s="209" t="s">
        <v>172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F68" s="212"/>
      <c r="AG68" s="209"/>
      <c r="AH68" s="209"/>
      <c r="AI68" s="209"/>
      <c r="AJ68" s="212"/>
      <c r="AK68" s="209"/>
    </row>
    <row r="69" spans="2:37" s="208" customFormat="1" ht="15" customHeight="1" hidden="1">
      <c r="B69" s="213" t="s">
        <v>173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F69" s="212"/>
      <c r="AG69" s="209"/>
      <c r="AH69" s="209"/>
      <c r="AI69" s="209"/>
      <c r="AJ69" s="212"/>
      <c r="AK69" s="209"/>
    </row>
    <row r="70" spans="1:37" s="208" customFormat="1" ht="15" customHeight="1" hidden="1">
      <c r="A70" s="214"/>
      <c r="B70" s="213" t="s">
        <v>174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F70" s="212"/>
      <c r="AG70" s="209"/>
      <c r="AH70" s="209"/>
      <c r="AI70" s="209"/>
      <c r="AJ70" s="212"/>
      <c r="AK70" s="209"/>
    </row>
    <row r="71" spans="1:37" s="208" customFormat="1" ht="15" customHeight="1" hidden="1">
      <c r="A71" s="214"/>
      <c r="B71" s="209" t="s">
        <v>175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F71" s="212"/>
      <c r="AG71" s="209"/>
      <c r="AH71" s="209"/>
      <c r="AI71" s="209"/>
      <c r="AJ71" s="212"/>
      <c r="AK71" s="209"/>
    </row>
    <row r="72" spans="2:37" s="208" customFormat="1" ht="15" customHeight="1" hidden="1">
      <c r="B72" s="209" t="s">
        <v>176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F72" s="212"/>
      <c r="AG72" s="209"/>
      <c r="AH72" s="209"/>
      <c r="AI72" s="209"/>
      <c r="AJ72" s="212"/>
      <c r="AK72" s="209"/>
    </row>
    <row r="73" spans="2:37" s="208" customFormat="1" ht="15" customHeight="1" hidden="1">
      <c r="B73" s="209" t="s">
        <v>177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F73" s="212"/>
      <c r="AG73" s="209"/>
      <c r="AH73" s="209"/>
      <c r="AI73" s="209"/>
      <c r="AJ73" s="212"/>
      <c r="AK73" s="209"/>
    </row>
    <row r="74" spans="1:36" s="214" customFormat="1" ht="15" customHeight="1" hidden="1">
      <c r="A74" s="208"/>
      <c r="B74" s="209" t="s">
        <v>178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</row>
    <row r="75" spans="1:36" s="214" customFormat="1" ht="15" customHeight="1" hidden="1">
      <c r="A75" s="208"/>
      <c r="B75" s="209" t="s">
        <v>179</v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</row>
    <row r="76" spans="1:36" s="214" customFormat="1" ht="15" customHeight="1" hidden="1">
      <c r="A76" s="208"/>
      <c r="B76" s="209" t="s">
        <v>180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</row>
    <row r="77" spans="1:37" s="208" customFormat="1" ht="15" customHeight="1" hidden="1">
      <c r="A77" s="209"/>
      <c r="B77" s="209" t="s">
        <v>181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F77" s="209"/>
      <c r="AG77" s="209"/>
      <c r="AH77" s="209"/>
      <c r="AI77" s="209"/>
      <c r="AJ77" s="209"/>
      <c r="AK77" s="209"/>
    </row>
    <row r="78" spans="1:37" s="208" customFormat="1" ht="15" customHeight="1" hidden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F78" s="209"/>
      <c r="AG78" s="209"/>
      <c r="AH78" s="209"/>
      <c r="AI78" s="209"/>
      <c r="AJ78" s="209"/>
      <c r="AK78" s="209"/>
    </row>
    <row r="79" s="208" customFormat="1" ht="15" customHeight="1" hidden="1">
      <c r="B79" s="208" t="s">
        <v>182</v>
      </c>
    </row>
    <row r="80" s="208" customFormat="1" ht="15" customHeight="1" hidden="1">
      <c r="B80" s="209" t="s">
        <v>183</v>
      </c>
    </row>
    <row r="81" spans="2:37" s="208" customFormat="1" ht="15" customHeight="1" hidden="1">
      <c r="B81" s="209" t="s">
        <v>184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</row>
    <row r="82" spans="2:37" s="208" customFormat="1" ht="15" customHeight="1" hidden="1">
      <c r="B82" s="209" t="s">
        <v>185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</row>
    <row r="83" s="208" customFormat="1" ht="15" customHeight="1" hidden="1">
      <c r="B83" s="208" t="s">
        <v>550</v>
      </c>
    </row>
    <row r="84" spans="1:2" s="208" customFormat="1" ht="15" customHeight="1" hidden="1">
      <c r="A84" s="214"/>
      <c r="B84" s="208" t="s">
        <v>551</v>
      </c>
    </row>
    <row r="85" s="208" customFormat="1" ht="15" customHeight="1">
      <c r="A85" s="214"/>
    </row>
    <row r="86" spans="1:36" s="208" customFormat="1" ht="15" customHeight="1">
      <c r="A86" s="94"/>
      <c r="R86" s="1412" t="s">
        <v>188</v>
      </c>
      <c r="S86" s="1412" t="s">
        <v>186</v>
      </c>
      <c r="T86" s="1412"/>
      <c r="U86" s="1412" t="s">
        <v>288</v>
      </c>
      <c r="V86" s="1412"/>
      <c r="W86" s="1412"/>
      <c r="X86" s="1412"/>
      <c r="Y86" s="1412"/>
      <c r="Z86" s="1412"/>
      <c r="AA86" s="1412"/>
      <c r="AB86" s="1412"/>
      <c r="AC86" s="1412" t="s">
        <v>189</v>
      </c>
      <c r="AD86" s="1412"/>
      <c r="AE86" s="1412"/>
      <c r="AF86" s="1412" t="s">
        <v>289</v>
      </c>
      <c r="AG86" s="1412"/>
      <c r="AH86" s="2150" t="s">
        <v>187</v>
      </c>
      <c r="AI86" s="2150"/>
      <c r="AJ86" s="2150"/>
    </row>
    <row r="87" spans="1:7" s="208" customFormat="1" ht="15" customHeight="1">
      <c r="A87" s="94"/>
      <c r="G87" s="209"/>
    </row>
    <row r="88" spans="1:3" s="214" customFormat="1" ht="12.75">
      <c r="A88" s="94"/>
      <c r="B88" s="94"/>
      <c r="C88" s="94"/>
    </row>
    <row r="89" spans="1:3" s="214" customFormat="1" ht="12.75">
      <c r="A89" s="94"/>
      <c r="B89" s="94"/>
      <c r="C89" s="94"/>
    </row>
    <row r="90" spans="4:36" ht="15">
      <c r="D90" s="216"/>
      <c r="E90" s="217"/>
      <c r="F90" s="216"/>
      <c r="G90" s="216"/>
      <c r="H90" s="217"/>
      <c r="I90" s="216"/>
      <c r="J90" s="216"/>
      <c r="K90" s="217"/>
      <c r="L90" s="217"/>
      <c r="M90" s="217"/>
      <c r="N90" s="217"/>
      <c r="O90" s="217"/>
      <c r="P90" s="217"/>
      <c r="Q90" s="217"/>
      <c r="R90" s="216"/>
      <c r="S90" s="216"/>
      <c r="T90" s="217"/>
      <c r="U90" s="216"/>
      <c r="V90" s="216"/>
      <c r="W90" s="217"/>
      <c r="X90" s="216"/>
      <c r="Y90" s="216"/>
      <c r="Z90" s="217"/>
      <c r="AA90" s="217"/>
      <c r="AB90" s="217"/>
      <c r="AC90" s="216"/>
      <c r="AD90" s="217"/>
      <c r="AE90" s="216"/>
      <c r="AF90" s="216"/>
      <c r="AG90" s="216"/>
      <c r="AH90" s="216"/>
      <c r="AI90" s="216"/>
      <c r="AJ90" s="216"/>
    </row>
    <row r="92" spans="4:36" ht="15">
      <c r="D92" s="216"/>
      <c r="E92" s="217"/>
      <c r="F92" s="216"/>
      <c r="G92" s="216"/>
      <c r="H92" s="217"/>
      <c r="I92" s="216"/>
      <c r="J92" s="216"/>
      <c r="K92" s="217"/>
      <c r="L92" s="217"/>
      <c r="M92" s="217"/>
      <c r="N92" s="217"/>
      <c r="O92" s="217"/>
      <c r="P92" s="217"/>
      <c r="Q92" s="217"/>
      <c r="R92" s="216"/>
      <c r="S92" s="216"/>
      <c r="T92" s="217"/>
      <c r="U92" s="216"/>
      <c r="V92" s="216"/>
      <c r="W92" s="217"/>
      <c r="X92" s="216"/>
      <c r="Y92" s="216"/>
      <c r="Z92" s="217"/>
      <c r="AA92" s="217"/>
      <c r="AB92" s="217"/>
      <c r="AC92" s="216"/>
      <c r="AD92" s="217"/>
      <c r="AE92" s="216"/>
      <c r="AF92" s="216"/>
      <c r="AG92" s="216"/>
      <c r="AH92" s="216"/>
      <c r="AI92" s="216"/>
      <c r="AJ92" s="218"/>
    </row>
    <row r="93" spans="2:36" ht="15">
      <c r="B93" s="217"/>
      <c r="C93" s="216"/>
      <c r="D93" s="216"/>
      <c r="E93" s="217"/>
      <c r="F93" s="216"/>
      <c r="G93" s="216"/>
      <c r="H93" s="217"/>
      <c r="I93" s="216"/>
      <c r="J93" s="216"/>
      <c r="K93" s="217"/>
      <c r="L93" s="217"/>
      <c r="M93" s="217"/>
      <c r="N93" s="217"/>
      <c r="O93" s="217"/>
      <c r="P93" s="217"/>
      <c r="Q93" s="217"/>
      <c r="R93" s="216"/>
      <c r="S93" s="216"/>
      <c r="T93" s="217"/>
      <c r="U93" s="216"/>
      <c r="V93" s="216"/>
      <c r="W93" s="217"/>
      <c r="X93" s="216"/>
      <c r="Y93" s="216"/>
      <c r="Z93" s="217"/>
      <c r="AA93" s="217"/>
      <c r="AB93" s="217"/>
      <c r="AC93" s="216"/>
      <c r="AD93" s="217"/>
      <c r="AE93" s="216"/>
      <c r="AF93" s="216"/>
      <c r="AG93" s="216"/>
      <c r="AH93" s="216"/>
      <c r="AI93" s="216"/>
      <c r="AJ93" s="218"/>
    </row>
    <row r="94" spans="29:36" ht="15">
      <c r="AC94" s="216"/>
      <c r="AD94" s="217"/>
      <c r="AE94" s="216"/>
      <c r="AF94" s="216"/>
      <c r="AJ94" s="218"/>
    </row>
    <row r="95" spans="2:36" ht="15">
      <c r="B95" s="217"/>
      <c r="C95" s="216"/>
      <c r="D95" s="216"/>
      <c r="E95" s="217"/>
      <c r="F95" s="216"/>
      <c r="G95" s="216"/>
      <c r="H95" s="217"/>
      <c r="I95" s="216"/>
      <c r="J95" s="216"/>
      <c r="K95" s="217"/>
      <c r="L95" s="217"/>
      <c r="M95" s="217"/>
      <c r="N95" s="217"/>
      <c r="O95" s="217"/>
      <c r="P95" s="217"/>
      <c r="Q95" s="217"/>
      <c r="R95" s="216"/>
      <c r="S95" s="216"/>
      <c r="T95" s="217"/>
      <c r="U95" s="216"/>
      <c r="V95" s="216"/>
      <c r="W95" s="217"/>
      <c r="X95" s="216"/>
      <c r="Y95" s="216"/>
      <c r="Z95" s="217"/>
      <c r="AA95" s="217"/>
      <c r="AB95" s="217"/>
      <c r="AC95" s="216"/>
      <c r="AD95" s="217"/>
      <c r="AE95" s="216"/>
      <c r="AF95" s="216"/>
      <c r="AG95" s="216"/>
      <c r="AH95" s="216"/>
      <c r="AI95" s="216"/>
      <c r="AJ95" s="218"/>
    </row>
    <row r="96" spans="2:36" ht="15"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</row>
  </sheetData>
  <mergeCells count="6">
    <mergeCell ref="Z2:AB2"/>
    <mergeCell ref="AG2:AI2"/>
    <mergeCell ref="AH86:AJ86"/>
    <mergeCell ref="L2:N2"/>
    <mergeCell ref="O2:Q2"/>
    <mergeCell ref="W2:Y2"/>
  </mergeCells>
  <printOptions horizontalCentered="1"/>
  <pageMargins left="0.3937007874015748" right="0.3937007874015748" top="1.1811023622047245" bottom="0.7874015748031497" header="0.9055118110236221" footer="0.5118110236220472"/>
  <pageSetup blackAndWhite="1" fitToWidth="2" horizontalDpi="600" verticalDpi="600" orientation="landscape" paperSize="9" scale="41" r:id="rId1"/>
  <headerFooter alignWithMargins="0">
    <oddHeader>&amp;L&amp;"Arial CE,Tučné"&amp;16Kapitola: 314 - Ministerstvo vnitra&amp;C&amp;"Arial CE,Tučné"&amp;18Rozbor zaměstnanosti a čerpání mzdových prostředků&amp;R&amp;"Arial CE,Tučné"&amp;16Tabulka č. 3&amp;"Arial CE,Obyčejné"
List č.&amp;P/&amp;N</oddHeader>
    <oddFooter>&amp;C&amp;18&amp;P+73
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128"/>
  <sheetViews>
    <sheetView workbookViewId="0" topLeftCell="E7">
      <selection activeCell="H23" sqref="H23"/>
    </sheetView>
  </sheetViews>
  <sheetFormatPr defaultColWidth="9.00390625" defaultRowHeight="12.75"/>
  <cols>
    <col min="1" max="1" width="7.375" style="4" customWidth="1"/>
    <col min="2" max="2" width="6.125" style="4" customWidth="1"/>
    <col min="3" max="3" width="24.25390625" style="4" customWidth="1"/>
    <col min="4" max="6" width="9.25390625" style="4" bestFit="1" customWidth="1"/>
    <col min="7" max="7" width="10.75390625" style="4" customWidth="1"/>
    <col min="8" max="8" width="10.375" style="4" bestFit="1" customWidth="1"/>
    <col min="9" max="9" width="10.625" style="4" customWidth="1"/>
    <col min="10" max="14" width="9.25390625" style="4" bestFit="1" customWidth="1"/>
    <col min="15" max="15" width="9.75390625" style="4" customWidth="1"/>
    <col min="16" max="16" width="13.375" style="4" customWidth="1"/>
    <col min="17" max="16384" width="9.125" style="4" customWidth="1"/>
  </cols>
  <sheetData>
    <row r="2" spans="1:15" ht="15">
      <c r="A2" s="2157" t="s">
        <v>28</v>
      </c>
      <c r="B2" s="2157"/>
      <c r="C2" s="2157"/>
      <c r="O2" s="1076" t="s">
        <v>198</v>
      </c>
    </row>
    <row r="3" ht="12.75">
      <c r="L3" s="865"/>
    </row>
    <row r="4" ht="12.75">
      <c r="L4" s="866"/>
    </row>
    <row r="5" spans="1:12" ht="21.75" customHeight="1">
      <c r="A5" s="867" t="s">
        <v>199</v>
      </c>
      <c r="B5" s="1"/>
      <c r="C5" s="1"/>
      <c r="D5" s="1"/>
      <c r="E5" s="1"/>
      <c r="F5" s="1"/>
      <c r="G5" s="1"/>
      <c r="H5" s="1"/>
      <c r="I5" s="1"/>
      <c r="J5" s="1"/>
      <c r="K5" s="1"/>
      <c r="L5" s="868"/>
    </row>
    <row r="6" spans="1:12" ht="15.75">
      <c r="A6" s="867"/>
      <c r="B6" s="1"/>
      <c r="C6" s="1"/>
      <c r="D6" s="1"/>
      <c r="E6" s="1"/>
      <c r="F6" s="1"/>
      <c r="G6" s="1"/>
      <c r="H6" s="1"/>
      <c r="I6" s="1"/>
      <c r="J6" s="1"/>
      <c r="K6" s="1"/>
      <c r="L6" s="868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68"/>
    </row>
    <row r="8" spans="1:12" ht="15.75">
      <c r="A8" s="5" t="s">
        <v>305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13.5" thickBot="1">
      <c r="O9" s="869" t="s">
        <v>140</v>
      </c>
    </row>
    <row r="10" spans="1:15" ht="12.75">
      <c r="A10" s="870"/>
      <c r="B10" s="871"/>
      <c r="C10" s="872"/>
      <c r="D10" s="873" t="s">
        <v>200</v>
      </c>
      <c r="E10" s="873"/>
      <c r="F10" s="874"/>
      <c r="G10" s="875" t="s">
        <v>18</v>
      </c>
      <c r="H10" s="875"/>
      <c r="I10" s="7"/>
      <c r="J10" s="2143" t="s">
        <v>201</v>
      </c>
      <c r="K10" s="2138"/>
      <c r="L10" s="2139"/>
      <c r="M10" s="2128" t="s">
        <v>202</v>
      </c>
      <c r="N10" s="2129"/>
      <c r="O10" s="2130"/>
    </row>
    <row r="11" spans="1:15" ht="12.75">
      <c r="A11" s="876" t="s">
        <v>203</v>
      </c>
      <c r="B11" s="877" t="s">
        <v>204</v>
      </c>
      <c r="C11" s="878"/>
      <c r="D11" s="879" t="s">
        <v>205</v>
      </c>
      <c r="E11" s="879"/>
      <c r="F11" s="880"/>
      <c r="G11" s="881" t="s">
        <v>206</v>
      </c>
      <c r="H11" s="881"/>
      <c r="I11" s="882"/>
      <c r="J11" s="2159" t="s">
        <v>207</v>
      </c>
      <c r="K11" s="2160"/>
      <c r="L11" s="2161"/>
      <c r="M11" s="2133" t="s">
        <v>208</v>
      </c>
      <c r="N11" s="2134"/>
      <c r="O11" s="2135"/>
    </row>
    <row r="12" spans="1:15" ht="12.75">
      <c r="A12" s="883"/>
      <c r="B12" s="884"/>
      <c r="C12" s="885"/>
      <c r="D12" s="886" t="s">
        <v>209</v>
      </c>
      <c r="E12" s="887" t="s">
        <v>210</v>
      </c>
      <c r="F12" s="885"/>
      <c r="G12" s="888" t="s">
        <v>209</v>
      </c>
      <c r="H12" s="887" t="s">
        <v>210</v>
      </c>
      <c r="I12" s="885"/>
      <c r="J12" s="888" t="s">
        <v>209</v>
      </c>
      <c r="K12" s="887" t="s">
        <v>210</v>
      </c>
      <c r="L12" s="885"/>
      <c r="M12" s="888" t="s">
        <v>209</v>
      </c>
      <c r="N12" s="889" t="s">
        <v>210</v>
      </c>
      <c r="O12" s="885"/>
    </row>
    <row r="13" spans="1:15" ht="13.5" thickBot="1">
      <c r="A13" s="890"/>
      <c r="B13" s="891"/>
      <c r="C13" s="892"/>
      <c r="D13" s="893" t="s">
        <v>211</v>
      </c>
      <c r="E13" s="894" t="s">
        <v>211</v>
      </c>
      <c r="F13" s="892" t="s">
        <v>212</v>
      </c>
      <c r="G13" s="895" t="s">
        <v>211</v>
      </c>
      <c r="H13" s="894" t="s">
        <v>211</v>
      </c>
      <c r="I13" s="892" t="s">
        <v>212</v>
      </c>
      <c r="J13" s="895" t="s">
        <v>211</v>
      </c>
      <c r="K13" s="894" t="s">
        <v>211</v>
      </c>
      <c r="L13" s="892" t="s">
        <v>212</v>
      </c>
      <c r="M13" s="895" t="s">
        <v>211</v>
      </c>
      <c r="N13" s="894" t="s">
        <v>211</v>
      </c>
      <c r="O13" s="892" t="s">
        <v>212</v>
      </c>
    </row>
    <row r="14" spans="1:15" ht="13.5" thickBot="1">
      <c r="A14" s="890"/>
      <c r="B14" s="8"/>
      <c r="C14" s="9"/>
      <c r="D14" s="891">
        <v>1</v>
      </c>
      <c r="E14" s="889">
        <v>2</v>
      </c>
      <c r="F14" s="885">
        <v>3</v>
      </c>
      <c r="G14" s="895">
        <v>4</v>
      </c>
      <c r="H14" s="896">
        <v>5</v>
      </c>
      <c r="I14" s="892">
        <v>6</v>
      </c>
      <c r="J14" s="895">
        <v>7</v>
      </c>
      <c r="K14" s="896">
        <v>8</v>
      </c>
      <c r="L14" s="892">
        <v>9</v>
      </c>
      <c r="M14" s="895">
        <v>10</v>
      </c>
      <c r="N14" s="894">
        <v>11</v>
      </c>
      <c r="O14" s="892">
        <v>12</v>
      </c>
    </row>
    <row r="15" spans="1:15" ht="15" customHeight="1">
      <c r="A15" s="897" t="s">
        <v>213</v>
      </c>
      <c r="B15" s="898" t="s">
        <v>214</v>
      </c>
      <c r="C15" s="899"/>
      <c r="D15" s="900">
        <f>D16+D17</f>
        <v>15741</v>
      </c>
      <c r="E15" s="901">
        <f>E16+E17</f>
        <v>15582</v>
      </c>
      <c r="F15" s="902">
        <f>F16+F17</f>
        <v>31323</v>
      </c>
      <c r="G15" s="903">
        <f>G16+G17</f>
        <v>16366.476</v>
      </c>
      <c r="H15" s="904">
        <f>H16+H17</f>
        <v>15579.032</v>
      </c>
      <c r="I15" s="905">
        <f>G15+H15</f>
        <v>31945.508</v>
      </c>
      <c r="J15" s="903">
        <f>J16+J17</f>
        <v>159.887</v>
      </c>
      <c r="K15" s="904">
        <f>K16+K17</f>
        <v>0</v>
      </c>
      <c r="L15" s="906">
        <f>J15+K15</f>
        <v>159.887</v>
      </c>
      <c r="M15" s="907">
        <f>M16+M17</f>
        <v>569.7879999999996</v>
      </c>
      <c r="N15" s="908">
        <f>N16+N17</f>
        <v>47.539</v>
      </c>
      <c r="O15" s="909">
        <f>M15+N15</f>
        <v>617.3269999999995</v>
      </c>
    </row>
    <row r="16" spans="1:15" ht="15" customHeight="1">
      <c r="A16" s="897" t="s">
        <v>215</v>
      </c>
      <c r="B16" s="910" t="s">
        <v>216</v>
      </c>
      <c r="C16" s="899" t="s">
        <v>217</v>
      </c>
      <c r="D16" s="911">
        <f>2500+12000+11500+1398+343-7200-4800</f>
        <v>15741</v>
      </c>
      <c r="E16" s="912">
        <f>5582+10000</f>
        <v>15582</v>
      </c>
      <c r="F16" s="913">
        <f>D16+E16</f>
        <v>31323</v>
      </c>
      <c r="G16" s="914">
        <f>16366.476</f>
        <v>16366.476</v>
      </c>
      <c r="H16" s="915">
        <v>15579.032</v>
      </c>
      <c r="I16" s="916">
        <f>G16+H16</f>
        <v>31945.508</v>
      </c>
      <c r="J16" s="914">
        <v>159.887</v>
      </c>
      <c r="K16" s="915"/>
      <c r="L16" s="916">
        <f>J16+K16</f>
        <v>159.887</v>
      </c>
      <c r="M16" s="917">
        <f>4589.788-4020</f>
        <v>569.7879999999996</v>
      </c>
      <c r="N16" s="918">
        <v>47.539</v>
      </c>
      <c r="O16" s="919">
        <f>M16+N16</f>
        <v>617.3269999999995</v>
      </c>
    </row>
    <row r="17" spans="1:15" ht="15" customHeight="1">
      <c r="A17" s="920" t="s">
        <v>218</v>
      </c>
      <c r="B17" s="910"/>
      <c r="C17" s="899" t="s">
        <v>219</v>
      </c>
      <c r="D17" s="921"/>
      <c r="E17" s="922"/>
      <c r="F17" s="923"/>
      <c r="G17" s="924"/>
      <c r="H17" s="925"/>
      <c r="I17" s="909"/>
      <c r="J17" s="924"/>
      <c r="K17" s="925"/>
      <c r="L17" s="909"/>
      <c r="M17" s="926"/>
      <c r="N17" s="927"/>
      <c r="O17" s="928"/>
    </row>
    <row r="18" spans="1:15" ht="15" customHeight="1" thickBot="1">
      <c r="A18" s="929" t="s">
        <v>220</v>
      </c>
      <c r="B18" s="930"/>
      <c r="C18" s="931" t="s">
        <v>221</v>
      </c>
      <c r="D18" s="932"/>
      <c r="E18" s="933"/>
      <c r="F18" s="934"/>
      <c r="G18" s="935"/>
      <c r="H18" s="936"/>
      <c r="I18" s="937"/>
      <c r="J18" s="935"/>
      <c r="K18" s="936"/>
      <c r="L18" s="937"/>
      <c r="M18" s="938"/>
      <c r="N18" s="939"/>
      <c r="O18" s="940"/>
    </row>
    <row r="19" spans="1:15" ht="15" customHeight="1">
      <c r="A19" s="897" t="s">
        <v>222</v>
      </c>
      <c r="B19" s="898" t="s">
        <v>223</v>
      </c>
      <c r="C19" s="899"/>
      <c r="D19" s="900"/>
      <c r="E19" s="901"/>
      <c r="F19" s="902"/>
      <c r="G19" s="903"/>
      <c r="H19" s="904"/>
      <c r="I19" s="905"/>
      <c r="J19" s="903"/>
      <c r="K19" s="904"/>
      <c r="L19" s="941"/>
      <c r="M19" s="924"/>
      <c r="N19" s="925"/>
      <c r="O19" s="942"/>
    </row>
    <row r="20" spans="1:15" ht="15" customHeight="1">
      <c r="A20" s="897" t="s">
        <v>224</v>
      </c>
      <c r="B20" s="910" t="s">
        <v>216</v>
      </c>
      <c r="C20" s="899" t="s">
        <v>225</v>
      </c>
      <c r="D20" s="943"/>
      <c r="E20" s="944"/>
      <c r="F20" s="945"/>
      <c r="G20" s="946"/>
      <c r="H20" s="915"/>
      <c r="I20" s="947"/>
      <c r="J20" s="946"/>
      <c r="K20" s="915"/>
      <c r="L20" s="947"/>
      <c r="M20" s="917"/>
      <c r="N20" s="918"/>
      <c r="O20" s="919"/>
    </row>
    <row r="21" spans="1:15" ht="15" customHeight="1" thickBot="1">
      <c r="A21" s="948" t="s">
        <v>226</v>
      </c>
      <c r="B21" s="910"/>
      <c r="C21" s="931" t="s">
        <v>219</v>
      </c>
      <c r="D21" s="949"/>
      <c r="E21" s="950"/>
      <c r="F21" s="951"/>
      <c r="G21" s="926"/>
      <c r="H21" s="927"/>
      <c r="I21" s="928"/>
      <c r="J21" s="926"/>
      <c r="K21" s="927"/>
      <c r="L21" s="928"/>
      <c r="M21" s="926"/>
      <c r="N21" s="927"/>
      <c r="O21" s="928"/>
    </row>
    <row r="22" spans="1:15" ht="15" customHeight="1" thickBot="1">
      <c r="A22" s="952" t="s">
        <v>227</v>
      </c>
      <c r="B22" s="953" t="s">
        <v>228</v>
      </c>
      <c r="C22" s="954"/>
      <c r="D22" s="955">
        <f>1700+7200</f>
        <v>8900</v>
      </c>
      <c r="E22" s="956">
        <v>50</v>
      </c>
      <c r="F22" s="957">
        <f>D22+E22</f>
        <v>8950</v>
      </c>
      <c r="G22" s="958">
        <v>8838.918</v>
      </c>
      <c r="H22" s="959">
        <v>49.618</v>
      </c>
      <c r="I22" s="960">
        <f>G22+H22</f>
        <v>8888.536</v>
      </c>
      <c r="J22" s="958"/>
      <c r="K22" s="959"/>
      <c r="L22" s="960">
        <f>J22+K22</f>
        <v>0</v>
      </c>
      <c r="M22" s="958">
        <v>9.179</v>
      </c>
      <c r="N22" s="959"/>
      <c r="O22" s="960">
        <f>M22+N22</f>
        <v>9.179</v>
      </c>
    </row>
    <row r="23" spans="1:15" ht="15" customHeight="1" thickBot="1">
      <c r="A23" s="870" t="s">
        <v>229</v>
      </c>
      <c r="B23" s="953" t="s">
        <v>230</v>
      </c>
      <c r="C23" s="954"/>
      <c r="D23" s="961"/>
      <c r="E23" s="962"/>
      <c r="F23" s="963"/>
      <c r="G23" s="964"/>
      <c r="H23" s="965"/>
      <c r="I23" s="966"/>
      <c r="J23" s="964"/>
      <c r="K23" s="965"/>
      <c r="L23" s="966"/>
      <c r="M23" s="964"/>
      <c r="N23" s="965"/>
      <c r="O23" s="966"/>
    </row>
    <row r="24" spans="1:15" ht="15" customHeight="1">
      <c r="A24" s="967" t="s">
        <v>231</v>
      </c>
      <c r="B24" s="910" t="s">
        <v>232</v>
      </c>
      <c r="C24" s="899"/>
      <c r="D24" s="968">
        <f>D25+D26</f>
        <v>4800</v>
      </c>
      <c r="E24" s="901">
        <f>E25+E26</f>
        <v>0</v>
      </c>
      <c r="F24" s="902">
        <f>F25+F26</f>
        <v>4800</v>
      </c>
      <c r="G24" s="969">
        <f>G25+G26</f>
        <v>8792.45</v>
      </c>
      <c r="H24" s="904"/>
      <c r="I24" s="905">
        <f>G24+H24</f>
        <v>8792.45</v>
      </c>
      <c r="J24" s="969"/>
      <c r="K24" s="904"/>
      <c r="L24" s="905"/>
      <c r="M24" s="969">
        <f>M25+M26</f>
        <v>4000</v>
      </c>
      <c r="N24" s="904"/>
      <c r="O24" s="905">
        <f>M24+N24</f>
        <v>4000</v>
      </c>
    </row>
    <row r="25" spans="1:15" ht="15" customHeight="1">
      <c r="A25" s="970" t="s">
        <v>233</v>
      </c>
      <c r="B25" s="2120" t="s">
        <v>234</v>
      </c>
      <c r="C25" s="2121"/>
      <c r="D25" s="971">
        <v>4800</v>
      </c>
      <c r="E25" s="836"/>
      <c r="F25" s="972">
        <f>D25+E25</f>
        <v>4800</v>
      </c>
      <c r="G25" s="973">
        <v>8792.45</v>
      </c>
      <c r="H25" s="974"/>
      <c r="I25" s="975">
        <f>G25+H25</f>
        <v>8792.45</v>
      </c>
      <c r="J25" s="973"/>
      <c r="K25" s="974"/>
      <c r="L25" s="975"/>
      <c r="M25" s="973">
        <v>4000</v>
      </c>
      <c r="N25" s="974"/>
      <c r="O25" s="975">
        <f>M25+N25</f>
        <v>4000</v>
      </c>
    </row>
    <row r="26" spans="1:15" ht="15" customHeight="1" thickBot="1">
      <c r="A26" s="976" t="s">
        <v>235</v>
      </c>
      <c r="B26" s="2122" t="s">
        <v>236</v>
      </c>
      <c r="C26" s="2123"/>
      <c r="D26" s="977"/>
      <c r="E26" s="978"/>
      <c r="F26" s="979">
        <f>D26+E26</f>
        <v>0</v>
      </c>
      <c r="G26" s="980"/>
      <c r="H26" s="939"/>
      <c r="I26" s="940"/>
      <c r="J26" s="980"/>
      <c r="K26" s="939"/>
      <c r="L26" s="940"/>
      <c r="M26" s="980"/>
      <c r="N26" s="939"/>
      <c r="O26" s="940"/>
    </row>
    <row r="27" spans="1:15" ht="15" customHeight="1" thickBot="1">
      <c r="A27" s="976" t="s">
        <v>237</v>
      </c>
      <c r="B27" s="2124" t="s">
        <v>238</v>
      </c>
      <c r="C27" s="2125"/>
      <c r="D27" s="977">
        <v>1000</v>
      </c>
      <c r="E27" s="978"/>
      <c r="F27" s="979">
        <f>D27+E27</f>
        <v>1000</v>
      </c>
      <c r="G27" s="980">
        <v>263.5</v>
      </c>
      <c r="H27" s="939"/>
      <c r="I27" s="940">
        <f>G27+H27</f>
        <v>263.5</v>
      </c>
      <c r="J27" s="980"/>
      <c r="K27" s="939"/>
      <c r="L27" s="940">
        <f>J27+K27</f>
        <v>0</v>
      </c>
      <c r="M27" s="980">
        <v>20</v>
      </c>
      <c r="N27" s="939"/>
      <c r="O27" s="940">
        <f>M27+N27</f>
        <v>20</v>
      </c>
    </row>
    <row r="28" spans="1:15" ht="18.75" customHeight="1" thickBot="1">
      <c r="A28" s="976" t="s">
        <v>239</v>
      </c>
      <c r="B28" s="2124" t="s">
        <v>240</v>
      </c>
      <c r="C28" s="2125"/>
      <c r="D28" s="977">
        <f>D15+D22+D24+D27</f>
        <v>30441</v>
      </c>
      <c r="E28" s="978">
        <f>E15+E22+E24+E27</f>
        <v>15632</v>
      </c>
      <c r="F28" s="979">
        <f>D28+E28</f>
        <v>46073</v>
      </c>
      <c r="G28" s="980">
        <f>G15+G22+G24+G27</f>
        <v>34261.344</v>
      </c>
      <c r="H28" s="939">
        <f>H15+H22+H24+H27</f>
        <v>15628.65</v>
      </c>
      <c r="I28" s="940">
        <f>G28+H28</f>
        <v>49889.994</v>
      </c>
      <c r="J28" s="980">
        <f>J15+J22+J24+J27</f>
        <v>159.887</v>
      </c>
      <c r="K28" s="939">
        <f>K15+K22+K24+K27</f>
        <v>0</v>
      </c>
      <c r="L28" s="940">
        <f>J28+K28</f>
        <v>159.887</v>
      </c>
      <c r="M28" s="980">
        <f>M15+M22+M24+M27</f>
        <v>4598.967</v>
      </c>
      <c r="N28" s="939">
        <f>N15+N22+N24+N27</f>
        <v>47.539</v>
      </c>
      <c r="O28" s="940">
        <f>O15+O22+O24+O27</f>
        <v>4646.505999999999</v>
      </c>
    </row>
    <row r="29" spans="1:15" ht="12.75">
      <c r="A29" s="981"/>
      <c r="B29" s="982"/>
      <c r="C29" s="98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983" t="s">
        <v>696</v>
      </c>
      <c r="C30" s="88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2" ht="12.75" hidden="1">
      <c r="A31" s="984" t="s">
        <v>241</v>
      </c>
      <c r="B31" s="11"/>
      <c r="C31" s="11"/>
      <c r="D31" s="10"/>
      <c r="E31" s="10"/>
      <c r="F31" s="10"/>
      <c r="G31" s="10"/>
      <c r="H31" s="10"/>
      <c r="I31" s="10"/>
      <c r="J31" s="10"/>
      <c r="K31" s="10"/>
      <c r="L31" s="10"/>
    </row>
    <row r="32" spans="1:15" ht="12.75" hidden="1">
      <c r="A32" s="984" t="s">
        <v>242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 hidden="1">
      <c r="A33" s="984" t="s">
        <v>242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 hidden="1">
      <c r="A34" s="984" t="s">
        <v>243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 hidden="1">
      <c r="A35" s="984" t="s">
        <v>244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 t="s">
        <v>315</v>
      </c>
      <c r="M35" s="11"/>
      <c r="N35" s="11"/>
      <c r="O35" s="11"/>
    </row>
    <row r="36" spans="1:15" ht="12.75" hidden="1">
      <c r="A36" s="866" t="s">
        <v>245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11"/>
      <c r="N36" s="11"/>
      <c r="O36" s="11"/>
    </row>
    <row r="37" spans="1:15" ht="12.75" hidden="1">
      <c r="A37" s="866" t="s">
        <v>246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11"/>
      <c r="N37" s="11"/>
      <c r="O37" s="11"/>
    </row>
    <row r="38" spans="1:15" ht="12.75" hidden="1">
      <c r="A38" s="866" t="s">
        <v>247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11"/>
      <c r="N38" s="11"/>
      <c r="O38" s="11"/>
    </row>
    <row r="39" spans="1:15" ht="12.75" hidden="1">
      <c r="A39" s="866" t="s">
        <v>248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1"/>
      <c r="N39" s="11"/>
      <c r="O39" s="11"/>
    </row>
    <row r="40" spans="1:15" ht="12.75">
      <c r="A40" s="984" t="s">
        <v>242</v>
      </c>
      <c r="B40" s="11"/>
      <c r="C40" s="11"/>
      <c r="D40" s="46"/>
      <c r="E40" s="46"/>
      <c r="F40" s="46"/>
      <c r="G40" s="46"/>
      <c r="H40" s="46"/>
      <c r="I40" s="46"/>
      <c r="J40" s="46"/>
      <c r="K40" s="46"/>
      <c r="L40" s="46"/>
      <c r="M40" s="11"/>
      <c r="N40" s="11"/>
      <c r="O40" s="11"/>
    </row>
    <row r="41" spans="1:15" ht="12.75">
      <c r="A41" s="86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1"/>
      <c r="N41" s="11"/>
      <c r="O41" s="11"/>
    </row>
    <row r="42" spans="1:15" ht="12.75">
      <c r="A42" s="86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1"/>
      <c r="N42" s="11"/>
      <c r="O42" s="11"/>
    </row>
    <row r="43" spans="1:15" ht="12.75">
      <c r="A43" s="86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1"/>
      <c r="N43" s="11"/>
      <c r="O43" s="11"/>
    </row>
    <row r="44" spans="1:15" ht="12.75">
      <c r="A44" s="86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1"/>
      <c r="N44" s="11"/>
      <c r="O44" s="11"/>
    </row>
    <row r="45" spans="1:15" ht="12.75">
      <c r="A45" s="86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1"/>
      <c r="N45" s="11"/>
      <c r="O45" s="11"/>
    </row>
    <row r="46" spans="1:15" ht="24" customHeight="1">
      <c r="A46" s="86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11"/>
      <c r="N46" s="11"/>
      <c r="O46" s="1076" t="s">
        <v>249</v>
      </c>
    </row>
    <row r="47" spans="1:12" ht="21.75" customHeight="1">
      <c r="A47" s="5" t="s">
        <v>306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ht="13.5" thickBot="1">
      <c r="O48" s="869" t="s">
        <v>140</v>
      </c>
    </row>
    <row r="49" spans="1:15" ht="12.75">
      <c r="A49" s="870"/>
      <c r="B49" s="871"/>
      <c r="C49" s="872"/>
      <c r="D49" s="875" t="s">
        <v>200</v>
      </c>
      <c r="E49" s="875"/>
      <c r="F49" s="7"/>
      <c r="G49" s="875" t="s">
        <v>18</v>
      </c>
      <c r="H49" s="875"/>
      <c r="I49" s="7"/>
      <c r="J49" s="2143" t="s">
        <v>201</v>
      </c>
      <c r="K49" s="2138"/>
      <c r="L49" s="2139"/>
      <c r="M49" s="2128" t="s">
        <v>202</v>
      </c>
      <c r="N49" s="2129"/>
      <c r="O49" s="2130"/>
    </row>
    <row r="50" spans="1:15" ht="12.75">
      <c r="A50" s="876" t="s">
        <v>203</v>
      </c>
      <c r="B50" s="877" t="s">
        <v>204</v>
      </c>
      <c r="C50" s="878"/>
      <c r="D50" s="879" t="s">
        <v>205</v>
      </c>
      <c r="E50" s="879"/>
      <c r="F50" s="880"/>
      <c r="G50" s="881" t="s">
        <v>206</v>
      </c>
      <c r="H50" s="881"/>
      <c r="I50" s="882"/>
      <c r="J50" s="2159" t="s">
        <v>207</v>
      </c>
      <c r="K50" s="2160"/>
      <c r="L50" s="2161"/>
      <c r="M50" s="2133" t="s">
        <v>208</v>
      </c>
      <c r="N50" s="2134"/>
      <c r="O50" s="2135"/>
    </row>
    <row r="51" spans="1:15" ht="12.75">
      <c r="A51" s="883"/>
      <c r="B51" s="884"/>
      <c r="C51" s="885"/>
      <c r="D51" s="888" t="s">
        <v>209</v>
      </c>
      <c r="E51" s="887" t="s">
        <v>210</v>
      </c>
      <c r="F51" s="885"/>
      <c r="G51" s="888" t="s">
        <v>209</v>
      </c>
      <c r="H51" s="887" t="s">
        <v>210</v>
      </c>
      <c r="I51" s="885"/>
      <c r="J51" s="888" t="s">
        <v>209</v>
      </c>
      <c r="K51" s="887" t="s">
        <v>210</v>
      </c>
      <c r="L51" s="885"/>
      <c r="M51" s="888" t="s">
        <v>209</v>
      </c>
      <c r="N51" s="889" t="s">
        <v>210</v>
      </c>
      <c r="O51" s="885"/>
    </row>
    <row r="52" spans="1:15" ht="13.5" thickBot="1">
      <c r="A52" s="890"/>
      <c r="B52" s="891"/>
      <c r="C52" s="892"/>
      <c r="D52" s="895" t="s">
        <v>211</v>
      </c>
      <c r="E52" s="894" t="s">
        <v>211</v>
      </c>
      <c r="F52" s="892" t="s">
        <v>212</v>
      </c>
      <c r="G52" s="895" t="s">
        <v>211</v>
      </c>
      <c r="H52" s="894" t="s">
        <v>211</v>
      </c>
      <c r="I52" s="892" t="s">
        <v>212</v>
      </c>
      <c r="J52" s="895" t="s">
        <v>211</v>
      </c>
      <c r="K52" s="894" t="s">
        <v>211</v>
      </c>
      <c r="L52" s="892" t="s">
        <v>212</v>
      </c>
      <c r="M52" s="895" t="s">
        <v>211</v>
      </c>
      <c r="N52" s="894" t="s">
        <v>211</v>
      </c>
      <c r="O52" s="892" t="s">
        <v>212</v>
      </c>
    </row>
    <row r="53" spans="1:15" ht="13.5" thickBot="1">
      <c r="A53" s="890"/>
      <c r="B53" s="8"/>
      <c r="C53" s="9"/>
      <c r="D53" s="895">
        <v>1</v>
      </c>
      <c r="E53" s="896">
        <v>2</v>
      </c>
      <c r="F53" s="892">
        <v>3</v>
      </c>
      <c r="G53" s="895">
        <v>4</v>
      </c>
      <c r="H53" s="896">
        <v>5</v>
      </c>
      <c r="I53" s="892">
        <v>6</v>
      </c>
      <c r="J53" s="895">
        <v>7</v>
      </c>
      <c r="K53" s="894">
        <v>8</v>
      </c>
      <c r="L53" s="892">
        <v>9</v>
      </c>
      <c r="M53" s="895">
        <v>10</v>
      </c>
      <c r="N53" s="894">
        <v>11</v>
      </c>
      <c r="O53" s="892">
        <v>12</v>
      </c>
    </row>
    <row r="54" spans="1:15" ht="15" customHeight="1">
      <c r="A54" s="920" t="s">
        <v>213</v>
      </c>
      <c r="B54" s="985" t="s">
        <v>250</v>
      </c>
      <c r="C54" s="986"/>
      <c r="D54" s="987">
        <f>700</f>
        <v>700</v>
      </c>
      <c r="E54" s="988">
        <v>500</v>
      </c>
      <c r="F54" s="923">
        <f>D54+E54</f>
        <v>1200</v>
      </c>
      <c r="G54" s="907">
        <v>643.033</v>
      </c>
      <c r="H54" s="908">
        <v>479.987</v>
      </c>
      <c r="I54" s="909">
        <f>G54+H54</f>
        <v>1123.02</v>
      </c>
      <c r="J54" s="907"/>
      <c r="K54" s="908"/>
      <c r="L54" s="909">
        <f>J54+K54</f>
        <v>0</v>
      </c>
      <c r="M54" s="907">
        <v>9.744</v>
      </c>
      <c r="N54" s="908"/>
      <c r="O54" s="909">
        <f>M54+N54</f>
        <v>9.744</v>
      </c>
    </row>
    <row r="55" spans="1:15" ht="15" customHeight="1">
      <c r="A55" s="920" t="s">
        <v>222</v>
      </c>
      <c r="B55" s="989" t="s">
        <v>251</v>
      </c>
      <c r="C55" s="990"/>
      <c r="D55" s="991"/>
      <c r="E55" s="992"/>
      <c r="F55" s="913"/>
      <c r="G55" s="993"/>
      <c r="H55" s="994"/>
      <c r="I55" s="916"/>
      <c r="J55" s="993"/>
      <c r="K55" s="994"/>
      <c r="L55" s="916"/>
      <c r="M55" s="993"/>
      <c r="N55" s="994"/>
      <c r="O55" s="916"/>
    </row>
    <row r="56" spans="1:15" ht="15" customHeight="1">
      <c r="A56" s="948" t="s">
        <v>227</v>
      </c>
      <c r="B56" s="995" t="s">
        <v>252</v>
      </c>
      <c r="C56" s="996"/>
      <c r="D56" s="987"/>
      <c r="E56" s="988"/>
      <c r="F56" s="923"/>
      <c r="G56" s="907"/>
      <c r="H56" s="908"/>
      <c r="I56" s="909"/>
      <c r="J56" s="907"/>
      <c r="K56" s="908"/>
      <c r="L56" s="909"/>
      <c r="M56" s="907"/>
      <c r="N56" s="908"/>
      <c r="O56" s="909"/>
    </row>
    <row r="57" spans="1:15" ht="15" customHeight="1">
      <c r="A57" s="948" t="s">
        <v>229</v>
      </c>
      <c r="B57" s="997" t="s">
        <v>253</v>
      </c>
      <c r="C57" s="996"/>
      <c r="D57" s="987">
        <v>1550</v>
      </c>
      <c r="E57" s="988"/>
      <c r="F57" s="923">
        <f>D57+E57</f>
        <v>1550</v>
      </c>
      <c r="G57" s="907">
        <v>1587.244</v>
      </c>
      <c r="H57" s="908"/>
      <c r="I57" s="909">
        <f>G57+H57</f>
        <v>1587.244</v>
      </c>
      <c r="J57" s="907"/>
      <c r="K57" s="908"/>
      <c r="L57" s="909">
        <f>J57+K57</f>
        <v>0</v>
      </c>
      <c r="M57" s="907">
        <v>60.492</v>
      </c>
      <c r="N57" s="908"/>
      <c r="O57" s="909">
        <f>M57+N57</f>
        <v>60.492</v>
      </c>
    </row>
    <row r="58" spans="1:15" ht="15" customHeight="1">
      <c r="A58" s="948" t="s">
        <v>231</v>
      </c>
      <c r="B58" s="997" t="s">
        <v>254</v>
      </c>
      <c r="C58" s="996"/>
      <c r="D58" s="987"/>
      <c r="E58" s="988"/>
      <c r="F58" s="923"/>
      <c r="G58" s="907"/>
      <c r="H58" s="908"/>
      <c r="I58" s="909"/>
      <c r="J58" s="907"/>
      <c r="K58" s="908"/>
      <c r="L58" s="909"/>
      <c r="M58" s="907"/>
      <c r="N58" s="908"/>
      <c r="O58" s="909"/>
    </row>
    <row r="59" spans="1:15" ht="15" customHeight="1">
      <c r="A59" s="948" t="s">
        <v>237</v>
      </c>
      <c r="B59" s="997" t="s">
        <v>255</v>
      </c>
      <c r="C59" s="996"/>
      <c r="D59" s="987"/>
      <c r="E59" s="988"/>
      <c r="F59" s="923"/>
      <c r="G59" s="907"/>
      <c r="H59" s="908"/>
      <c r="I59" s="909"/>
      <c r="J59" s="907"/>
      <c r="K59" s="908"/>
      <c r="L59" s="909"/>
      <c r="M59" s="907"/>
      <c r="N59" s="908"/>
      <c r="O59" s="909"/>
    </row>
    <row r="60" spans="1:15" ht="15" customHeight="1">
      <c r="A60" s="948" t="s">
        <v>239</v>
      </c>
      <c r="B60" s="997" t="s">
        <v>256</v>
      </c>
      <c r="C60" s="996"/>
      <c r="D60" s="987"/>
      <c r="E60" s="988"/>
      <c r="F60" s="923"/>
      <c r="G60" s="907"/>
      <c r="H60" s="908"/>
      <c r="I60" s="909"/>
      <c r="J60" s="907"/>
      <c r="K60" s="908"/>
      <c r="L60" s="909"/>
      <c r="M60" s="907"/>
      <c r="N60" s="908"/>
      <c r="O60" s="909"/>
    </row>
    <row r="61" spans="1:15" ht="15" customHeight="1" thickBot="1">
      <c r="A61" s="948" t="s">
        <v>257</v>
      </c>
      <c r="B61" s="997" t="s">
        <v>238</v>
      </c>
      <c r="C61" s="996"/>
      <c r="D61" s="987">
        <v>10</v>
      </c>
      <c r="E61" s="988"/>
      <c r="F61" s="923">
        <f>D61+E61</f>
        <v>10</v>
      </c>
      <c r="G61" s="907"/>
      <c r="H61" s="908"/>
      <c r="I61" s="909">
        <f>G61+H61</f>
        <v>0</v>
      </c>
      <c r="J61" s="907"/>
      <c r="K61" s="908"/>
      <c r="L61" s="909">
        <f>J61+K61</f>
        <v>0</v>
      </c>
      <c r="M61" s="907"/>
      <c r="N61" s="908"/>
      <c r="O61" s="909">
        <f>M61+N61</f>
        <v>0</v>
      </c>
    </row>
    <row r="62" spans="1:15" ht="17.25" customHeight="1" thickBot="1">
      <c r="A62" s="952" t="s">
        <v>258</v>
      </c>
      <c r="B62" s="998" t="s">
        <v>259</v>
      </c>
      <c r="C62" s="999"/>
      <c r="D62" s="1000">
        <f>SUM(D54:D61)</f>
        <v>2260</v>
      </c>
      <c r="E62" s="956">
        <f>SUM(E54:E61)</f>
        <v>500</v>
      </c>
      <c r="F62" s="1001">
        <f>D62+E62</f>
        <v>2760</v>
      </c>
      <c r="G62" s="1002">
        <f>SUM(G54:G61)</f>
        <v>2230.277</v>
      </c>
      <c r="H62" s="1003">
        <f>SUM(H54:H61)</f>
        <v>479.987</v>
      </c>
      <c r="I62" s="1004">
        <f>G62+H62</f>
        <v>2710.264</v>
      </c>
      <c r="J62" s="1002">
        <f>SUM(J54:J61)</f>
        <v>0</v>
      </c>
      <c r="K62" s="1003">
        <f>SUM(K54:K61)</f>
        <v>0</v>
      </c>
      <c r="L62" s="1004">
        <f>J62+K62</f>
        <v>0</v>
      </c>
      <c r="M62" s="1002">
        <f>SUM(M54:M61)</f>
        <v>70.23599999999999</v>
      </c>
      <c r="N62" s="1003">
        <f>SUM(N54:N61)</f>
        <v>0</v>
      </c>
      <c r="O62" s="1004">
        <f>M62+N62</f>
        <v>70.23599999999999</v>
      </c>
    </row>
    <row r="63" ht="11.25" customHeight="1"/>
    <row r="64" ht="11.25" customHeight="1">
      <c r="A64" s="866"/>
    </row>
    <row r="65" spans="1:15" ht="15.75">
      <c r="A65" s="2158" t="s">
        <v>307</v>
      </c>
      <c r="B65" s="2158"/>
      <c r="C65" s="2158"/>
      <c r="D65" s="2158"/>
      <c r="E65" s="2158"/>
      <c r="F65" s="2158"/>
      <c r="G65" s="2158"/>
      <c r="H65" s="2158"/>
      <c r="I65" s="2158"/>
      <c r="J65" s="2158"/>
      <c r="K65" s="2158"/>
      <c r="L65" s="2158"/>
      <c r="M65" s="2158"/>
      <c r="N65" s="2158"/>
      <c r="O65" s="2158"/>
    </row>
    <row r="66" spans="1:15" ht="16.5" thickBot="1">
      <c r="A66" s="86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O66" s="869" t="s">
        <v>140</v>
      </c>
    </row>
    <row r="67" spans="1:15" ht="12.75">
      <c r="A67" s="870"/>
      <c r="B67" s="871"/>
      <c r="C67" s="872"/>
      <c r="D67" s="875" t="s">
        <v>200</v>
      </c>
      <c r="E67" s="875"/>
      <c r="F67" s="7"/>
      <c r="G67" s="875" t="s">
        <v>18</v>
      </c>
      <c r="H67" s="875"/>
      <c r="I67" s="7"/>
      <c r="J67" s="2143" t="s">
        <v>201</v>
      </c>
      <c r="K67" s="2138"/>
      <c r="L67" s="2139"/>
      <c r="M67" s="2128" t="s">
        <v>202</v>
      </c>
      <c r="N67" s="2129"/>
      <c r="O67" s="2130"/>
    </row>
    <row r="68" spans="1:15" ht="12.75">
      <c r="A68" s="876" t="s">
        <v>203</v>
      </c>
      <c r="B68" s="877" t="s">
        <v>204</v>
      </c>
      <c r="C68" s="878"/>
      <c r="D68" s="879" t="s">
        <v>205</v>
      </c>
      <c r="E68" s="879"/>
      <c r="F68" s="880"/>
      <c r="G68" s="881" t="s">
        <v>206</v>
      </c>
      <c r="H68" s="881"/>
      <c r="I68" s="882"/>
      <c r="J68" s="2159" t="s">
        <v>207</v>
      </c>
      <c r="K68" s="2160"/>
      <c r="L68" s="2161"/>
      <c r="M68" s="2133" t="s">
        <v>208</v>
      </c>
      <c r="N68" s="2134"/>
      <c r="O68" s="2135"/>
    </row>
    <row r="69" spans="1:15" ht="12.75">
      <c r="A69" s="883"/>
      <c r="B69" s="884"/>
      <c r="C69" s="885"/>
      <c r="D69" s="888" t="s">
        <v>209</v>
      </c>
      <c r="E69" s="887" t="s">
        <v>210</v>
      </c>
      <c r="F69" s="885"/>
      <c r="G69" s="888" t="s">
        <v>209</v>
      </c>
      <c r="H69" s="887" t="s">
        <v>210</v>
      </c>
      <c r="I69" s="885"/>
      <c r="J69" s="888" t="s">
        <v>209</v>
      </c>
      <c r="K69" s="887" t="s">
        <v>210</v>
      </c>
      <c r="L69" s="885"/>
      <c r="M69" s="888" t="s">
        <v>209</v>
      </c>
      <c r="N69" s="889" t="s">
        <v>210</v>
      </c>
      <c r="O69" s="885"/>
    </row>
    <row r="70" spans="1:15" ht="13.5" thickBot="1">
      <c r="A70" s="890"/>
      <c r="B70" s="891"/>
      <c r="C70" s="892"/>
      <c r="D70" s="895" t="s">
        <v>211</v>
      </c>
      <c r="E70" s="894" t="s">
        <v>211</v>
      </c>
      <c r="F70" s="892" t="s">
        <v>212</v>
      </c>
      <c r="G70" s="895" t="s">
        <v>211</v>
      </c>
      <c r="H70" s="894" t="s">
        <v>211</v>
      </c>
      <c r="I70" s="892" t="s">
        <v>212</v>
      </c>
      <c r="J70" s="895" t="s">
        <v>211</v>
      </c>
      <c r="K70" s="894" t="s">
        <v>211</v>
      </c>
      <c r="L70" s="892" t="s">
        <v>212</v>
      </c>
      <c r="M70" s="895" t="s">
        <v>211</v>
      </c>
      <c r="N70" s="894" t="s">
        <v>211</v>
      </c>
      <c r="O70" s="892" t="s">
        <v>212</v>
      </c>
    </row>
    <row r="71" spans="1:15" ht="13.5" thickBot="1">
      <c r="A71" s="952"/>
      <c r="B71" s="1005"/>
      <c r="C71" s="1006"/>
      <c r="D71" s="1007">
        <v>1</v>
      </c>
      <c r="E71" s="896">
        <v>2</v>
      </c>
      <c r="F71" s="999">
        <v>3</v>
      </c>
      <c r="G71" s="1007">
        <v>4</v>
      </c>
      <c r="H71" s="896">
        <v>5</v>
      </c>
      <c r="I71" s="999">
        <v>6</v>
      </c>
      <c r="J71" s="1007">
        <v>7</v>
      </c>
      <c r="K71" s="896">
        <v>8</v>
      </c>
      <c r="L71" s="999">
        <v>9</v>
      </c>
      <c r="M71" s="1007">
        <v>10</v>
      </c>
      <c r="N71" s="896">
        <v>11</v>
      </c>
      <c r="O71" s="999">
        <v>12</v>
      </c>
    </row>
    <row r="72" spans="1:15" ht="25.5" customHeight="1">
      <c r="A72" s="967" t="s">
        <v>213</v>
      </c>
      <c r="B72" s="2162" t="s">
        <v>260</v>
      </c>
      <c r="C72" s="2163"/>
      <c r="D72" s="1008"/>
      <c r="E72" s="1009"/>
      <c r="F72" s="1010"/>
      <c r="G72" s="1011">
        <f>G73+G74</f>
        <v>790.065</v>
      </c>
      <c r="H72" s="1012"/>
      <c r="I72" s="906">
        <f>G72+H72</f>
        <v>790.065</v>
      </c>
      <c r="J72" s="1011">
        <f>J78+J75</f>
        <v>790.065</v>
      </c>
      <c r="K72" s="1012"/>
      <c r="L72" s="906">
        <f>J72+K72</f>
        <v>790.065</v>
      </c>
      <c r="M72" s="1011"/>
      <c r="N72" s="1012"/>
      <c r="O72" s="906"/>
    </row>
    <row r="73" spans="1:15" ht="15" customHeight="1">
      <c r="A73" s="920" t="s">
        <v>261</v>
      </c>
      <c r="B73" s="1013" t="s">
        <v>262</v>
      </c>
      <c r="C73" s="1014" t="s">
        <v>263</v>
      </c>
      <c r="D73" s="1015"/>
      <c r="E73" s="1016"/>
      <c r="F73" s="1017"/>
      <c r="G73" s="1018"/>
      <c r="H73" s="1019"/>
      <c r="I73" s="1020"/>
      <c r="J73" s="1018"/>
      <c r="K73" s="1019"/>
      <c r="L73" s="1020"/>
      <c r="M73" s="1018"/>
      <c r="N73" s="1019"/>
      <c r="O73" s="1020"/>
    </row>
    <row r="74" spans="1:15" ht="15" customHeight="1" thickBot="1">
      <c r="A74" s="890" t="s">
        <v>264</v>
      </c>
      <c r="B74" s="2164" t="s">
        <v>265</v>
      </c>
      <c r="C74" s="2142"/>
      <c r="D74" s="895"/>
      <c r="E74" s="894"/>
      <c r="F74" s="892"/>
      <c r="G74" s="1021">
        <f>G77+G80</f>
        <v>790.065</v>
      </c>
      <c r="H74" s="1022"/>
      <c r="I74" s="1023">
        <f>G74+H74</f>
        <v>790.065</v>
      </c>
      <c r="J74" s="1021">
        <f>J77+J80</f>
        <v>790.065</v>
      </c>
      <c r="K74" s="1022"/>
      <c r="L74" s="1023">
        <f>J74+K74</f>
        <v>790.065</v>
      </c>
      <c r="M74" s="1021"/>
      <c r="N74" s="1022"/>
      <c r="O74" s="1023"/>
    </row>
    <row r="75" spans="1:15" ht="25.5" customHeight="1">
      <c r="A75" s="967" t="s">
        <v>215</v>
      </c>
      <c r="B75" s="2162" t="s">
        <v>266</v>
      </c>
      <c r="C75" s="2163"/>
      <c r="D75" s="1008"/>
      <c r="E75" s="1009"/>
      <c r="F75" s="1010"/>
      <c r="G75" s="1011">
        <f>G76+G77</f>
        <v>790.065</v>
      </c>
      <c r="H75" s="1012">
        <f>H76+H77</f>
        <v>0</v>
      </c>
      <c r="I75" s="906">
        <f>G75+H75</f>
        <v>790.065</v>
      </c>
      <c r="J75" s="1011">
        <f>J76+J77</f>
        <v>790.065</v>
      </c>
      <c r="K75" s="1012">
        <f>K76+K77</f>
        <v>0</v>
      </c>
      <c r="L75" s="906">
        <f>J75+K75</f>
        <v>790.065</v>
      </c>
      <c r="M75" s="1011">
        <f>M76+M77</f>
        <v>0</v>
      </c>
      <c r="N75" s="1012">
        <f>N76+N77</f>
        <v>0</v>
      </c>
      <c r="O75" s="906">
        <f>M75+N75</f>
        <v>0</v>
      </c>
    </row>
    <row r="76" spans="1:15" ht="15" customHeight="1">
      <c r="A76" s="920" t="s">
        <v>267</v>
      </c>
      <c r="B76" s="1024" t="s">
        <v>262</v>
      </c>
      <c r="C76" s="1025" t="s">
        <v>263</v>
      </c>
      <c r="D76" s="1026"/>
      <c r="E76" s="1027"/>
      <c r="F76" s="990"/>
      <c r="G76" s="993"/>
      <c r="H76" s="994"/>
      <c r="I76" s="916">
        <f>G76+H76</f>
        <v>0</v>
      </c>
      <c r="J76" s="993"/>
      <c r="K76" s="994"/>
      <c r="L76" s="916">
        <f>J76+K76</f>
        <v>0</v>
      </c>
      <c r="M76" s="993"/>
      <c r="N76" s="994"/>
      <c r="O76" s="916">
        <f>M76+N76</f>
        <v>0</v>
      </c>
    </row>
    <row r="77" spans="1:15" ht="15" customHeight="1" thickBot="1">
      <c r="A77" s="890" t="s">
        <v>268</v>
      </c>
      <c r="B77" s="2164" t="s">
        <v>265</v>
      </c>
      <c r="C77" s="2142"/>
      <c r="D77" s="895"/>
      <c r="E77" s="894"/>
      <c r="F77" s="892"/>
      <c r="G77" s="1021">
        <v>790.065</v>
      </c>
      <c r="H77" s="1022"/>
      <c r="I77" s="1023">
        <f>G77+H77</f>
        <v>790.065</v>
      </c>
      <c r="J77" s="1021">
        <v>790.065</v>
      </c>
      <c r="K77" s="1022"/>
      <c r="L77" s="1023">
        <f>J77+K77</f>
        <v>790.065</v>
      </c>
      <c r="M77" s="1021"/>
      <c r="N77" s="1022"/>
      <c r="O77" s="1023">
        <f>M77+N77</f>
        <v>0</v>
      </c>
    </row>
    <row r="78" spans="1:15" ht="24" customHeight="1">
      <c r="A78" s="967" t="s">
        <v>269</v>
      </c>
      <c r="B78" s="2162" t="s">
        <v>270</v>
      </c>
      <c r="C78" s="2163"/>
      <c r="D78" s="1008"/>
      <c r="E78" s="1009"/>
      <c r="F78" s="1010"/>
      <c r="G78" s="1011"/>
      <c r="H78" s="1012"/>
      <c r="I78" s="906"/>
      <c r="J78" s="1011"/>
      <c r="K78" s="1012"/>
      <c r="L78" s="906"/>
      <c r="M78" s="1011"/>
      <c r="N78" s="1012"/>
      <c r="O78" s="906"/>
    </row>
    <row r="79" spans="1:15" ht="15" customHeight="1">
      <c r="A79" s="920" t="s">
        <v>271</v>
      </c>
      <c r="B79" s="1024" t="s">
        <v>262</v>
      </c>
      <c r="C79" s="1025" t="s">
        <v>263</v>
      </c>
      <c r="D79" s="1026"/>
      <c r="E79" s="1027"/>
      <c r="F79" s="990"/>
      <c r="G79" s="993"/>
      <c r="H79" s="994"/>
      <c r="I79" s="916"/>
      <c r="J79" s="993"/>
      <c r="K79" s="994"/>
      <c r="L79" s="916"/>
      <c r="M79" s="993"/>
      <c r="N79" s="994"/>
      <c r="O79" s="916"/>
    </row>
    <row r="80" spans="1:15" ht="15" customHeight="1" thickBot="1">
      <c r="A80" s="890" t="s">
        <v>272</v>
      </c>
      <c r="B80" s="2164" t="s">
        <v>265</v>
      </c>
      <c r="C80" s="2142"/>
      <c r="D80" s="895"/>
      <c r="E80" s="894"/>
      <c r="F80" s="892"/>
      <c r="G80" s="1021"/>
      <c r="H80" s="1022"/>
      <c r="I80" s="1023"/>
      <c r="J80" s="1021"/>
      <c r="K80" s="1022"/>
      <c r="L80" s="1023"/>
      <c r="M80" s="1021"/>
      <c r="N80" s="1022"/>
      <c r="O80" s="1023"/>
    </row>
    <row r="81" spans="1:15" ht="20.25" customHeight="1">
      <c r="A81" s="884"/>
      <c r="B81" s="1028"/>
      <c r="C81" s="1029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</row>
    <row r="82" spans="1:15" ht="20.25" customHeight="1">
      <c r="A82" s="884"/>
      <c r="B82" s="1028"/>
      <c r="C82" s="1029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1076" t="s">
        <v>273</v>
      </c>
    </row>
    <row r="83" spans="1:15" ht="3" customHeight="1">
      <c r="A83" s="1028"/>
      <c r="B83" s="1028"/>
      <c r="C83" s="1029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</row>
    <row r="84" spans="1:15" ht="6.75" customHeight="1">
      <c r="A84" s="1028"/>
      <c r="B84" s="1028"/>
      <c r="C84" s="1029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</row>
    <row r="85" spans="1:15" ht="15.75">
      <c r="A85" s="867" t="s">
        <v>274</v>
      </c>
      <c r="B85" s="867"/>
      <c r="C85" s="867"/>
      <c r="D85" s="867"/>
      <c r="E85" s="867"/>
      <c r="F85" s="867"/>
      <c r="G85" s="867"/>
      <c r="H85" s="867"/>
      <c r="I85" s="867"/>
      <c r="J85" s="867"/>
      <c r="K85" s="867"/>
      <c r="L85" s="867"/>
      <c r="M85" s="867"/>
      <c r="N85" s="867"/>
      <c r="O85" s="867"/>
    </row>
    <row r="86" spans="1:15" ht="19.5" customHeight="1" thickBo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O86" s="869" t="s">
        <v>140</v>
      </c>
    </row>
    <row r="87" spans="1:15" ht="12.75">
      <c r="A87" s="870"/>
      <c r="B87" s="871"/>
      <c r="C87" s="872"/>
      <c r="D87" s="875" t="s">
        <v>200</v>
      </c>
      <c r="E87" s="875"/>
      <c r="F87" s="7"/>
      <c r="G87" s="875" t="s">
        <v>18</v>
      </c>
      <c r="H87" s="875"/>
      <c r="I87" s="7"/>
      <c r="J87" s="2143" t="s">
        <v>201</v>
      </c>
      <c r="K87" s="2138"/>
      <c r="L87" s="2139"/>
      <c r="M87" s="2128" t="s">
        <v>202</v>
      </c>
      <c r="N87" s="2129"/>
      <c r="O87" s="2130"/>
    </row>
    <row r="88" spans="1:15" ht="12.75">
      <c r="A88" s="876" t="s">
        <v>203</v>
      </c>
      <c r="B88" s="877" t="s">
        <v>204</v>
      </c>
      <c r="C88" s="878"/>
      <c r="D88" s="879" t="s">
        <v>205</v>
      </c>
      <c r="E88" s="879"/>
      <c r="F88" s="880"/>
      <c r="G88" s="881" t="s">
        <v>206</v>
      </c>
      <c r="H88" s="881"/>
      <c r="I88" s="882"/>
      <c r="J88" s="2159" t="s">
        <v>207</v>
      </c>
      <c r="K88" s="2160"/>
      <c r="L88" s="2161"/>
      <c r="M88" s="2133" t="s">
        <v>208</v>
      </c>
      <c r="N88" s="2134"/>
      <c r="O88" s="2135"/>
    </row>
    <row r="89" spans="1:15" ht="12.75">
      <c r="A89" s="883"/>
      <c r="B89" s="884"/>
      <c r="C89" s="885"/>
      <c r="D89" s="888" t="s">
        <v>209</v>
      </c>
      <c r="E89" s="887" t="s">
        <v>210</v>
      </c>
      <c r="F89" s="885"/>
      <c r="G89" s="888" t="s">
        <v>209</v>
      </c>
      <c r="H89" s="887" t="s">
        <v>210</v>
      </c>
      <c r="I89" s="885"/>
      <c r="J89" s="888" t="s">
        <v>209</v>
      </c>
      <c r="K89" s="887" t="s">
        <v>210</v>
      </c>
      <c r="L89" s="885"/>
      <c r="M89" s="888" t="s">
        <v>209</v>
      </c>
      <c r="N89" s="889" t="s">
        <v>210</v>
      </c>
      <c r="O89" s="885"/>
    </row>
    <row r="90" spans="1:15" ht="13.5" thickBot="1">
      <c r="A90" s="890"/>
      <c r="B90" s="891"/>
      <c r="C90" s="892"/>
      <c r="D90" s="895" t="s">
        <v>211</v>
      </c>
      <c r="E90" s="894" t="s">
        <v>211</v>
      </c>
      <c r="F90" s="892" t="s">
        <v>212</v>
      </c>
      <c r="G90" s="895" t="s">
        <v>211</v>
      </c>
      <c r="H90" s="894" t="s">
        <v>211</v>
      </c>
      <c r="I90" s="892" t="s">
        <v>212</v>
      </c>
      <c r="J90" s="895" t="s">
        <v>211</v>
      </c>
      <c r="K90" s="894" t="s">
        <v>211</v>
      </c>
      <c r="L90" s="892" t="s">
        <v>212</v>
      </c>
      <c r="M90" s="895" t="s">
        <v>211</v>
      </c>
      <c r="N90" s="894" t="s">
        <v>211</v>
      </c>
      <c r="O90" s="892" t="s">
        <v>212</v>
      </c>
    </row>
    <row r="91" spans="1:15" ht="13.5" thickBot="1">
      <c r="A91" s="952"/>
      <c r="B91" s="1005"/>
      <c r="C91" s="1006"/>
      <c r="D91" s="1007">
        <v>1</v>
      </c>
      <c r="E91" s="896">
        <v>2</v>
      </c>
      <c r="F91" s="999">
        <v>3</v>
      </c>
      <c r="G91" s="1007">
        <v>4</v>
      </c>
      <c r="H91" s="896">
        <v>5</v>
      </c>
      <c r="I91" s="999">
        <v>6</v>
      </c>
      <c r="J91" s="1007">
        <v>7</v>
      </c>
      <c r="K91" s="896">
        <v>8</v>
      </c>
      <c r="L91" s="999">
        <v>9</v>
      </c>
      <c r="M91" s="1007">
        <v>10</v>
      </c>
      <c r="N91" s="896">
        <v>11</v>
      </c>
      <c r="O91" s="999">
        <v>12</v>
      </c>
    </row>
    <row r="92" spans="1:15" ht="27" customHeight="1" thickBot="1">
      <c r="A92" s="952" t="s">
        <v>213</v>
      </c>
      <c r="B92" s="2136" t="s">
        <v>275</v>
      </c>
      <c r="C92" s="2137"/>
      <c r="D92" s="1030">
        <f>D93+D94</f>
        <v>32701</v>
      </c>
      <c r="E92" s="1031">
        <f>E93+E94</f>
        <v>16132</v>
      </c>
      <c r="F92" s="1001">
        <f>D92+E92</f>
        <v>48833</v>
      </c>
      <c r="G92" s="1002">
        <f>G93+G94</f>
        <v>37281.685000000005</v>
      </c>
      <c r="H92" s="1003">
        <f>H93+H94</f>
        <v>16108.63</v>
      </c>
      <c r="I92" s="1004">
        <f>G92+H92</f>
        <v>53390.315</v>
      </c>
      <c r="J92" s="1002">
        <f>J93+J94</f>
        <v>949.9570000000001</v>
      </c>
      <c r="K92" s="1003">
        <f>K93+K94</f>
        <v>0</v>
      </c>
      <c r="L92" s="1004">
        <f>J92+K92</f>
        <v>949.9570000000001</v>
      </c>
      <c r="M92" s="1002">
        <f>M93+M94</f>
        <v>4669.203</v>
      </c>
      <c r="N92" s="1003">
        <f>N93+N94</f>
        <v>47.54</v>
      </c>
      <c r="O92" s="1004">
        <f>M92+N92</f>
        <v>4716.743</v>
      </c>
    </row>
    <row r="93" spans="1:15" ht="15" customHeight="1" thickBot="1">
      <c r="A93" s="952" t="s">
        <v>215</v>
      </c>
      <c r="B93" s="1032" t="s">
        <v>262</v>
      </c>
      <c r="C93" s="1033" t="s">
        <v>276</v>
      </c>
      <c r="D93" s="1030">
        <v>32701</v>
      </c>
      <c r="E93" s="1031">
        <v>16132</v>
      </c>
      <c r="F93" s="1001">
        <f>D93+E93</f>
        <v>48833</v>
      </c>
      <c r="G93" s="1002">
        <v>36491.62</v>
      </c>
      <c r="H93" s="1003">
        <v>16108.63</v>
      </c>
      <c r="I93" s="1004">
        <f>G93+H93</f>
        <v>52600.25</v>
      </c>
      <c r="J93" s="1002">
        <v>159.887</v>
      </c>
      <c r="K93" s="1003"/>
      <c r="L93" s="1004">
        <f>J93+K93</f>
        <v>159.887</v>
      </c>
      <c r="M93" s="1002">
        <v>4669.203</v>
      </c>
      <c r="N93" s="1003">
        <v>47.54</v>
      </c>
      <c r="O93" s="1004">
        <f>M93+N93</f>
        <v>4716.743</v>
      </c>
    </row>
    <row r="94" spans="1:15" ht="27.75" customHeight="1" thickBot="1">
      <c r="A94" s="952" t="s">
        <v>269</v>
      </c>
      <c r="B94" s="2126" t="s">
        <v>277</v>
      </c>
      <c r="C94" s="2127"/>
      <c r="D94" s="1030"/>
      <c r="E94" s="1031"/>
      <c r="F94" s="1001"/>
      <c r="G94" s="1002">
        <v>790.065</v>
      </c>
      <c r="H94" s="1003"/>
      <c r="I94" s="1004">
        <f>G94+H94</f>
        <v>790.065</v>
      </c>
      <c r="J94" s="1002">
        <v>790.07</v>
      </c>
      <c r="K94" s="1003"/>
      <c r="L94" s="1004">
        <f>J94+K94</f>
        <v>790.07</v>
      </c>
      <c r="M94" s="1002"/>
      <c r="N94" s="1003"/>
      <c r="O94" s="1004">
        <f>M94+N94</f>
        <v>0</v>
      </c>
    </row>
    <row r="95" spans="1:15" ht="15" customHeight="1">
      <c r="A95" s="1028"/>
      <c r="B95" s="1028"/>
      <c r="C95" s="1029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</row>
    <row r="96" spans="1:12" ht="15.75">
      <c r="A96" s="2158" t="s">
        <v>278</v>
      </c>
      <c r="B96" s="2158"/>
      <c r="C96" s="2158"/>
      <c r="D96" s="2158"/>
      <c r="E96" s="2158"/>
      <c r="F96" s="2158"/>
      <c r="G96" s="2158"/>
      <c r="H96" s="2158"/>
      <c r="I96" s="2158"/>
      <c r="J96" s="2158"/>
      <c r="K96" s="2158"/>
      <c r="L96" s="2158"/>
    </row>
    <row r="97" spans="10:15" ht="13.5" customHeight="1" thickBot="1">
      <c r="J97" s="865"/>
      <c r="K97" s="865"/>
      <c r="O97" s="869" t="s">
        <v>140</v>
      </c>
    </row>
    <row r="98" spans="1:15" ht="12.75">
      <c r="A98" s="870"/>
      <c r="B98" s="871"/>
      <c r="C98" s="872"/>
      <c r="D98" s="875" t="s">
        <v>279</v>
      </c>
      <c r="E98" s="875"/>
      <c r="F98" s="7"/>
      <c r="G98" s="875" t="s">
        <v>279</v>
      </c>
      <c r="H98" s="875"/>
      <c r="I98" s="13"/>
      <c r="J98" s="1034" t="s">
        <v>280</v>
      </c>
      <c r="K98" s="875"/>
      <c r="L98" s="7"/>
      <c r="M98" s="2143" t="s">
        <v>281</v>
      </c>
      <c r="N98" s="2138"/>
      <c r="O98" s="2139"/>
    </row>
    <row r="99" spans="1:15" ht="9.75" customHeight="1">
      <c r="A99" s="876" t="s">
        <v>203</v>
      </c>
      <c r="B99" s="877"/>
      <c r="C99" s="878"/>
      <c r="D99" s="1035"/>
      <c r="E99" s="1036" t="s">
        <v>282</v>
      </c>
      <c r="F99" s="1037"/>
      <c r="G99" s="2140" t="s">
        <v>75</v>
      </c>
      <c r="H99" s="2141"/>
      <c r="I99" s="2141"/>
      <c r="J99" s="2131" t="s">
        <v>282</v>
      </c>
      <c r="K99" s="2141"/>
      <c r="L99" s="2141"/>
      <c r="M99" s="2140" t="s">
        <v>75</v>
      </c>
      <c r="N99" s="2141"/>
      <c r="O99" s="2132"/>
    </row>
    <row r="100" spans="1:15" ht="12.75">
      <c r="A100" s="883"/>
      <c r="B100" s="884"/>
      <c r="C100" s="885"/>
      <c r="D100" s="888" t="s">
        <v>209</v>
      </c>
      <c r="E100" s="889" t="s">
        <v>210</v>
      </c>
      <c r="F100" s="885"/>
      <c r="G100" s="888" t="s">
        <v>209</v>
      </c>
      <c r="H100" s="887" t="s">
        <v>210</v>
      </c>
      <c r="I100" s="884"/>
      <c r="J100" s="1038" t="s">
        <v>209</v>
      </c>
      <c r="K100" s="887" t="s">
        <v>210</v>
      </c>
      <c r="L100" s="885"/>
      <c r="M100" s="888" t="s">
        <v>209</v>
      </c>
      <c r="N100" s="887" t="s">
        <v>210</v>
      </c>
      <c r="O100" s="885"/>
    </row>
    <row r="101" spans="1:15" ht="13.5" thickBot="1">
      <c r="A101" s="890"/>
      <c r="B101" s="891"/>
      <c r="C101" s="892"/>
      <c r="D101" s="895" t="s">
        <v>211</v>
      </c>
      <c r="E101" s="894" t="s">
        <v>211</v>
      </c>
      <c r="F101" s="892" t="s">
        <v>212</v>
      </c>
      <c r="G101" s="895" t="s">
        <v>211</v>
      </c>
      <c r="H101" s="894" t="s">
        <v>211</v>
      </c>
      <c r="I101" s="891" t="s">
        <v>212</v>
      </c>
      <c r="J101" s="1039" t="s">
        <v>211</v>
      </c>
      <c r="K101" s="894" t="s">
        <v>211</v>
      </c>
      <c r="L101" s="892" t="s">
        <v>212</v>
      </c>
      <c r="M101" s="895" t="s">
        <v>211</v>
      </c>
      <c r="N101" s="894" t="s">
        <v>211</v>
      </c>
      <c r="O101" s="892" t="s">
        <v>212</v>
      </c>
    </row>
    <row r="102" spans="1:15" ht="13.5" thickBot="1">
      <c r="A102" s="890"/>
      <c r="B102" s="8"/>
      <c r="C102" s="9"/>
      <c r="D102" s="895">
        <v>1</v>
      </c>
      <c r="E102" s="896">
        <v>2</v>
      </c>
      <c r="F102" s="892">
        <v>3</v>
      </c>
      <c r="G102" s="1007">
        <v>4</v>
      </c>
      <c r="H102" s="896">
        <v>5</v>
      </c>
      <c r="I102" s="1040">
        <v>6</v>
      </c>
      <c r="J102" s="1041">
        <v>7</v>
      </c>
      <c r="K102" s="896">
        <v>8</v>
      </c>
      <c r="L102" s="999">
        <v>9</v>
      </c>
      <c r="M102" s="1007">
        <v>10</v>
      </c>
      <c r="N102" s="896">
        <v>11</v>
      </c>
      <c r="O102" s="999">
        <v>12</v>
      </c>
    </row>
    <row r="103" spans="1:15" ht="15" customHeight="1">
      <c r="A103" s="920" t="s">
        <v>213</v>
      </c>
      <c r="B103" s="2151" t="s">
        <v>283</v>
      </c>
      <c r="C103" s="2152"/>
      <c r="D103" s="907">
        <v>782.493</v>
      </c>
      <c r="E103" s="908">
        <v>43.607</v>
      </c>
      <c r="F103" s="909">
        <f>D103+E103</f>
        <v>826.1</v>
      </c>
      <c r="G103" s="1042"/>
      <c r="H103" s="1043"/>
      <c r="I103" s="1044">
        <f>G103+H103</f>
        <v>0</v>
      </c>
      <c r="J103" s="1045">
        <v>5051.433</v>
      </c>
      <c r="K103" s="1043">
        <v>57.612</v>
      </c>
      <c r="L103" s="1046">
        <f>J103+K103</f>
        <v>5109.045</v>
      </c>
      <c r="M103" s="907">
        <f>938.512+450.72</f>
        <v>1389.232</v>
      </c>
      <c r="N103" s="908">
        <f>50.889+9.84</f>
        <v>60.729</v>
      </c>
      <c r="O103" s="909">
        <f>M103+N103</f>
        <v>1449.961</v>
      </c>
    </row>
    <row r="104" spans="1:15" ht="15" customHeight="1">
      <c r="A104" s="948" t="s">
        <v>222</v>
      </c>
      <c r="B104" s="2153" t="s">
        <v>284</v>
      </c>
      <c r="C104" s="2154"/>
      <c r="D104" s="907">
        <v>0.186</v>
      </c>
      <c r="E104" s="908"/>
      <c r="F104" s="909">
        <f>D104+E104</f>
        <v>0.186</v>
      </c>
      <c r="G104" s="1049"/>
      <c r="H104" s="1050"/>
      <c r="I104" s="1051">
        <f>G104+H104</f>
        <v>0</v>
      </c>
      <c r="J104" s="1052">
        <v>69.622</v>
      </c>
      <c r="K104" s="1050">
        <v>0.635</v>
      </c>
      <c r="L104" s="1053">
        <f>J104+K104</f>
        <v>70.257</v>
      </c>
      <c r="M104" s="907">
        <v>99.959</v>
      </c>
      <c r="N104" s="908">
        <v>20.014</v>
      </c>
      <c r="O104" s="909">
        <f>M104+N104</f>
        <v>119.973</v>
      </c>
    </row>
    <row r="105" spans="1:15" ht="15" customHeight="1">
      <c r="A105" s="948" t="s">
        <v>224</v>
      </c>
      <c r="B105" s="1047" t="s">
        <v>285</v>
      </c>
      <c r="C105" s="1048"/>
      <c r="D105" s="907"/>
      <c r="E105" s="908"/>
      <c r="F105" s="909"/>
      <c r="G105" s="1054"/>
      <c r="H105" s="1055"/>
      <c r="I105" s="1056"/>
      <c r="J105" s="1057"/>
      <c r="K105" s="1055"/>
      <c r="L105" s="1058"/>
      <c r="M105" s="907"/>
      <c r="N105" s="908"/>
      <c r="O105" s="909"/>
    </row>
    <row r="106" spans="1:17" ht="15" customHeight="1">
      <c r="A106" s="948" t="s">
        <v>227</v>
      </c>
      <c r="B106" s="2155" t="s">
        <v>286</v>
      </c>
      <c r="C106" s="2156"/>
      <c r="D106" s="907">
        <v>951.894</v>
      </c>
      <c r="E106" s="908"/>
      <c r="F106" s="909">
        <f>D106+E106</f>
        <v>951.894</v>
      </c>
      <c r="G106" s="1054">
        <f>951.894-790.065</f>
        <v>161.82899999999995</v>
      </c>
      <c r="H106" s="1055"/>
      <c r="I106" s="1056">
        <f>G106+H106</f>
        <v>161.82899999999995</v>
      </c>
      <c r="J106" s="1057">
        <v>19.711</v>
      </c>
      <c r="K106" s="1055"/>
      <c r="L106" s="1058">
        <f>J106+K106</f>
        <v>19.711</v>
      </c>
      <c r="M106" s="907"/>
      <c r="N106" s="908"/>
      <c r="O106" s="909">
        <f>M106+N106</f>
        <v>0</v>
      </c>
      <c r="Q106" s="1059"/>
    </row>
    <row r="107" spans="1:15" ht="17.25" customHeight="1" thickBot="1">
      <c r="A107" s="929" t="s">
        <v>287</v>
      </c>
      <c r="B107" s="1060" t="s">
        <v>754</v>
      </c>
      <c r="C107" s="1061"/>
      <c r="D107" s="1062">
        <f>SUM(D103:D106)</f>
        <v>1734.573</v>
      </c>
      <c r="E107" s="1063">
        <f>SUM(E103:E106)</f>
        <v>43.607</v>
      </c>
      <c r="F107" s="1064">
        <f>D107+E107</f>
        <v>1778.18</v>
      </c>
      <c r="G107" s="1065">
        <f>SUM(G103:G106)</f>
        <v>161.82899999999995</v>
      </c>
      <c r="H107" s="1066">
        <f>SUM(H103:H106)</f>
        <v>0</v>
      </c>
      <c r="I107" s="1067">
        <f>G107+H107</f>
        <v>161.82899999999995</v>
      </c>
      <c r="J107" s="1068">
        <f>SUM(J103:J106)</f>
        <v>5140.7660000000005</v>
      </c>
      <c r="K107" s="1066">
        <f>SUM(K103:K106)</f>
        <v>58.247</v>
      </c>
      <c r="L107" s="1069">
        <f>J107+K107</f>
        <v>5199.013000000001</v>
      </c>
      <c r="M107" s="1062">
        <f>SUM(M103:M106)</f>
        <v>1489.191</v>
      </c>
      <c r="N107" s="1063">
        <f>SUM(N103:N106)</f>
        <v>80.743</v>
      </c>
      <c r="O107" s="1064">
        <f>M107+N107</f>
        <v>1569.934</v>
      </c>
    </row>
    <row r="108" spans="1:12" ht="8.25" customHeight="1">
      <c r="A108" s="884"/>
      <c r="B108" s="10"/>
      <c r="C108" s="884"/>
      <c r="D108" s="10"/>
      <c r="E108" s="10"/>
      <c r="F108" s="10"/>
      <c r="G108" s="10"/>
      <c r="H108" s="10"/>
      <c r="I108" s="10"/>
      <c r="J108" s="1070"/>
      <c r="K108" s="1070"/>
      <c r="L108" s="10"/>
    </row>
    <row r="109" ht="11.25" customHeight="1" hidden="1">
      <c r="A109" s="1071" t="s">
        <v>290</v>
      </c>
    </row>
    <row r="110" spans="1:17" ht="12.75" hidden="1">
      <c r="A110" s="11" t="s">
        <v>291</v>
      </c>
      <c r="Q110" s="1059"/>
    </row>
    <row r="111" ht="12.75" hidden="1">
      <c r="A111" s="11" t="s">
        <v>292</v>
      </c>
    </row>
    <row r="112" ht="12.75" hidden="1">
      <c r="A112" s="11" t="s">
        <v>293</v>
      </c>
    </row>
    <row r="113" ht="12.75" hidden="1">
      <c r="A113" s="866" t="s">
        <v>294</v>
      </c>
    </row>
    <row r="114" ht="12.75" hidden="1">
      <c r="A114" s="866" t="s">
        <v>295</v>
      </c>
    </row>
    <row r="115" spans="1:12" ht="7.5" customHeight="1" hidden="1">
      <c r="A115" s="884"/>
      <c r="B115" s="10"/>
      <c r="C115" s="884"/>
      <c r="D115" s="10"/>
      <c r="E115" s="10"/>
      <c r="F115" s="10"/>
      <c r="G115" s="10"/>
      <c r="H115" s="10"/>
      <c r="I115" s="10"/>
      <c r="J115" s="1070"/>
      <c r="K115" s="1070"/>
      <c r="L115" s="10"/>
    </row>
    <row r="116" spans="1:15" ht="12.75" customHeight="1" hidden="1">
      <c r="A116" s="1071" t="s">
        <v>296</v>
      </c>
      <c r="B116" s="1028"/>
      <c r="C116" s="1029"/>
      <c r="D116" s="884"/>
      <c r="E116" s="884"/>
      <c r="F116" s="884"/>
      <c r="G116" s="884"/>
      <c r="H116" s="884"/>
      <c r="I116" s="884"/>
      <c r="J116" s="884"/>
      <c r="K116" s="884"/>
      <c r="L116" s="884"/>
      <c r="M116" s="884"/>
      <c r="N116" s="884"/>
      <c r="O116" s="884"/>
    </row>
    <row r="117" spans="1:15" ht="12.75" customHeight="1" hidden="1">
      <c r="A117" s="1072" t="s">
        <v>298</v>
      </c>
      <c r="B117" s="1028"/>
      <c r="C117" s="1029"/>
      <c r="D117" s="884"/>
      <c r="E117" s="884"/>
      <c r="F117" s="884"/>
      <c r="G117" s="884"/>
      <c r="H117" s="884"/>
      <c r="I117" s="884"/>
      <c r="J117" s="884"/>
      <c r="K117" s="884"/>
      <c r="L117" s="884"/>
      <c r="M117" s="884"/>
      <c r="N117" s="884"/>
      <c r="O117" s="884"/>
    </row>
    <row r="118" spans="1:15" ht="12.75" customHeight="1" hidden="1">
      <c r="A118" s="1072" t="s">
        <v>299</v>
      </c>
      <c r="B118" s="1028"/>
      <c r="C118" s="1029"/>
      <c r="D118" s="884"/>
      <c r="E118" s="884"/>
      <c r="F118" s="884"/>
      <c r="G118" s="884"/>
      <c r="H118" s="884"/>
      <c r="I118" s="884"/>
      <c r="J118" s="884"/>
      <c r="K118" s="884"/>
      <c r="L118" s="884"/>
      <c r="M118" s="884"/>
      <c r="N118" s="884"/>
      <c r="O118" s="884"/>
    </row>
    <row r="119" spans="1:12" ht="12.75" customHeight="1" hidden="1">
      <c r="A119" s="1072" t="s">
        <v>300</v>
      </c>
      <c r="B119" s="10"/>
      <c r="C119" s="884"/>
      <c r="D119" s="10"/>
      <c r="E119" s="10"/>
      <c r="F119" s="10"/>
      <c r="G119" s="10"/>
      <c r="H119" s="10"/>
      <c r="I119" s="10"/>
      <c r="J119" s="1070"/>
      <c r="K119" s="1070"/>
      <c r="L119" s="10"/>
    </row>
    <row r="120" spans="1:12" ht="8.25" customHeight="1" hidden="1">
      <c r="A120" s="1072"/>
      <c r="B120" s="10"/>
      <c r="C120" s="884"/>
      <c r="D120" s="10"/>
      <c r="E120" s="10"/>
      <c r="F120" s="10"/>
      <c r="G120" s="10"/>
      <c r="H120" s="10"/>
      <c r="I120" s="10"/>
      <c r="J120" s="1070"/>
      <c r="K120" s="1070"/>
      <c r="L120" s="10"/>
    </row>
    <row r="121" spans="1:12" ht="12" customHeight="1" hidden="1">
      <c r="A121" s="1071" t="s">
        <v>301</v>
      </c>
      <c r="B121" s="10"/>
      <c r="C121" s="884"/>
      <c r="D121" s="10"/>
      <c r="E121" s="10"/>
      <c r="F121" s="10"/>
      <c r="G121" s="10"/>
      <c r="H121" s="10"/>
      <c r="I121" s="10"/>
      <c r="J121" s="1070"/>
      <c r="K121" s="1070"/>
      <c r="L121" s="10"/>
    </row>
    <row r="122" spans="1:12" ht="12.75" hidden="1">
      <c r="A122" s="11" t="s">
        <v>302</v>
      </c>
      <c r="B122" s="10"/>
      <c r="C122" s="884"/>
      <c r="D122" s="10"/>
      <c r="E122" s="10"/>
      <c r="F122" s="10"/>
      <c r="G122" s="10"/>
      <c r="H122" s="10"/>
      <c r="I122" s="10"/>
      <c r="J122" s="1070"/>
      <c r="K122" s="1070"/>
      <c r="L122" s="10"/>
    </row>
    <row r="123" spans="1:12" ht="12.75" hidden="1">
      <c r="A123" s="11" t="s">
        <v>303</v>
      </c>
      <c r="B123" s="10"/>
      <c r="C123" s="884"/>
      <c r="D123" s="10"/>
      <c r="E123" s="10"/>
      <c r="F123" s="10"/>
      <c r="G123" s="10"/>
      <c r="H123" s="10"/>
      <c r="I123" s="10"/>
      <c r="J123" s="1070"/>
      <c r="K123" s="1070"/>
      <c r="L123" s="10"/>
    </row>
    <row r="124" ht="12.75" hidden="1"/>
    <row r="125" spans="1:12" ht="12.75" hidden="1">
      <c r="A125" s="1072" t="s">
        <v>304</v>
      </c>
      <c r="B125" s="11"/>
      <c r="C125" s="1073"/>
      <c r="D125" s="1074"/>
      <c r="E125" s="1074"/>
      <c r="F125" s="1074"/>
      <c r="G125" s="1074"/>
      <c r="H125" s="1074"/>
      <c r="I125" s="11"/>
      <c r="J125" s="1074"/>
      <c r="K125" s="1074"/>
      <c r="L125" s="1074"/>
    </row>
    <row r="126" ht="12.75">
      <c r="A126" s="11"/>
    </row>
    <row r="127" spans="1:14" ht="12.75">
      <c r="A127" s="1075" t="s">
        <v>379</v>
      </c>
      <c r="B127" s="1075"/>
      <c r="C127" s="1075"/>
      <c r="D127" s="1075"/>
      <c r="E127" s="1075"/>
      <c r="H127" s="1075" t="s">
        <v>681</v>
      </c>
      <c r="N127" s="1075" t="s">
        <v>187</v>
      </c>
    </row>
    <row r="128" spans="1:8" ht="12.75">
      <c r="A128" s="1075"/>
      <c r="B128" s="1075"/>
      <c r="C128" s="1075"/>
      <c r="D128" s="1075"/>
      <c r="E128" s="1075"/>
      <c r="H128" s="1075"/>
    </row>
  </sheetData>
  <mergeCells count="38">
    <mergeCell ref="J10:L10"/>
    <mergeCell ref="M10:O10"/>
    <mergeCell ref="J11:L11"/>
    <mergeCell ref="M11:O11"/>
    <mergeCell ref="B25:C25"/>
    <mergeCell ref="B26:C26"/>
    <mergeCell ref="B27:C27"/>
    <mergeCell ref="B28:C28"/>
    <mergeCell ref="J49:L49"/>
    <mergeCell ref="M49:O49"/>
    <mergeCell ref="J50:L50"/>
    <mergeCell ref="M50:O50"/>
    <mergeCell ref="A65:O65"/>
    <mergeCell ref="J67:L67"/>
    <mergeCell ref="M67:O67"/>
    <mergeCell ref="J68:L68"/>
    <mergeCell ref="M68:O68"/>
    <mergeCell ref="M88:O88"/>
    <mergeCell ref="B92:C92"/>
    <mergeCell ref="B94:C94"/>
    <mergeCell ref="B78:C78"/>
    <mergeCell ref="B80:C80"/>
    <mergeCell ref="J87:L87"/>
    <mergeCell ref="M87:O87"/>
    <mergeCell ref="M98:O98"/>
    <mergeCell ref="G99:I99"/>
    <mergeCell ref="J99:L99"/>
    <mergeCell ref="M99:O99"/>
    <mergeCell ref="B103:C103"/>
    <mergeCell ref="B104:C104"/>
    <mergeCell ref="B106:C106"/>
    <mergeCell ref="A2:C2"/>
    <mergeCell ref="A96:L96"/>
    <mergeCell ref="J88:L88"/>
    <mergeCell ref="B72:C72"/>
    <mergeCell ref="B74:C74"/>
    <mergeCell ref="B75:C75"/>
    <mergeCell ref="B77:C77"/>
  </mergeCells>
  <printOptions horizontalCentered="1"/>
  <pageMargins left="0.5905511811023623" right="0.5905511811023623" top="0.984251968503937" bottom="0.7874015748031497" header="0.5118110236220472" footer="0.31496062992125984"/>
  <pageSetup fitToHeight="3" horizontalDpi="600" verticalDpi="600" orientation="landscape" paperSize="9" scale="88" r:id="rId1"/>
  <headerFooter alignWithMargins="0">
    <oddFooter>&amp;C&amp;P+75&amp;12
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85" zoomScaleNormal="85" workbookViewId="0" topLeftCell="A28">
      <selection activeCell="E23" sqref="E23"/>
    </sheetView>
  </sheetViews>
  <sheetFormatPr defaultColWidth="9.00390625" defaultRowHeight="12.75"/>
  <cols>
    <col min="1" max="1" width="7.125" style="4" customWidth="1"/>
    <col min="2" max="2" width="42.75390625" style="4" customWidth="1"/>
    <col min="3" max="3" width="21.375" style="4" customWidth="1"/>
    <col min="4" max="4" width="14.00390625" style="4" customWidth="1"/>
    <col min="5" max="5" width="13.00390625" style="4" customWidth="1"/>
    <col min="6" max="6" width="13.25390625" style="4" customWidth="1"/>
    <col min="7" max="7" width="13.00390625" style="4" customWidth="1"/>
    <col min="8" max="8" width="1.75390625" style="4" customWidth="1"/>
    <col min="9" max="16384" width="9.125" style="4" customWidth="1"/>
  </cols>
  <sheetData>
    <row r="1" spans="1:7" s="787" customFormat="1" ht="22.5" customHeight="1">
      <c r="A1" s="822" t="s">
        <v>28</v>
      </c>
      <c r="G1" s="822" t="s">
        <v>1186</v>
      </c>
    </row>
    <row r="2" ht="36" customHeight="1">
      <c r="G2" s="11"/>
    </row>
    <row r="3" spans="1:8" s="45" customFormat="1" ht="15.75">
      <c r="A3" s="5" t="s">
        <v>1155</v>
      </c>
      <c r="B3" s="63"/>
      <c r="C3" s="63"/>
      <c r="D3" s="63"/>
      <c r="E3" s="63"/>
      <c r="F3" s="63"/>
      <c r="G3" s="63"/>
      <c r="H3" s="63"/>
    </row>
    <row r="4" spans="1:8" s="45" customFormat="1" ht="15.75">
      <c r="A4" s="5" t="s">
        <v>1173</v>
      </c>
      <c r="B4" s="64"/>
      <c r="C4" s="63"/>
      <c r="D4" s="63"/>
      <c r="E4" s="63"/>
      <c r="F4" s="63"/>
      <c r="G4" s="63"/>
      <c r="H4" s="63"/>
    </row>
    <row r="5" spans="1:8" s="65" customFormat="1" ht="15.75">
      <c r="A5" s="5" t="s">
        <v>1168</v>
      </c>
      <c r="B5" s="64"/>
      <c r="C5" s="64"/>
      <c r="D5" s="64"/>
      <c r="E5" s="64"/>
      <c r="F5" s="64"/>
      <c r="G5" s="64"/>
      <c r="H5" s="64"/>
    </row>
    <row r="6" spans="1:8" ht="12.75">
      <c r="A6" s="6" t="s">
        <v>19</v>
      </c>
      <c r="B6" s="6"/>
      <c r="C6" s="6"/>
      <c r="D6" s="6"/>
      <c r="E6" s="6"/>
      <c r="F6" s="6"/>
      <c r="G6" s="6"/>
      <c r="H6" s="46"/>
    </row>
    <row r="7" spans="1:8" ht="12.75">
      <c r="A7" s="6"/>
      <c r="B7" s="6"/>
      <c r="C7" s="6"/>
      <c r="D7" s="6"/>
      <c r="E7" s="6"/>
      <c r="F7" s="6"/>
      <c r="G7" s="6"/>
      <c r="H7" s="46"/>
    </row>
    <row r="8" spans="1:8" ht="13.5" thickBot="1">
      <c r="A8" s="6"/>
      <c r="B8" s="6"/>
      <c r="C8" s="6"/>
      <c r="D8" s="6"/>
      <c r="E8" s="6"/>
      <c r="F8" s="6"/>
      <c r="G8" s="6"/>
      <c r="H8" s="46"/>
    </row>
    <row r="9" spans="1:8" s="787" customFormat="1" ht="18" customHeight="1">
      <c r="A9" s="66"/>
      <c r="B9" s="1163"/>
      <c r="C9" s="1163"/>
      <c r="D9" s="1164"/>
      <c r="E9" s="1165" t="s">
        <v>74</v>
      </c>
      <c r="F9" s="1166"/>
      <c r="G9" s="1167" t="s">
        <v>18</v>
      </c>
      <c r="H9" s="1168"/>
    </row>
    <row r="10" spans="1:8" s="787" customFormat="1" ht="18" customHeight="1" thickBot="1">
      <c r="A10" s="1169"/>
      <c r="B10" s="1170"/>
      <c r="C10" s="1170"/>
      <c r="D10" s="1171"/>
      <c r="E10" s="1172" t="s">
        <v>20</v>
      </c>
      <c r="F10" s="1175" t="s">
        <v>21</v>
      </c>
      <c r="G10" s="1173" t="s">
        <v>702</v>
      </c>
      <c r="H10" s="1174"/>
    </row>
    <row r="11" spans="1:8" ht="15.75" customHeight="1">
      <c r="A11" s="829" t="s">
        <v>1156</v>
      </c>
      <c r="B11" s="830"/>
      <c r="C11" s="830"/>
      <c r="D11" s="831"/>
      <c r="E11" s="835">
        <v>55694314</v>
      </c>
      <c r="F11" s="836">
        <v>56025065</v>
      </c>
      <c r="G11" s="2117">
        <v>54676163.25</v>
      </c>
      <c r="H11" s="2165"/>
    </row>
    <row r="12" spans="1:8" ht="15.75" customHeight="1">
      <c r="A12" s="829" t="s">
        <v>1157</v>
      </c>
      <c r="B12" s="830" t="s">
        <v>1158</v>
      </c>
      <c r="C12" s="830"/>
      <c r="D12" s="831"/>
      <c r="E12" s="835">
        <v>0</v>
      </c>
      <c r="F12" s="836">
        <v>22152</v>
      </c>
      <c r="G12" s="2166">
        <v>22151.94</v>
      </c>
      <c r="H12" s="2167"/>
    </row>
    <row r="13" spans="1:8" ht="12.75">
      <c r="A13" s="829"/>
      <c r="B13" s="830"/>
      <c r="C13" s="830"/>
      <c r="D13" s="831"/>
      <c r="E13" s="835"/>
      <c r="F13" s="836"/>
      <c r="G13" s="842"/>
      <c r="H13" s="69"/>
    </row>
    <row r="14" spans="1:8" ht="15.75" customHeight="1">
      <c r="A14" s="829" t="s">
        <v>1159</v>
      </c>
      <c r="B14" s="830"/>
      <c r="C14" s="830"/>
      <c r="D14" s="831"/>
      <c r="E14" s="835">
        <v>4877921</v>
      </c>
      <c r="F14" s="836">
        <v>4873109</v>
      </c>
      <c r="G14" s="2166">
        <v>3286921.74</v>
      </c>
      <c r="H14" s="2167"/>
    </row>
    <row r="15" spans="1:8" ht="15.75" customHeight="1">
      <c r="A15" s="829" t="s">
        <v>1157</v>
      </c>
      <c r="B15" s="830" t="s">
        <v>1158</v>
      </c>
      <c r="C15" s="830"/>
      <c r="D15" s="831"/>
      <c r="E15" s="835">
        <v>0</v>
      </c>
      <c r="F15" s="836">
        <v>3045</v>
      </c>
      <c r="G15" s="2166">
        <v>3044.67</v>
      </c>
      <c r="H15" s="2167"/>
    </row>
    <row r="16" spans="1:8" ht="12.75">
      <c r="A16" s="829"/>
      <c r="B16" s="830"/>
      <c r="C16" s="830"/>
      <c r="D16" s="831"/>
      <c r="E16" s="835"/>
      <c r="F16" s="836"/>
      <c r="G16" s="2166"/>
      <c r="H16" s="2167"/>
    </row>
    <row r="17" spans="1:8" ht="15.75" customHeight="1">
      <c r="A17" s="829" t="s">
        <v>1160</v>
      </c>
      <c r="B17" s="830"/>
      <c r="C17" s="841"/>
      <c r="D17" s="843"/>
      <c r="E17" s="835">
        <v>862477</v>
      </c>
      <c r="F17" s="836">
        <v>975363</v>
      </c>
      <c r="G17" s="2166">
        <v>974993.5</v>
      </c>
      <c r="H17" s="2167"/>
    </row>
    <row r="18" spans="1:8" ht="15.75" customHeight="1">
      <c r="A18" s="829" t="s">
        <v>1157</v>
      </c>
      <c r="B18" s="830" t="s">
        <v>1158</v>
      </c>
      <c r="C18" s="830"/>
      <c r="D18" s="831"/>
      <c r="E18" s="835">
        <v>0</v>
      </c>
      <c r="F18" s="836">
        <v>0</v>
      </c>
      <c r="G18" s="2166">
        <v>0</v>
      </c>
      <c r="H18" s="2167"/>
    </row>
    <row r="19" spans="1:8" ht="12.75">
      <c r="A19" s="829"/>
      <c r="B19" s="830"/>
      <c r="C19" s="830"/>
      <c r="D19" s="831"/>
      <c r="E19" s="835"/>
      <c r="F19" s="836"/>
      <c r="G19" s="2166"/>
      <c r="H19" s="2167"/>
    </row>
    <row r="20" spans="1:8" ht="15.75" customHeight="1">
      <c r="A20" s="829" t="s">
        <v>1161</v>
      </c>
      <c r="B20" s="830"/>
      <c r="C20" s="830"/>
      <c r="D20" s="831"/>
      <c r="E20" s="835">
        <v>28134</v>
      </c>
      <c r="F20" s="836">
        <v>69217</v>
      </c>
      <c r="G20" s="2166">
        <v>69203.58</v>
      </c>
      <c r="H20" s="2167"/>
    </row>
    <row r="21" spans="1:8" ht="15.75" customHeight="1">
      <c r="A21" s="829" t="s">
        <v>1157</v>
      </c>
      <c r="B21" s="830" t="s">
        <v>1158</v>
      </c>
      <c r="C21" s="830"/>
      <c r="D21" s="831"/>
      <c r="E21" s="835">
        <v>0</v>
      </c>
      <c r="F21" s="836">
        <v>0</v>
      </c>
      <c r="G21" s="2166">
        <v>0</v>
      </c>
      <c r="H21" s="2167"/>
    </row>
    <row r="22" spans="1:8" ht="12.75">
      <c r="A22" s="829"/>
      <c r="B22" s="830"/>
      <c r="C22" s="830"/>
      <c r="D22" s="831"/>
      <c r="E22" s="835"/>
      <c r="F22" s="836"/>
      <c r="G22" s="2166"/>
      <c r="H22" s="2167"/>
    </row>
    <row r="23" spans="1:8" ht="15.75" customHeight="1">
      <c r="A23" s="829" t="s">
        <v>707</v>
      </c>
      <c r="B23" s="830"/>
      <c r="C23" s="830"/>
      <c r="D23" s="831"/>
      <c r="E23" s="835">
        <v>167460</v>
      </c>
      <c r="F23" s="836">
        <v>160346</v>
      </c>
      <c r="G23" s="2166">
        <v>499026.3</v>
      </c>
      <c r="H23" s="2167"/>
    </row>
    <row r="24" spans="1:8" ht="15.75" customHeight="1">
      <c r="A24" s="829" t="s">
        <v>1157</v>
      </c>
      <c r="B24" s="830" t="s">
        <v>1158</v>
      </c>
      <c r="C24" s="56"/>
      <c r="D24" s="831"/>
      <c r="E24" s="835">
        <v>0</v>
      </c>
      <c r="F24" s="836">
        <v>9289</v>
      </c>
      <c r="G24" s="2166">
        <v>9289</v>
      </c>
      <c r="H24" s="2167"/>
    </row>
    <row r="25" spans="1:8" ht="15.75" customHeight="1">
      <c r="A25" s="829"/>
      <c r="B25" s="830" t="s">
        <v>1169</v>
      </c>
      <c r="C25" s="56"/>
      <c r="D25" s="831"/>
      <c r="E25" s="835">
        <v>0</v>
      </c>
      <c r="F25" s="836">
        <v>151057</v>
      </c>
      <c r="G25" s="2166">
        <v>489737.3</v>
      </c>
      <c r="H25" s="2167"/>
    </row>
    <row r="26" spans="1:8" ht="15.75" customHeight="1">
      <c r="A26" s="829"/>
      <c r="B26" s="830" t="s">
        <v>708</v>
      </c>
      <c r="C26" s="56"/>
      <c r="D26" s="831"/>
      <c r="E26" s="835">
        <v>0</v>
      </c>
      <c r="F26" s="836">
        <v>0</v>
      </c>
      <c r="G26" s="2166">
        <v>0</v>
      </c>
      <c r="H26" s="2167"/>
    </row>
    <row r="27" spans="1:8" ht="12.75">
      <c r="A27" s="829"/>
      <c r="B27" s="830"/>
      <c r="C27" s="830"/>
      <c r="D27" s="831"/>
      <c r="E27" s="835"/>
      <c r="F27" s="836"/>
      <c r="G27" s="2166"/>
      <c r="H27" s="2167"/>
    </row>
    <row r="28" spans="1:8" ht="15.75" customHeight="1">
      <c r="A28" s="829" t="s">
        <v>709</v>
      </c>
      <c r="B28" s="830"/>
      <c r="C28" s="830"/>
      <c r="D28" s="831"/>
      <c r="E28" s="837">
        <v>109860</v>
      </c>
      <c r="F28" s="836">
        <v>151325</v>
      </c>
      <c r="G28" s="2166">
        <v>153523.24</v>
      </c>
      <c r="H28" s="2167"/>
    </row>
    <row r="29" spans="1:8" ht="15.75" customHeight="1">
      <c r="A29" s="829" t="s">
        <v>1157</v>
      </c>
      <c r="B29" s="830" t="s">
        <v>1158</v>
      </c>
      <c r="C29" s="56"/>
      <c r="D29" s="831"/>
      <c r="E29" s="835">
        <v>0</v>
      </c>
      <c r="F29" s="836">
        <v>0</v>
      </c>
      <c r="G29" s="2166">
        <v>0</v>
      </c>
      <c r="H29" s="2167"/>
    </row>
    <row r="30" spans="1:8" ht="15.75" customHeight="1">
      <c r="A30" s="829"/>
      <c r="B30" s="830" t="s">
        <v>1169</v>
      </c>
      <c r="C30" s="56"/>
      <c r="D30" s="831"/>
      <c r="E30" s="837">
        <v>109860</v>
      </c>
      <c r="F30" s="836">
        <v>151325</v>
      </c>
      <c r="G30" s="2166">
        <v>153523.24</v>
      </c>
      <c r="H30" s="2167"/>
    </row>
    <row r="31" spans="1:8" ht="15.75" customHeight="1">
      <c r="A31" s="829"/>
      <c r="B31" s="830" t="s">
        <v>708</v>
      </c>
      <c r="C31" s="56"/>
      <c r="D31" s="831"/>
      <c r="E31" s="835">
        <v>0</v>
      </c>
      <c r="F31" s="836">
        <v>0</v>
      </c>
      <c r="G31" s="2166">
        <v>0</v>
      </c>
      <c r="H31" s="2167"/>
    </row>
    <row r="32" spans="1:8" ht="12.75">
      <c r="A32" s="829"/>
      <c r="B32" s="830"/>
      <c r="C32" s="830"/>
      <c r="D32" s="831"/>
      <c r="E32" s="835"/>
      <c r="F32" s="836"/>
      <c r="G32" s="2166"/>
      <c r="H32" s="2167"/>
    </row>
    <row r="33" spans="1:8" ht="15.75" customHeight="1">
      <c r="A33" s="829" t="s">
        <v>710</v>
      </c>
      <c r="B33" s="830"/>
      <c r="C33" s="830"/>
      <c r="D33" s="831"/>
      <c r="E33" s="835"/>
      <c r="F33" s="836"/>
      <c r="G33" s="2166"/>
      <c r="H33" s="2167"/>
    </row>
    <row r="34" spans="1:8" ht="15.75" customHeight="1">
      <c r="A34" s="829" t="s">
        <v>1162</v>
      </c>
      <c r="B34" s="830"/>
      <c r="C34" s="830"/>
      <c r="D34" s="831"/>
      <c r="E34" s="835">
        <v>62219</v>
      </c>
      <c r="F34" s="836">
        <v>88553</v>
      </c>
      <c r="G34" s="2166">
        <v>93276.94</v>
      </c>
      <c r="H34" s="2167"/>
    </row>
    <row r="35" spans="1:8" ht="15.75" customHeight="1">
      <c r="A35" s="829" t="s">
        <v>1157</v>
      </c>
      <c r="B35" s="830" t="s">
        <v>1158</v>
      </c>
      <c r="C35" s="56"/>
      <c r="D35" s="831"/>
      <c r="E35" s="835">
        <v>0</v>
      </c>
      <c r="F35" s="836">
        <v>0</v>
      </c>
      <c r="G35" s="2166">
        <v>0</v>
      </c>
      <c r="H35" s="2167"/>
    </row>
    <row r="36" spans="1:8" ht="15.75" customHeight="1">
      <c r="A36" s="829"/>
      <c r="B36" s="830" t="s">
        <v>1169</v>
      </c>
      <c r="C36" s="56"/>
      <c r="D36" s="831"/>
      <c r="E36" s="835">
        <v>62219</v>
      </c>
      <c r="F36" s="836">
        <v>88553</v>
      </c>
      <c r="G36" s="2166">
        <v>93276.94</v>
      </c>
      <c r="H36" s="2167"/>
    </row>
    <row r="37" spans="1:8" ht="15.75" customHeight="1">
      <c r="A37" s="829"/>
      <c r="B37" s="830" t="s">
        <v>708</v>
      </c>
      <c r="C37" s="830"/>
      <c r="D37" s="831"/>
      <c r="E37" s="835">
        <v>0</v>
      </c>
      <c r="F37" s="836">
        <v>0</v>
      </c>
      <c r="G37" s="2166">
        <v>0</v>
      </c>
      <c r="H37" s="2167"/>
    </row>
    <row r="38" spans="1:8" ht="12.75">
      <c r="A38" s="829"/>
      <c r="B38" s="830"/>
      <c r="C38" s="830"/>
      <c r="D38" s="831"/>
      <c r="E38" s="835"/>
      <c r="F38" s="836"/>
      <c r="G38" s="844"/>
      <c r="H38" s="845"/>
    </row>
    <row r="39" spans="1:8" ht="15.75" customHeight="1">
      <c r="A39" s="829" t="s">
        <v>711</v>
      </c>
      <c r="B39" s="830"/>
      <c r="C39" s="830"/>
      <c r="D39" s="831"/>
      <c r="E39" s="835"/>
      <c r="F39" s="836"/>
      <c r="G39" s="2166"/>
      <c r="H39" s="2167"/>
    </row>
    <row r="40" spans="1:8" ht="15.75" customHeight="1">
      <c r="A40" s="829" t="s">
        <v>1162</v>
      </c>
      <c r="B40" s="830"/>
      <c r="C40" s="830"/>
      <c r="D40" s="831"/>
      <c r="E40" s="835">
        <f>E42</f>
        <v>0</v>
      </c>
      <c r="F40" s="836">
        <f>F42</f>
        <v>3000</v>
      </c>
      <c r="G40" s="2166">
        <f>G42</f>
        <v>3000</v>
      </c>
      <c r="H40" s="2167"/>
    </row>
    <row r="41" spans="1:8" ht="15.75" customHeight="1">
      <c r="A41" s="829" t="s">
        <v>1157</v>
      </c>
      <c r="B41" s="830" t="s">
        <v>1158</v>
      </c>
      <c r="C41" s="56"/>
      <c r="D41" s="831"/>
      <c r="E41" s="835">
        <v>0</v>
      </c>
      <c r="F41" s="836">
        <v>0</v>
      </c>
      <c r="G41" s="2166">
        <v>0</v>
      </c>
      <c r="H41" s="2167"/>
    </row>
    <row r="42" spans="1:8" ht="15.75" customHeight="1">
      <c r="A42" s="829"/>
      <c r="B42" s="830" t="s">
        <v>1169</v>
      </c>
      <c r="C42" s="56"/>
      <c r="D42" s="831"/>
      <c r="E42" s="835">
        <v>0</v>
      </c>
      <c r="F42" s="836">
        <v>3000</v>
      </c>
      <c r="G42" s="2166">
        <v>3000</v>
      </c>
      <c r="H42" s="2167"/>
    </row>
    <row r="43" spans="1:8" ht="15.75" customHeight="1">
      <c r="A43" s="829"/>
      <c r="B43" s="830" t="s">
        <v>708</v>
      </c>
      <c r="C43" s="830"/>
      <c r="D43" s="831"/>
      <c r="E43" s="835">
        <v>0</v>
      </c>
      <c r="F43" s="836">
        <v>0</v>
      </c>
      <c r="G43" s="2166">
        <v>0</v>
      </c>
      <c r="H43" s="2167"/>
    </row>
    <row r="44" spans="1:8" ht="12.75">
      <c r="A44" s="829"/>
      <c r="B44" s="830"/>
      <c r="C44" s="830"/>
      <c r="D44" s="831"/>
      <c r="E44" s="835"/>
      <c r="F44" s="836"/>
      <c r="G44" s="844"/>
      <c r="H44" s="845"/>
    </row>
    <row r="45" spans="1:8" ht="22.5" customHeight="1">
      <c r="A45" s="2119" t="s">
        <v>1170</v>
      </c>
      <c r="B45" s="2115"/>
      <c r="C45" s="2115"/>
      <c r="D45" s="2116"/>
      <c r="E45" s="835">
        <v>0</v>
      </c>
      <c r="F45" s="836">
        <v>0</v>
      </c>
      <c r="G45" s="2166">
        <v>0</v>
      </c>
      <c r="H45" s="2167"/>
    </row>
    <row r="46" spans="1:8" ht="15.75" customHeight="1">
      <c r="A46" s="829" t="s">
        <v>1157</v>
      </c>
      <c r="B46" s="830" t="s">
        <v>1171</v>
      </c>
      <c r="C46" s="830"/>
      <c r="D46" s="831"/>
      <c r="E46" s="835">
        <v>0</v>
      </c>
      <c r="F46" s="836">
        <v>0</v>
      </c>
      <c r="G46" s="2166">
        <v>0</v>
      </c>
      <c r="H46" s="2167"/>
    </row>
    <row r="47" spans="1:8" ht="12.75">
      <c r="A47" s="829"/>
      <c r="B47" s="830" t="s">
        <v>1172</v>
      </c>
      <c r="C47" s="830"/>
      <c r="D47" s="831"/>
      <c r="E47" s="835">
        <v>0</v>
      </c>
      <c r="F47" s="836">
        <v>0</v>
      </c>
      <c r="G47" s="2166">
        <v>0</v>
      </c>
      <c r="H47" s="2167"/>
    </row>
    <row r="48" spans="1:8" ht="12.75">
      <c r="A48" s="829"/>
      <c r="B48" s="830"/>
      <c r="C48" s="830"/>
      <c r="D48" s="831"/>
      <c r="E48" s="835"/>
      <c r="F48" s="836"/>
      <c r="G48" s="842"/>
      <c r="H48" s="843"/>
    </row>
    <row r="49" spans="1:8" s="1139" customFormat="1" ht="18.75" customHeight="1">
      <c r="A49" s="1158" t="s">
        <v>1163</v>
      </c>
      <c r="B49" s="1159"/>
      <c r="C49" s="1159"/>
      <c r="D49" s="1160"/>
      <c r="E49" s="1161">
        <f>E11+E17+E23+E34+E46</f>
        <v>56786470</v>
      </c>
      <c r="F49" s="1162">
        <f>F11+F17+F23+F34+F46</f>
        <v>57249327</v>
      </c>
      <c r="G49" s="2168">
        <f>G11+G17+G23+G34+G46</f>
        <v>56243459.989999995</v>
      </c>
      <c r="H49" s="2169"/>
    </row>
    <row r="50" spans="1:8" ht="15.75" customHeight="1">
      <c r="A50" s="829" t="s">
        <v>1157</v>
      </c>
      <c r="B50" s="830" t="s">
        <v>1158</v>
      </c>
      <c r="C50" s="830"/>
      <c r="D50" s="831"/>
      <c r="E50" s="835">
        <v>0</v>
      </c>
      <c r="F50" s="836">
        <v>31441</v>
      </c>
      <c r="G50" s="2166">
        <v>31440.94</v>
      </c>
      <c r="H50" s="2167"/>
    </row>
    <row r="51" spans="1:8" ht="9" customHeight="1">
      <c r="A51" s="829"/>
      <c r="B51" s="830"/>
      <c r="C51" s="830"/>
      <c r="D51" s="831"/>
      <c r="E51" s="835"/>
      <c r="F51" s="836"/>
      <c r="G51" s="842"/>
      <c r="H51" s="843"/>
    </row>
    <row r="52" spans="1:8" ht="9" customHeight="1">
      <c r="A52" s="829"/>
      <c r="B52" s="830"/>
      <c r="C52" s="830"/>
      <c r="D52" s="831"/>
      <c r="E52" s="835"/>
      <c r="F52" s="836"/>
      <c r="G52" s="842"/>
      <c r="H52" s="843"/>
    </row>
    <row r="53" spans="1:8" s="1139" customFormat="1" ht="18.75" customHeight="1">
      <c r="A53" s="1158" t="s">
        <v>1164</v>
      </c>
      <c r="B53" s="1159"/>
      <c r="C53" s="1159"/>
      <c r="D53" s="1160"/>
      <c r="E53" s="1161">
        <f>E14+E20+E28+E39+E47</f>
        <v>5015915</v>
      </c>
      <c r="F53" s="1162">
        <f>F14+F20+F28+F40+F47</f>
        <v>5096651</v>
      </c>
      <c r="G53" s="2168">
        <f>G14+G20+G28+G40+G47</f>
        <v>3512648.5600000005</v>
      </c>
      <c r="H53" s="2169"/>
    </row>
    <row r="54" spans="1:8" ht="15.75" customHeight="1">
      <c r="A54" s="829" t="s">
        <v>1157</v>
      </c>
      <c r="B54" s="830" t="s">
        <v>1158</v>
      </c>
      <c r="C54" s="830"/>
      <c r="D54" s="831"/>
      <c r="E54" s="835">
        <v>0</v>
      </c>
      <c r="F54" s="836">
        <v>3045</v>
      </c>
      <c r="G54" s="2166">
        <v>3044.67</v>
      </c>
      <c r="H54" s="2167"/>
    </row>
    <row r="55" spans="1:8" ht="9" customHeight="1">
      <c r="A55" s="829"/>
      <c r="B55" s="830"/>
      <c r="C55" s="830"/>
      <c r="D55" s="831"/>
      <c r="E55" s="835"/>
      <c r="F55" s="836"/>
      <c r="G55" s="842"/>
      <c r="H55" s="843"/>
    </row>
    <row r="56" spans="1:8" ht="9" customHeight="1" thickBot="1">
      <c r="A56" s="832"/>
      <c r="B56" s="833"/>
      <c r="C56" s="833"/>
      <c r="D56" s="834"/>
      <c r="E56" s="838"/>
      <c r="F56" s="839"/>
      <c r="G56" s="840"/>
      <c r="H56" s="14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10" s="71" customFormat="1" ht="12.75">
      <c r="A59" s="87" t="s">
        <v>703</v>
      </c>
      <c r="C59" s="803" t="s">
        <v>704</v>
      </c>
      <c r="D59" s="74"/>
      <c r="E59" s="74"/>
      <c r="F59" s="2118" t="s">
        <v>187</v>
      </c>
      <c r="G59" s="2118"/>
      <c r="H59" s="74"/>
      <c r="I59" s="74"/>
      <c r="J59" s="74"/>
    </row>
    <row r="60" spans="1:9" s="71" customFormat="1" ht="12.75">
      <c r="A60" s="71" t="s">
        <v>380</v>
      </c>
      <c r="C60" s="74" t="s">
        <v>103</v>
      </c>
      <c r="D60" s="74"/>
      <c r="E60" s="74"/>
      <c r="G60" s="805"/>
      <c r="I60" s="811"/>
    </row>
    <row r="61" spans="1:7" s="12" customFormat="1" ht="12.75">
      <c r="A61" s="58"/>
      <c r="B61" s="67"/>
      <c r="C61" s="67"/>
      <c r="D61" s="67"/>
      <c r="G61" s="67"/>
    </row>
    <row r="62" spans="1:7" s="12" customFormat="1" ht="12.75">
      <c r="A62" s="67"/>
      <c r="B62" s="67"/>
      <c r="C62" s="68"/>
      <c r="D62" s="67"/>
      <c r="F62" s="68"/>
      <c r="G62" s="67"/>
    </row>
    <row r="63" s="12" customFormat="1" ht="12.75">
      <c r="A63" s="59"/>
    </row>
    <row r="64" spans="1:7" s="12" customFormat="1" ht="12.75">
      <c r="A64" s="59"/>
      <c r="E64" s="864"/>
      <c r="F64" s="864"/>
      <c r="G64" s="864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</sheetData>
  <mergeCells count="40">
    <mergeCell ref="G54:H54"/>
    <mergeCell ref="G50:H50"/>
    <mergeCell ref="G41:H41"/>
    <mergeCell ref="G42:H42"/>
    <mergeCell ref="G43:H43"/>
    <mergeCell ref="G53:H53"/>
    <mergeCell ref="G49:H49"/>
    <mergeCell ref="G45:H45"/>
    <mergeCell ref="G46:H46"/>
    <mergeCell ref="G47:H47"/>
    <mergeCell ref="G32:H32"/>
    <mergeCell ref="G33:H33"/>
    <mergeCell ref="G34:H34"/>
    <mergeCell ref="G35:H35"/>
    <mergeCell ref="G36:H36"/>
    <mergeCell ref="G37:H37"/>
    <mergeCell ref="G39:H39"/>
    <mergeCell ref="G40:H40"/>
    <mergeCell ref="G28:H28"/>
    <mergeCell ref="G29:H29"/>
    <mergeCell ref="G30:H30"/>
    <mergeCell ref="G31:H31"/>
    <mergeCell ref="G24:H24"/>
    <mergeCell ref="G25:H25"/>
    <mergeCell ref="G26:H26"/>
    <mergeCell ref="G27:H27"/>
    <mergeCell ref="G15:H15"/>
    <mergeCell ref="G21:H21"/>
    <mergeCell ref="G22:H22"/>
    <mergeCell ref="G23:H23"/>
    <mergeCell ref="F59:G59"/>
    <mergeCell ref="A45:D45"/>
    <mergeCell ref="G11:H11"/>
    <mergeCell ref="G12:H12"/>
    <mergeCell ref="G14:H14"/>
    <mergeCell ref="G16:H16"/>
    <mergeCell ref="G17:H17"/>
    <mergeCell ref="G18:H18"/>
    <mergeCell ref="G19:H19"/>
    <mergeCell ref="G20:H20"/>
  </mergeCells>
  <printOptions horizontalCentered="1"/>
  <pageMargins left="0.984251968503937" right="0.5905511811023623" top="0.984251968503937" bottom="0.7874015748031497" header="0.7086614173228347" footer="0.5118110236220472"/>
  <pageSetup fitToHeight="1" fitToWidth="1" horizontalDpi="600" verticalDpi="600" orientation="portrait" paperSize="9" scale="68" r:id="rId1"/>
  <headerFooter alignWithMargins="0">
    <oddFooter>&amp;C&amp;14&amp;P+78
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5" zoomScaleNormal="85" workbookViewId="0" topLeftCell="A1">
      <selection activeCell="E19" sqref="E19"/>
    </sheetView>
  </sheetViews>
  <sheetFormatPr defaultColWidth="9.00390625" defaultRowHeight="12.75"/>
  <cols>
    <col min="1" max="3" width="9.125" style="825" customWidth="1"/>
    <col min="4" max="4" width="12.75390625" style="825" customWidth="1"/>
    <col min="5" max="5" width="13.25390625" style="825" customWidth="1"/>
    <col min="6" max="6" width="12.25390625" style="825" customWidth="1"/>
    <col min="7" max="7" width="16.00390625" style="825" customWidth="1"/>
    <col min="8" max="8" width="17.25390625" style="825" customWidth="1"/>
    <col min="9" max="9" width="12.375" style="825" customWidth="1"/>
    <col min="10" max="10" width="39.625" style="825" customWidth="1"/>
    <col min="11" max="16384" width="9.125" style="825" customWidth="1"/>
  </cols>
  <sheetData>
    <row r="1" s="56" customFormat="1" ht="17.25" customHeight="1"/>
    <row r="2" spans="1:10" s="787" customFormat="1" ht="18" customHeight="1">
      <c r="A2" s="787" t="s">
        <v>28</v>
      </c>
      <c r="J2" s="786" t="s">
        <v>57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823" customFormat="1" ht="18.75" customHeight="1">
      <c r="A4" s="2170" t="s">
        <v>107</v>
      </c>
      <c r="B4" s="2170"/>
      <c r="C4" s="2170"/>
      <c r="D4" s="2170"/>
      <c r="E4" s="2170"/>
      <c r="F4" s="2170"/>
      <c r="G4" s="2170"/>
      <c r="H4" s="2170"/>
      <c r="I4" s="2170"/>
      <c r="J4" s="2170"/>
    </row>
    <row r="5" spans="1:10" s="823" customFormat="1" ht="12.75">
      <c r="A5" s="2171" t="s">
        <v>19</v>
      </c>
      <c r="B5" s="2171"/>
      <c r="C5" s="2171"/>
      <c r="D5" s="2171"/>
      <c r="E5" s="2171"/>
      <c r="F5" s="2171"/>
      <c r="G5" s="2171"/>
      <c r="H5" s="2171"/>
      <c r="I5" s="2171"/>
      <c r="J5" s="2171"/>
    </row>
    <row r="6" spans="1:10" s="823" customFormat="1" ht="13.5" thickBot="1">
      <c r="A6" s="828"/>
      <c r="B6" s="828"/>
      <c r="C6" s="828"/>
      <c r="D6" s="828"/>
      <c r="E6" s="828"/>
      <c r="F6" s="828"/>
      <c r="G6" s="828"/>
      <c r="H6" s="828"/>
      <c r="I6" s="828"/>
      <c r="J6" s="828"/>
    </row>
    <row r="7" spans="1:10" s="787" customFormat="1" ht="21.75" customHeight="1">
      <c r="A7" s="794" t="s">
        <v>23</v>
      </c>
      <c r="B7" s="1176"/>
      <c r="C7" s="1176"/>
      <c r="D7" s="1168"/>
      <c r="E7" s="1177" t="s">
        <v>74</v>
      </c>
      <c r="F7" s="1178"/>
      <c r="G7" s="1179" t="s">
        <v>18</v>
      </c>
      <c r="H7" s="1179" t="s">
        <v>24</v>
      </c>
      <c r="I7" s="1180"/>
      <c r="J7" s="1181"/>
    </row>
    <row r="8" spans="1:10" s="787" customFormat="1" ht="21.75" customHeight="1" thickBot="1">
      <c r="A8" s="1169"/>
      <c r="B8" s="1170"/>
      <c r="C8" s="1170"/>
      <c r="D8" s="1171"/>
      <c r="E8" s="1182" t="s">
        <v>20</v>
      </c>
      <c r="F8" s="1182" t="s">
        <v>21</v>
      </c>
      <c r="G8" s="1182" t="s">
        <v>75</v>
      </c>
      <c r="H8" s="1182" t="s">
        <v>25</v>
      </c>
      <c r="I8" s="2173" t="s">
        <v>26</v>
      </c>
      <c r="J8" s="2174"/>
    </row>
    <row r="9" spans="1:10" ht="12.75" customHeight="1">
      <c r="A9" s="846"/>
      <c r="B9" s="847"/>
      <c r="C9" s="847"/>
      <c r="D9" s="847"/>
      <c r="E9" s="852"/>
      <c r="F9" s="847"/>
      <c r="G9" s="854"/>
      <c r="H9" s="854"/>
      <c r="I9" s="847"/>
      <c r="J9" s="848"/>
    </row>
    <row r="10" spans="1:10" ht="18" customHeight="1">
      <c r="A10" s="2175" t="s">
        <v>104</v>
      </c>
      <c r="B10" s="2176"/>
      <c r="C10" s="2176"/>
      <c r="D10" s="2177"/>
      <c r="E10" s="853">
        <v>0</v>
      </c>
      <c r="F10" s="856">
        <v>17666</v>
      </c>
      <c r="G10" s="857">
        <v>17665.94</v>
      </c>
      <c r="H10" s="855"/>
      <c r="I10" s="2181" t="s">
        <v>83</v>
      </c>
      <c r="J10" s="2177"/>
    </row>
    <row r="11" spans="1:10" ht="18" customHeight="1">
      <c r="A11" s="2175" t="s">
        <v>105</v>
      </c>
      <c r="B11" s="2176"/>
      <c r="C11" s="2176"/>
      <c r="D11" s="2177"/>
      <c r="E11" s="853">
        <v>0</v>
      </c>
      <c r="F11" s="856">
        <v>4486</v>
      </c>
      <c r="G11" s="857">
        <v>4486</v>
      </c>
      <c r="H11" s="855"/>
      <c r="I11" s="2181" t="s">
        <v>106</v>
      </c>
      <c r="J11" s="2177"/>
    </row>
    <row r="12" spans="1:10" ht="12.75">
      <c r="A12" s="849"/>
      <c r="B12" s="850"/>
      <c r="C12" s="850"/>
      <c r="D12" s="850"/>
      <c r="E12" s="853"/>
      <c r="F12" s="856"/>
      <c r="G12" s="857"/>
      <c r="H12" s="855"/>
      <c r="I12" s="850"/>
      <c r="J12" s="851"/>
    </row>
    <row r="13" spans="1:10" ht="12.75">
      <c r="A13" s="849"/>
      <c r="B13" s="850"/>
      <c r="C13" s="850"/>
      <c r="D13" s="850"/>
      <c r="E13" s="853"/>
      <c r="F13" s="856"/>
      <c r="G13" s="857"/>
      <c r="H13" s="855"/>
      <c r="I13" s="850"/>
      <c r="J13" s="851"/>
    </row>
    <row r="14" spans="1:10" ht="12.75">
      <c r="A14" s="849"/>
      <c r="B14" s="850"/>
      <c r="C14" s="850"/>
      <c r="D14" s="850"/>
      <c r="E14" s="853"/>
      <c r="F14" s="856"/>
      <c r="G14" s="857"/>
      <c r="H14" s="855"/>
      <c r="I14" s="850"/>
      <c r="J14" s="851"/>
    </row>
    <row r="15" spans="1:10" ht="12.75">
      <c r="A15" s="849"/>
      <c r="B15" s="850"/>
      <c r="C15" s="850"/>
      <c r="D15" s="850"/>
      <c r="E15" s="853"/>
      <c r="F15" s="856"/>
      <c r="G15" s="857"/>
      <c r="H15" s="855"/>
      <c r="I15" s="850"/>
      <c r="J15" s="851"/>
    </row>
    <row r="16" spans="1:10" ht="12.75">
      <c r="A16" s="849"/>
      <c r="B16" s="850"/>
      <c r="C16" s="850"/>
      <c r="D16" s="850"/>
      <c r="E16" s="853"/>
      <c r="F16" s="856"/>
      <c r="G16" s="857"/>
      <c r="H16" s="855"/>
      <c r="I16" s="850"/>
      <c r="J16" s="851"/>
    </row>
    <row r="17" spans="1:10" ht="12.75">
      <c r="A17" s="849"/>
      <c r="B17" s="850"/>
      <c r="C17" s="850"/>
      <c r="D17" s="850"/>
      <c r="E17" s="853"/>
      <c r="F17" s="856"/>
      <c r="G17" s="857"/>
      <c r="H17" s="855"/>
      <c r="I17" s="850"/>
      <c r="J17" s="851"/>
    </row>
    <row r="18" spans="1:10" ht="12.75">
      <c r="A18" s="849"/>
      <c r="B18" s="850"/>
      <c r="C18" s="850"/>
      <c r="D18" s="850"/>
      <c r="E18" s="853"/>
      <c r="F18" s="856"/>
      <c r="G18" s="857"/>
      <c r="H18" s="855"/>
      <c r="I18" s="850"/>
      <c r="J18" s="851"/>
    </row>
    <row r="19" spans="1:10" ht="12.75">
      <c r="A19" s="849"/>
      <c r="B19" s="850"/>
      <c r="C19" s="850"/>
      <c r="D19" s="850"/>
      <c r="E19" s="853"/>
      <c r="F19" s="856"/>
      <c r="G19" s="857"/>
      <c r="H19" s="855"/>
      <c r="I19" s="850"/>
      <c r="J19" s="851"/>
    </row>
    <row r="20" spans="1:10" ht="12.75">
      <c r="A20" s="849"/>
      <c r="B20" s="850"/>
      <c r="C20" s="850"/>
      <c r="D20" s="850"/>
      <c r="E20" s="853"/>
      <c r="F20" s="856"/>
      <c r="G20" s="857"/>
      <c r="H20" s="855"/>
      <c r="I20" s="850"/>
      <c r="J20" s="851"/>
    </row>
    <row r="21" spans="1:10" ht="12.75">
      <c r="A21" s="849"/>
      <c r="B21" s="850"/>
      <c r="C21" s="850"/>
      <c r="D21" s="850"/>
      <c r="E21" s="853"/>
      <c r="F21" s="856"/>
      <c r="G21" s="857"/>
      <c r="H21" s="855"/>
      <c r="I21" s="850"/>
      <c r="J21" s="851"/>
    </row>
    <row r="22" spans="1:10" ht="12.75">
      <c r="A22" s="849"/>
      <c r="B22" s="850"/>
      <c r="C22" s="850"/>
      <c r="D22" s="850"/>
      <c r="E22" s="853"/>
      <c r="F22" s="856"/>
      <c r="G22" s="857"/>
      <c r="H22" s="855"/>
      <c r="I22" s="850"/>
      <c r="J22" s="851"/>
    </row>
    <row r="23" spans="1:10" ht="13.5" thickBot="1">
      <c r="A23" s="849"/>
      <c r="B23" s="850"/>
      <c r="C23" s="850"/>
      <c r="D23" s="850"/>
      <c r="E23" s="853"/>
      <c r="F23" s="856"/>
      <c r="G23" s="857"/>
      <c r="H23" s="855"/>
      <c r="I23" s="850"/>
      <c r="J23" s="851"/>
    </row>
    <row r="24" spans="1:10" s="822" customFormat="1" ht="22.5" customHeight="1" thickBot="1">
      <c r="A24" s="2178" t="s">
        <v>423</v>
      </c>
      <c r="B24" s="2179"/>
      <c r="C24" s="2179"/>
      <c r="D24" s="2180"/>
      <c r="E24" s="858">
        <v>0</v>
      </c>
      <c r="F24" s="1185">
        <f>SUM(F10:F12)</f>
        <v>22152</v>
      </c>
      <c r="G24" s="1138">
        <f>SUM(G10:G12)</f>
        <v>22151.94</v>
      </c>
      <c r="H24" s="860"/>
      <c r="I24" s="859"/>
      <c r="J24" s="861"/>
    </row>
    <row r="25" spans="1:10" ht="12.75">
      <c r="A25" s="826"/>
      <c r="B25" s="826"/>
      <c r="C25" s="826"/>
      <c r="D25" s="826"/>
      <c r="E25" s="826"/>
      <c r="F25" s="826"/>
      <c r="G25" s="826"/>
      <c r="H25" s="826"/>
      <c r="I25" s="826"/>
      <c r="J25" s="826"/>
    </row>
    <row r="26" spans="1:10" ht="12.75">
      <c r="A26" s="826"/>
      <c r="B26" s="826"/>
      <c r="C26" s="826"/>
      <c r="D26" s="826"/>
      <c r="E26" s="826"/>
      <c r="F26" s="826"/>
      <c r="G26" s="826"/>
      <c r="H26" s="826"/>
      <c r="I26" s="826"/>
      <c r="J26" s="826"/>
    </row>
    <row r="27" spans="1:10" ht="12.75">
      <c r="A27" s="826"/>
      <c r="B27" s="826"/>
      <c r="C27" s="826"/>
      <c r="D27" s="826"/>
      <c r="E27" s="826"/>
      <c r="F27" s="826"/>
      <c r="G27" s="826"/>
      <c r="H27" s="826"/>
      <c r="I27" s="826"/>
      <c r="J27" s="826"/>
    </row>
    <row r="28" spans="1:10" ht="12.75">
      <c r="A28" s="826" t="s">
        <v>1175</v>
      </c>
      <c r="G28" s="2172" t="s">
        <v>1176</v>
      </c>
      <c r="H28" s="2172"/>
      <c r="I28" s="2172"/>
      <c r="J28" s="827" t="s">
        <v>187</v>
      </c>
    </row>
    <row r="30" ht="12.75">
      <c r="A30" s="826"/>
    </row>
  </sheetData>
  <mergeCells count="9">
    <mergeCell ref="A4:J4"/>
    <mergeCell ref="A5:J5"/>
    <mergeCell ref="G28:I28"/>
    <mergeCell ref="I8:J8"/>
    <mergeCell ref="A10:D10"/>
    <mergeCell ref="A24:D24"/>
    <mergeCell ref="A11:D11"/>
    <mergeCell ref="I10:J10"/>
    <mergeCell ref="I11:J11"/>
  </mergeCells>
  <printOptions horizontalCentered="1"/>
  <pageMargins left="0.7874015748031497" right="0.7874015748031497" top="0.984251968503937" bottom="0.5905511811023623" header="0.7086614173228347" footer="0.31496062992125984"/>
  <pageSetup fitToHeight="1" fitToWidth="1" horizontalDpi="600" verticalDpi="600" orientation="landscape" paperSize="9" scale="87" r:id="rId1"/>
  <headerFooter alignWithMargins="0">
    <oddFooter>&amp;C&amp;P+79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A6">
      <selection activeCell="E33" sqref="E33"/>
    </sheetView>
  </sheetViews>
  <sheetFormatPr defaultColWidth="9.00390625" defaultRowHeight="12.75"/>
  <cols>
    <col min="1" max="4" width="9.125" style="825" customWidth="1"/>
    <col min="5" max="5" width="13.25390625" style="825" customWidth="1"/>
    <col min="6" max="6" width="12.25390625" style="825" customWidth="1"/>
    <col min="7" max="7" width="16.00390625" style="825" customWidth="1"/>
    <col min="8" max="8" width="16.25390625" style="825" customWidth="1"/>
    <col min="9" max="9" width="12.375" style="825" customWidth="1"/>
    <col min="10" max="10" width="32.75390625" style="825" customWidth="1"/>
    <col min="11" max="16384" width="9.125" style="825" customWidth="1"/>
  </cols>
  <sheetData>
    <row r="1" s="56" customFormat="1" ht="17.25" customHeight="1"/>
    <row r="2" spans="1:10" s="787" customFormat="1" ht="18" customHeight="1">
      <c r="A2" s="787" t="s">
        <v>28</v>
      </c>
      <c r="J2" s="786" t="s">
        <v>55</v>
      </c>
    </row>
    <row r="3" spans="1:10" s="791" customFormat="1" ht="20.25" customHeight="1">
      <c r="A3" s="71"/>
      <c r="B3" s="71"/>
      <c r="C3" s="71"/>
      <c r="D3" s="71"/>
      <c r="E3" s="71"/>
      <c r="F3" s="71"/>
      <c r="G3" s="71"/>
      <c r="H3" s="71"/>
      <c r="I3" s="71"/>
      <c r="J3" s="790"/>
    </row>
    <row r="4" spans="1:10" s="823" customFormat="1" ht="18.75" customHeight="1">
      <c r="A4" s="2170" t="s">
        <v>56</v>
      </c>
      <c r="B4" s="2170"/>
      <c r="C4" s="2170"/>
      <c r="D4" s="2170"/>
      <c r="E4" s="2170"/>
      <c r="F4" s="2170"/>
      <c r="G4" s="2170"/>
      <c r="H4" s="2170"/>
      <c r="I4" s="2170"/>
      <c r="J4" s="2170"/>
    </row>
    <row r="5" spans="1:10" s="823" customFormat="1" ht="12.75">
      <c r="A5" s="2171" t="s">
        <v>19</v>
      </c>
      <c r="B5" s="2171"/>
      <c r="C5" s="2171"/>
      <c r="D5" s="2171"/>
      <c r="E5" s="2171"/>
      <c r="F5" s="2171"/>
      <c r="G5" s="2171"/>
      <c r="H5" s="2171"/>
      <c r="I5" s="2171"/>
      <c r="J5" s="2171"/>
    </row>
    <row r="6" spans="1:10" s="823" customFormat="1" ht="13.5" thickBot="1">
      <c r="A6" s="828"/>
      <c r="B6" s="828"/>
      <c r="C6" s="828"/>
      <c r="D6" s="828"/>
      <c r="E6" s="828"/>
      <c r="F6" s="828"/>
      <c r="G6" s="828"/>
      <c r="H6" s="828"/>
      <c r="I6" s="828"/>
      <c r="J6" s="828"/>
    </row>
    <row r="7" spans="1:10" s="787" customFormat="1" ht="18" customHeight="1">
      <c r="A7" s="794" t="s">
        <v>23</v>
      </c>
      <c r="B7" s="1176"/>
      <c r="C7" s="1176"/>
      <c r="D7" s="1168"/>
      <c r="E7" s="1177" t="s">
        <v>74</v>
      </c>
      <c r="F7" s="1178"/>
      <c r="G7" s="1179" t="s">
        <v>18</v>
      </c>
      <c r="H7" s="1179" t="s">
        <v>24</v>
      </c>
      <c r="I7" s="1180"/>
      <c r="J7" s="1181"/>
    </row>
    <row r="8" spans="1:10" s="787" customFormat="1" ht="18" customHeight="1" thickBot="1">
      <c r="A8" s="1169"/>
      <c r="B8" s="1170"/>
      <c r="C8" s="1170"/>
      <c r="D8" s="1171"/>
      <c r="E8" s="1182" t="s">
        <v>20</v>
      </c>
      <c r="F8" s="1182" t="s">
        <v>21</v>
      </c>
      <c r="G8" s="1182" t="s">
        <v>75</v>
      </c>
      <c r="H8" s="1182" t="s">
        <v>25</v>
      </c>
      <c r="I8" s="1183" t="s">
        <v>26</v>
      </c>
      <c r="J8" s="1184"/>
    </row>
    <row r="9" spans="1:10" ht="12.75" customHeight="1">
      <c r="A9" s="846"/>
      <c r="B9" s="847"/>
      <c r="C9" s="847"/>
      <c r="D9" s="847"/>
      <c r="E9" s="852"/>
      <c r="F9" s="847"/>
      <c r="G9" s="854"/>
      <c r="H9" s="854"/>
      <c r="I9" s="847"/>
      <c r="J9" s="848"/>
    </row>
    <row r="10" spans="1:10" ht="12.75">
      <c r="A10" s="2175" t="s">
        <v>981</v>
      </c>
      <c r="B10" s="2176"/>
      <c r="C10" s="2176"/>
      <c r="D10" s="2177"/>
      <c r="E10" s="853">
        <v>0</v>
      </c>
      <c r="F10" s="856">
        <v>528</v>
      </c>
      <c r="G10" s="857">
        <v>527.71</v>
      </c>
      <c r="H10" s="855"/>
      <c r="I10" s="2181" t="s">
        <v>982</v>
      </c>
      <c r="J10" s="2177"/>
    </row>
    <row r="11" spans="1:10" ht="12.75">
      <c r="A11" s="849" t="s">
        <v>983</v>
      </c>
      <c r="B11" s="850"/>
      <c r="C11" s="850"/>
      <c r="D11" s="850"/>
      <c r="E11" s="853">
        <v>0</v>
      </c>
      <c r="F11" s="856">
        <v>1285</v>
      </c>
      <c r="G11" s="857">
        <v>1284.96</v>
      </c>
      <c r="H11" s="855"/>
      <c r="I11" s="2181" t="s">
        <v>982</v>
      </c>
      <c r="J11" s="2177"/>
    </row>
    <row r="12" spans="1:10" ht="12.75">
      <c r="A12" s="2175" t="s">
        <v>984</v>
      </c>
      <c r="B12" s="2176"/>
      <c r="C12" s="2176"/>
      <c r="D12" s="2177"/>
      <c r="E12" s="853">
        <v>0</v>
      </c>
      <c r="F12" s="856">
        <v>1232</v>
      </c>
      <c r="G12" s="857">
        <v>1232</v>
      </c>
      <c r="H12" s="855"/>
      <c r="I12" s="2181" t="s">
        <v>982</v>
      </c>
      <c r="J12" s="2177"/>
    </row>
    <row r="13" spans="1:10" ht="12.75">
      <c r="A13" s="849"/>
      <c r="B13" s="850"/>
      <c r="C13" s="850"/>
      <c r="D13" s="850"/>
      <c r="E13" s="853"/>
      <c r="F13" s="856"/>
      <c r="G13" s="857"/>
      <c r="H13" s="855"/>
      <c r="I13" s="850"/>
      <c r="J13" s="851"/>
    </row>
    <row r="14" spans="1:10" ht="12.75">
      <c r="A14" s="849"/>
      <c r="B14" s="850"/>
      <c r="C14" s="850"/>
      <c r="D14" s="850"/>
      <c r="E14" s="853"/>
      <c r="F14" s="856"/>
      <c r="G14" s="857"/>
      <c r="H14" s="855"/>
      <c r="I14" s="850"/>
      <c r="J14" s="851"/>
    </row>
    <row r="15" spans="1:10" ht="12.75">
      <c r="A15" s="849"/>
      <c r="B15" s="850"/>
      <c r="C15" s="850"/>
      <c r="D15" s="850"/>
      <c r="E15" s="853"/>
      <c r="F15" s="856"/>
      <c r="G15" s="857"/>
      <c r="H15" s="855"/>
      <c r="I15" s="850"/>
      <c r="J15" s="851"/>
    </row>
    <row r="16" spans="1:10" ht="12.75">
      <c r="A16" s="849"/>
      <c r="B16" s="850"/>
      <c r="C16" s="850"/>
      <c r="D16" s="850"/>
      <c r="E16" s="853"/>
      <c r="F16" s="856"/>
      <c r="G16" s="857"/>
      <c r="H16" s="855"/>
      <c r="I16" s="850"/>
      <c r="J16" s="851"/>
    </row>
    <row r="17" spans="1:10" ht="12.75">
      <c r="A17" s="849"/>
      <c r="B17" s="850"/>
      <c r="C17" s="850"/>
      <c r="D17" s="850"/>
      <c r="E17" s="853"/>
      <c r="F17" s="856"/>
      <c r="G17" s="857"/>
      <c r="H17" s="855"/>
      <c r="I17" s="850"/>
      <c r="J17" s="851"/>
    </row>
    <row r="18" spans="1:10" ht="12.75">
      <c r="A18" s="849"/>
      <c r="B18" s="850"/>
      <c r="C18" s="850"/>
      <c r="D18" s="850"/>
      <c r="E18" s="853"/>
      <c r="F18" s="856"/>
      <c r="G18" s="857"/>
      <c r="H18" s="855"/>
      <c r="I18" s="850"/>
      <c r="J18" s="851"/>
    </row>
    <row r="19" spans="1:10" ht="12.75">
      <c r="A19" s="849"/>
      <c r="B19" s="850"/>
      <c r="C19" s="850"/>
      <c r="D19" s="850"/>
      <c r="E19" s="853"/>
      <c r="F19" s="856"/>
      <c r="G19" s="857"/>
      <c r="H19" s="855"/>
      <c r="I19" s="850"/>
      <c r="J19" s="851"/>
    </row>
    <row r="20" spans="1:10" ht="12.75">
      <c r="A20" s="849"/>
      <c r="B20" s="850"/>
      <c r="C20" s="850"/>
      <c r="D20" s="850"/>
      <c r="E20" s="853"/>
      <c r="F20" s="856"/>
      <c r="G20" s="857"/>
      <c r="H20" s="855"/>
      <c r="I20" s="850"/>
      <c r="J20" s="851"/>
    </row>
    <row r="21" spans="1:10" ht="12.75">
      <c r="A21" s="849"/>
      <c r="B21" s="850"/>
      <c r="C21" s="850"/>
      <c r="D21" s="850"/>
      <c r="E21" s="853"/>
      <c r="F21" s="856"/>
      <c r="G21" s="857"/>
      <c r="H21" s="855"/>
      <c r="I21" s="850"/>
      <c r="J21" s="851"/>
    </row>
    <row r="22" spans="1:10" ht="12.75">
      <c r="A22" s="849"/>
      <c r="B22" s="850"/>
      <c r="C22" s="850"/>
      <c r="D22" s="850"/>
      <c r="E22" s="853"/>
      <c r="F22" s="856"/>
      <c r="G22" s="857"/>
      <c r="H22" s="855"/>
      <c r="I22" s="850"/>
      <c r="J22" s="851"/>
    </row>
    <row r="23" spans="1:10" ht="12.75">
      <c r="A23" s="849"/>
      <c r="B23" s="850"/>
      <c r="C23" s="850"/>
      <c r="D23" s="850"/>
      <c r="E23" s="853"/>
      <c r="F23" s="856"/>
      <c r="G23" s="857"/>
      <c r="H23" s="855"/>
      <c r="I23" s="850"/>
      <c r="J23" s="851"/>
    </row>
    <row r="24" spans="1:10" ht="12.75">
      <c r="A24" s="849"/>
      <c r="B24" s="850"/>
      <c r="C24" s="850"/>
      <c r="D24" s="850"/>
      <c r="E24" s="853"/>
      <c r="F24" s="856"/>
      <c r="G24" s="857"/>
      <c r="H24" s="855"/>
      <c r="I24" s="850"/>
      <c r="J24" s="851"/>
    </row>
    <row r="25" spans="1:10" ht="12.75">
      <c r="A25" s="849"/>
      <c r="B25" s="850"/>
      <c r="C25" s="850"/>
      <c r="D25" s="850"/>
      <c r="E25" s="853"/>
      <c r="F25" s="856"/>
      <c r="G25" s="857"/>
      <c r="H25" s="855"/>
      <c r="I25" s="850"/>
      <c r="J25" s="851"/>
    </row>
    <row r="26" spans="1:10" ht="12.75">
      <c r="A26" s="849"/>
      <c r="B26" s="850"/>
      <c r="C26" s="850"/>
      <c r="D26" s="850"/>
      <c r="E26" s="853"/>
      <c r="F26" s="856"/>
      <c r="G26" s="857"/>
      <c r="H26" s="855"/>
      <c r="I26" s="850"/>
      <c r="J26" s="851"/>
    </row>
    <row r="27" spans="1:10" ht="13.5" thickBot="1">
      <c r="A27" s="849"/>
      <c r="B27" s="850"/>
      <c r="C27" s="850"/>
      <c r="D27" s="850"/>
      <c r="E27" s="853"/>
      <c r="F27" s="856"/>
      <c r="G27" s="857"/>
      <c r="H27" s="855"/>
      <c r="I27" s="850"/>
      <c r="J27" s="851"/>
    </row>
    <row r="28" spans="1:10" s="822" customFormat="1" ht="16.5" thickBot="1">
      <c r="A28" s="2178" t="s">
        <v>423</v>
      </c>
      <c r="B28" s="2179"/>
      <c r="C28" s="2179"/>
      <c r="D28" s="2180"/>
      <c r="E28" s="858">
        <v>0</v>
      </c>
      <c r="F28" s="863">
        <v>3045</v>
      </c>
      <c r="G28" s="862">
        <v>3044.67</v>
      </c>
      <c r="H28" s="860"/>
      <c r="I28" s="859"/>
      <c r="J28" s="861"/>
    </row>
    <row r="29" spans="1:10" ht="12.75">
      <c r="A29" s="826"/>
      <c r="B29" s="826"/>
      <c r="C29" s="826"/>
      <c r="D29" s="826"/>
      <c r="E29" s="826"/>
      <c r="F29" s="826"/>
      <c r="G29" s="826"/>
      <c r="H29" s="826"/>
      <c r="I29" s="826"/>
      <c r="J29" s="826"/>
    </row>
    <row r="30" spans="1:10" ht="12.75">
      <c r="A30" s="826"/>
      <c r="B30" s="826"/>
      <c r="C30" s="826"/>
      <c r="D30" s="826"/>
      <c r="E30" s="826"/>
      <c r="F30" s="826"/>
      <c r="G30" s="826"/>
      <c r="H30" s="826"/>
      <c r="I30" s="826"/>
      <c r="J30" s="826"/>
    </row>
    <row r="31" spans="1:10" ht="12.75">
      <c r="A31" s="826"/>
      <c r="B31" s="826"/>
      <c r="C31" s="826"/>
      <c r="D31" s="826"/>
      <c r="E31" s="826"/>
      <c r="F31" s="826"/>
      <c r="G31" s="826"/>
      <c r="H31" s="826"/>
      <c r="I31" s="826"/>
      <c r="J31" s="826"/>
    </row>
    <row r="32" spans="1:10" ht="12.75">
      <c r="A32" s="826" t="s">
        <v>985</v>
      </c>
      <c r="G32" s="2172" t="s">
        <v>986</v>
      </c>
      <c r="H32" s="2172"/>
      <c r="I32" s="2172"/>
      <c r="J32" s="827" t="s">
        <v>187</v>
      </c>
    </row>
    <row r="34" ht="12.75">
      <c r="A34" s="826"/>
    </row>
  </sheetData>
  <mergeCells count="9">
    <mergeCell ref="A4:J4"/>
    <mergeCell ref="A5:J5"/>
    <mergeCell ref="G32:I32"/>
    <mergeCell ref="I10:J10"/>
    <mergeCell ref="A10:D10"/>
    <mergeCell ref="A28:D28"/>
    <mergeCell ref="I11:J11"/>
    <mergeCell ref="I12:J12"/>
    <mergeCell ref="A12:D12"/>
  </mergeCells>
  <printOptions/>
  <pageMargins left="0.7874015748031497" right="0.7874015748031497" top="0.984251968503937" bottom="0.984251968503937" header="0.7086614173228347" footer="0.5118110236220472"/>
  <pageSetup fitToHeight="1" fitToWidth="1" horizontalDpi="600" verticalDpi="600" orientation="landscape" paperSize="9" scale="94" r:id="rId1"/>
  <headerFooter alignWithMargins="0">
    <oddFooter>&amp;C&amp;P+80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2010-03-10T07:48:19Z</cp:lastPrinted>
  <dcterms:created xsi:type="dcterms:W3CDTF">2005-01-27T13:09:07Z</dcterms:created>
  <dcterms:modified xsi:type="dcterms:W3CDTF">2010-03-10T07:50:50Z</dcterms:modified>
  <cp:category/>
  <cp:version/>
  <cp:contentType/>
  <cp:contentStatus/>
</cp:coreProperties>
</file>