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8955" activeTab="0"/>
  </bookViews>
  <sheets>
    <sheet name="NIV města " sheetId="1" r:id="rId1"/>
    <sheet name="NIV kraje" sheetId="2" r:id="rId2"/>
    <sheet name="investice" sheetId="3" r:id="rId3"/>
  </sheets>
  <definedNames>
    <definedName name="_xlnm.Print_Titles" localSheetId="2">'investice'!$4:$5</definedName>
    <definedName name="_xlnm.Print_Titles" localSheetId="1">'NIV kraje'!$4:$5</definedName>
    <definedName name="_xlnm.Print_Titles" localSheetId="0">'NIV města '!$3:$4</definedName>
    <definedName name="_xlnm.Print_Area" localSheetId="2">'investice'!$A$1:$I$99</definedName>
    <definedName name="_xlnm.Print_Area" localSheetId="1">'NIV kraje'!$A$1:$G$31</definedName>
    <definedName name="_xlnm.Print_Area" localSheetId="0">'NIV města '!$A$1:$G$324</definedName>
  </definedNames>
  <calcPr fullCalcOnLoad="1"/>
</workbook>
</file>

<file path=xl/sharedStrings.xml><?xml version="1.0" encoding="utf-8"?>
<sst xmlns="http://schemas.openxmlformats.org/spreadsheetml/2006/main" count="879" uniqueCount="443">
  <si>
    <t>Pardubický kraj</t>
  </si>
  <si>
    <t>Statutární město Brno</t>
  </si>
  <si>
    <t>Statutární město Děčín</t>
  </si>
  <si>
    <t>Statutární město Karviná</t>
  </si>
  <si>
    <t>Statutární město Kladno</t>
  </si>
  <si>
    <t>Statutární město Olomouc</t>
  </si>
  <si>
    <t>Statutární město Opava</t>
  </si>
  <si>
    <t>Statutární město Ostrava</t>
  </si>
  <si>
    <t>Statutární město Pardubice</t>
  </si>
  <si>
    <t>Statutární město Plzeň</t>
  </si>
  <si>
    <t>Statutární město Ústí nad Labem</t>
  </si>
  <si>
    <t>Název projektu</t>
  </si>
  <si>
    <t>Republikovým výborem schválená dotace</t>
  </si>
  <si>
    <t>Celkové náklady</t>
  </si>
  <si>
    <t>Město</t>
  </si>
  <si>
    <t>Skutečné použití finančních prostředků na projekt</t>
  </si>
  <si>
    <t>celkem</t>
  </si>
  <si>
    <t>Prostějov</t>
  </si>
  <si>
    <t>Kraje</t>
  </si>
  <si>
    <t>Skutěčně poskytnutá dotace MV</t>
  </si>
  <si>
    <t>Rozšíření MKDS</t>
  </si>
  <si>
    <t>A: Neinvestiční výdaje</t>
  </si>
  <si>
    <t>A : Neinvestiční výdaje</t>
  </si>
  <si>
    <t>Mikulov</t>
  </si>
  <si>
    <t>Pečky</t>
  </si>
  <si>
    <t>Plzeň</t>
  </si>
  <si>
    <t>Město Kolín</t>
  </si>
  <si>
    <t>Statutární město Chomutov</t>
  </si>
  <si>
    <t>Město Břeclav</t>
  </si>
  <si>
    <t>Město Kroměříž</t>
  </si>
  <si>
    <t>Město Litvínov</t>
  </si>
  <si>
    <t>Statutární město Most</t>
  </si>
  <si>
    <t>Město Orlová</t>
  </si>
  <si>
    <t>Město Příbram</t>
  </si>
  <si>
    <t>Město Šumperk</t>
  </si>
  <si>
    <t>Město Vsetín</t>
  </si>
  <si>
    <t>Královéhradecký kraj</t>
  </si>
  <si>
    <t>Celkový součet za kraje</t>
  </si>
  <si>
    <t>Město Bílina</t>
  </si>
  <si>
    <t>Asistent prevence kriminality</t>
  </si>
  <si>
    <t xml:space="preserve"> Město Bruntál</t>
  </si>
  <si>
    <t>Město Duchcov</t>
  </si>
  <si>
    <t>Statutární město Havířov</t>
  </si>
  <si>
    <t>Město Hlinsko</t>
  </si>
  <si>
    <t>Město Jeseník</t>
  </si>
  <si>
    <t>Město Kadaň</t>
  </si>
  <si>
    <t>Město Kutná Hora</t>
  </si>
  <si>
    <t>Město Litoměřice</t>
  </si>
  <si>
    <t>Město Litovel</t>
  </si>
  <si>
    <t>Město Louny</t>
  </si>
  <si>
    <t>Město Nový Bor</t>
  </si>
  <si>
    <t>Město Odry</t>
  </si>
  <si>
    <t>Plzeňský kraj</t>
  </si>
  <si>
    <t>Město Podbořany</t>
  </si>
  <si>
    <t>Město Sokolov</t>
  </si>
  <si>
    <t>Město Svitavy</t>
  </si>
  <si>
    <t>Město Štětí</t>
  </si>
  <si>
    <t>Město Trmice</t>
  </si>
  <si>
    <t>Město Vejprty</t>
  </si>
  <si>
    <t>Město Vimperk</t>
  </si>
  <si>
    <t>Město Vysoké Mýto</t>
  </si>
  <si>
    <t>Město Žatec</t>
  </si>
  <si>
    <t>Město Žďár nad Sázavou</t>
  </si>
  <si>
    <t>Město Železný Brod</t>
  </si>
  <si>
    <t>Trmice</t>
  </si>
  <si>
    <t>Sportovní hřiště</t>
  </si>
  <si>
    <t>Jindřichův Hradec</t>
  </si>
  <si>
    <t>Liberec</t>
  </si>
  <si>
    <t>Rozšíření MKDS - 3.etapa</t>
  </si>
  <si>
    <t>Třebíč</t>
  </si>
  <si>
    <t>Liberecký kraj</t>
  </si>
  <si>
    <t>Kraj Vysočina</t>
  </si>
  <si>
    <t>Město Hodonín</t>
  </si>
  <si>
    <t>Město Chrudim</t>
  </si>
  <si>
    <t>Město Jindřichův Hradec</t>
  </si>
  <si>
    <t>Město Kopřivnice</t>
  </si>
  <si>
    <t>Město Krupka</t>
  </si>
  <si>
    <t>Krupka - Asistent prevence kriminality</t>
  </si>
  <si>
    <t>Louny - Mozaika</t>
  </si>
  <si>
    <t>Louny - Šance</t>
  </si>
  <si>
    <t>Statutární město České Budějovice</t>
  </si>
  <si>
    <t>Město Náchod</t>
  </si>
  <si>
    <t>Město Nové Sedlo</t>
  </si>
  <si>
    <t>Město Nový Jičín</t>
  </si>
  <si>
    <t>Město Poběžovice</t>
  </si>
  <si>
    <t>Město Ralsko</t>
  </si>
  <si>
    <t>Město Rumburk</t>
  </si>
  <si>
    <t>Rumburk - Asistenti prevence kriminality</t>
  </si>
  <si>
    <t>Město Šternberk</t>
  </si>
  <si>
    <t>Město Ústí nad Orlicí</t>
  </si>
  <si>
    <t>Město Valašské Meziříčí</t>
  </si>
  <si>
    <t>Město Velké Hamry</t>
  </si>
  <si>
    <t>Město Žlutice</t>
  </si>
  <si>
    <t>Valašské Meziříčí</t>
  </si>
  <si>
    <t>Obec Osoblaha</t>
  </si>
  <si>
    <t>Město Dubí</t>
  </si>
  <si>
    <t xml:space="preserve">Část B. : Investiční dotace                                                                                          </t>
  </si>
  <si>
    <t xml:space="preserve">Celková částka za Program prevence kriminality                                                                                                                                                                             </t>
  </si>
  <si>
    <t>Vráceno do státního rozpočtu</t>
  </si>
  <si>
    <t>Nedočerpáno</t>
  </si>
  <si>
    <t>Celkové náklady na projekt</t>
  </si>
  <si>
    <t xml:space="preserve"> výše dotace</t>
  </si>
  <si>
    <t>Soluúčast, (vlastní + jiné)</t>
  </si>
  <si>
    <t>Výše dotace</t>
  </si>
  <si>
    <t>Spoluúčast (vlastní + jiné)</t>
  </si>
  <si>
    <t>Karlovarský kraj bezpečně online</t>
  </si>
  <si>
    <t>Olomoucký kraj</t>
  </si>
  <si>
    <t>Speciální výslechové místnosti v Pardubickém kraji - II. etapa</t>
  </si>
  <si>
    <t>Středočeský kraj</t>
  </si>
  <si>
    <t>Speciální výslechová místnost pro Krajské ředitelství policie Středočeského kraje</t>
  </si>
  <si>
    <t>Vzdělávání seniorů v oblasti finanční gramotnosti a individuálního poradenství v řešení zadluženosti</t>
  </si>
  <si>
    <t>Bezpečně na internetu</t>
  </si>
  <si>
    <t>AŠ</t>
  </si>
  <si>
    <t>Rozšíření a modernizace MKDS</t>
  </si>
  <si>
    <t>Bruntál</t>
  </si>
  <si>
    <t>Rozšíření MKDS Bruntál 2014</t>
  </si>
  <si>
    <t>Rozšíření MKDS (část II)</t>
  </si>
  <si>
    <t>Čáslav</t>
  </si>
  <si>
    <t>Český Krumlov</t>
  </si>
  <si>
    <t>Hanušovice</t>
  </si>
  <si>
    <t>Nákup vybavení pro parkurové hřiště</t>
  </si>
  <si>
    <t>Havířov</t>
  </si>
  <si>
    <t>Rozšíření MKDS o tři kamerové body v Šumbarku</t>
  </si>
  <si>
    <t>Hodonín</t>
  </si>
  <si>
    <t>Mobilní kamerový systém</t>
  </si>
  <si>
    <t>Hradec Králové</t>
  </si>
  <si>
    <t>Opatření k řešení pouliční kriminality v centru-MKDS</t>
  </si>
  <si>
    <t>Hranice</t>
  </si>
  <si>
    <t>Kamerové systémy</t>
  </si>
  <si>
    <t>Jablonec n/Nisou</t>
  </si>
  <si>
    <t>Rozšíření již stávajícího MKDS</t>
  </si>
  <si>
    <t>Jilemnice</t>
  </si>
  <si>
    <t>Projekt rozšíření MKDS</t>
  </si>
  <si>
    <t>Jirkov</t>
  </si>
  <si>
    <t>Rozšíření MKDS v sociálně vyloučené lokalitě Ervěnice</t>
  </si>
  <si>
    <t>Kladno</t>
  </si>
  <si>
    <t>Kamera Anglická</t>
  </si>
  <si>
    <t>Mobilní kamerové soubory</t>
  </si>
  <si>
    <t>Kraslice</t>
  </si>
  <si>
    <t>Kravaře</t>
  </si>
  <si>
    <t>Kravaře - MKDS</t>
  </si>
  <si>
    <t>Kutná Hora</t>
  </si>
  <si>
    <t>Rozšíření kamerového systému města</t>
  </si>
  <si>
    <t>Monitorovací zařízení ve vozidlech MP</t>
  </si>
  <si>
    <t>Mobilní kamera</t>
  </si>
  <si>
    <t>Lipník n/Bečvou</t>
  </si>
  <si>
    <t>Lipník nad Bečvou-KB č.9-zámecký park</t>
  </si>
  <si>
    <t>Kamerový bod Větrná+rekonstrukce trasy</t>
  </si>
  <si>
    <t>Náchod</t>
  </si>
  <si>
    <t>Propojení MKDS s obvodním oddělením PČR</t>
  </si>
  <si>
    <t>Nový Bor</t>
  </si>
  <si>
    <t>Nový Bor-Rozšíření MKDS 2014</t>
  </si>
  <si>
    <t>Obrnice</t>
  </si>
  <si>
    <t>Bezpečný dům č.p. 198</t>
  </si>
  <si>
    <t>Odry</t>
  </si>
  <si>
    <t>Vybavení herního plácku na ulici Nábřežní</t>
  </si>
  <si>
    <t>Olomouc</t>
  </si>
  <si>
    <t>Olomouc-Rozšíření mobilního KS MP Olomouc</t>
  </si>
  <si>
    <t>Ostrov</t>
  </si>
  <si>
    <t>Světlo bezpečí</t>
  </si>
  <si>
    <t>Rozšíření kamerového systému na Mikulášském nám.</t>
  </si>
  <si>
    <t>Prostějov - Modernizace pultu centralizované ochrany</t>
  </si>
  <si>
    <t>Prostějov-Přenosové soupravy pro mobilní kamery</t>
  </si>
  <si>
    <t>Přerov</t>
  </si>
  <si>
    <t>Přerov-Rozšíření MKDS</t>
  </si>
  <si>
    <t>Rýmařov</t>
  </si>
  <si>
    <t>Rýmařov - III.etapa MKDS</t>
  </si>
  <si>
    <t>Výstavba multifunkčního hřiště s umělým povrchem</t>
  </si>
  <si>
    <t>Rozšíření MKDS o kamerový bod-ul. Žižkova</t>
  </si>
  <si>
    <t>Turnov</t>
  </si>
  <si>
    <t>Rozšíření MKDS, 1.etapa</t>
  </si>
  <si>
    <t>Uherské Hradiště</t>
  </si>
  <si>
    <t>MKDS VIII. Etapa</t>
  </si>
  <si>
    <t>Rozšíření o dva mobilní kamerové body</t>
  </si>
  <si>
    <t>Varnsdorf</t>
  </si>
  <si>
    <t>Mříže</t>
  </si>
  <si>
    <t>Velká Bystřice</t>
  </si>
  <si>
    <t>Zabezpečení objektů el.zabezp.systémem</t>
  </si>
  <si>
    <t>Velké Meziříčí</t>
  </si>
  <si>
    <t>Rozšíření MKDS a jeho modernizace</t>
  </si>
  <si>
    <t>Karlovarský kraj</t>
  </si>
  <si>
    <t>Moravskoslezský kraj</t>
  </si>
  <si>
    <t>Královéhradecký kraj - Resocializační program pro rizikové děti a mládež</t>
  </si>
  <si>
    <t>Královéhradecký kraj - Dovybavení SVM pro zvlášť zranitelné oběti a svědky tr. činů</t>
  </si>
  <si>
    <t>Kraj Vysočina - Řešení zadluženosti v Kraji Vysočina</t>
  </si>
  <si>
    <t>Kraj Vysočina - Vysočina pro bezpečný internet</t>
  </si>
  <si>
    <t>Moravskoslezský kraj - Zvyšování kompetencí pracovníků úřadů</t>
  </si>
  <si>
    <t>Olomoucký kraj - Zavřít dveře nestačí II.</t>
  </si>
  <si>
    <t>Plzeňský kraj - Obezřetnost se vyplácí</t>
  </si>
  <si>
    <t>Plzeňský kraj - Informovaný senior III.</t>
  </si>
  <si>
    <t>Plzeňský kraj - Kraje pro bezpečný internet - on-line kvíz</t>
  </si>
  <si>
    <t>Liberecký kraj - Speciální výslechová místnost v Libereckém kraji</t>
  </si>
  <si>
    <t xml:space="preserve"> </t>
  </si>
  <si>
    <t>Šlapanice do 2015</t>
  </si>
  <si>
    <t>Kolín do 2015</t>
  </si>
  <si>
    <t>Břeclav do 2015</t>
  </si>
  <si>
    <t xml:space="preserve">Rozšíření MKDS 2014 </t>
  </si>
  <si>
    <t xml:space="preserve">Rozšíření kamerového systému- </t>
  </si>
  <si>
    <t xml:space="preserve">Rozpis limitu finančních prostředků v roce 2014 a jeho využití </t>
  </si>
  <si>
    <t>Týnec nad Labem</t>
  </si>
  <si>
    <t xml:space="preserve">Přehled přidělených neinvestičních dotací v r. 2014 na Program prevence kriminality,  jejich použití a vypořádání se státním rozpočtem .                                                                                                                       </t>
  </si>
  <si>
    <t>HLAVNÍ MĚSTO PRAHA</t>
  </si>
  <si>
    <t>Hlavní město Praha - Praha informuje</t>
  </si>
  <si>
    <t>Hlavní město Praha - Poplachový monitorovací systém</t>
  </si>
  <si>
    <t>Hlavní město Praha - Hate crime...a co na to zákon?</t>
  </si>
  <si>
    <t>Město Benešov</t>
  </si>
  <si>
    <t>Benešov - Speciální výslechová místnost</t>
  </si>
  <si>
    <t>Město Beroun</t>
  </si>
  <si>
    <t>Beroun - dluhové poradenství ve městě</t>
  </si>
  <si>
    <t>Beroun - nákup vybavení mobilního hřiště pro děti z vyloučené lokality</t>
  </si>
  <si>
    <t>Bílina - Víkendové pobyty a tábor OSPOD</t>
  </si>
  <si>
    <t>Bruntál - Domovník 2014</t>
  </si>
  <si>
    <t>Břeclav - Asistenti prevence kriminality</t>
  </si>
  <si>
    <t>Břeclav - Asistenti prevence kriminality2</t>
  </si>
  <si>
    <t>Břeclav - Domovník preventista</t>
  </si>
  <si>
    <t>Město Česká Lípa</t>
  </si>
  <si>
    <t>Česká Lípa - Speciální výslechová místnost</t>
  </si>
  <si>
    <t>Město Česká Třebová</t>
  </si>
  <si>
    <t>Česká Třebová - PK a rozšíření nabídky využití volného času dětí a mládeže</t>
  </si>
  <si>
    <t>Město Český Krumlov</t>
  </si>
  <si>
    <t>Speciální výslechová místnost na OOK SKPV Český Krumlov</t>
  </si>
  <si>
    <t>Město Český Těšín</t>
  </si>
  <si>
    <t>Český Těšín - Forenzní značení jízdních kol prostřednictvím syntetické DNA</t>
  </si>
  <si>
    <t>Dubí - Asistent prevence kriminality</t>
  </si>
  <si>
    <t>Dubí - Klub Magnet Dubí</t>
  </si>
  <si>
    <t>Duchcov - Asistent prevence kriminality</t>
  </si>
  <si>
    <t>Duchcov - Společně proti kriminalitě</t>
  </si>
  <si>
    <t>Hlinsko - Provoz volnočasového centra POHODA COOL</t>
  </si>
  <si>
    <t>Hlinsko - Senior akademie I.</t>
  </si>
  <si>
    <t>Hlinsko - Provoz volnočasového centra POHODA</t>
  </si>
  <si>
    <t>Město Hlučín</t>
  </si>
  <si>
    <t>Hlučín - Forenzní značení jízdních kol prostřednictvím syntetické DNA</t>
  </si>
  <si>
    <t>Hodonín - Domovník - preventista</t>
  </si>
  <si>
    <t>Hodonín - Asistenti prevence kriminality</t>
  </si>
  <si>
    <t>Chrudim - Zažijme si prevenci</t>
  </si>
  <si>
    <t>Jeseník - Letní tábory s DUHOU</t>
  </si>
  <si>
    <t>Jeseník - Forenzní značení jízdních kol prostřednictvím syntetické DNA</t>
  </si>
  <si>
    <t>Jindřichův Hradec - Projekt zřízení speciální výslechové místnosti na územním odboru Policie ČR</t>
  </si>
  <si>
    <t>Kadaň - Pouliční liga</t>
  </si>
  <si>
    <t>Kadaň - APK</t>
  </si>
  <si>
    <t>Kadaň - Výchovně rekreační víkendové pobyty</t>
  </si>
  <si>
    <t>Kolín - Romský mentoring</t>
  </si>
  <si>
    <t>Kolín - Bezpečný Kolín V. - série opatření</t>
  </si>
  <si>
    <t>Kolín - Domovníci</t>
  </si>
  <si>
    <t>Dluhové poradenství</t>
  </si>
  <si>
    <t>Kopřivnice - Letní a podzimní tábor pro děti ze socio-kulturně znevýhodněného prostředí</t>
  </si>
  <si>
    <t>Město Krásná Lípa</t>
  </si>
  <si>
    <t>Krásná Lípa - Asistent prevence kriminality</t>
  </si>
  <si>
    <t>Kroměříž - Vzdělávání strážníků 2014</t>
  </si>
  <si>
    <t>Krupka - Vybavení sportoviště</t>
  </si>
  <si>
    <t>Vzdělávací program Sanace rodiny a rodinné konference</t>
  </si>
  <si>
    <t>Kutná Hora - Asistent prevence kriminality</t>
  </si>
  <si>
    <t>Kutná Hora - Učíme se spolu</t>
  </si>
  <si>
    <t>Litoměřice - Chraň sebe i svůj majetek</t>
  </si>
  <si>
    <t>Litovel - Fotopasti</t>
  </si>
  <si>
    <t>Litovel - Vybavení nízkoprahového zařízení</t>
  </si>
  <si>
    <t>Litvínov - Jednorázové akce a víkendové pobyty pro rodiny s dětmi ohrožené sociální exkluzí</t>
  </si>
  <si>
    <t>Litvínov - Co se děje za dveřmi seniorů(m)</t>
  </si>
  <si>
    <t>Litvínov - Asistent prevence kriminality</t>
  </si>
  <si>
    <t>Město Mělník</t>
  </si>
  <si>
    <t>Mělník - Vzdělávání strážníků a policistů</t>
  </si>
  <si>
    <t>Mělník - Sociálně preventivní výjezd</t>
  </si>
  <si>
    <t>Město Moravská Třebová</t>
  </si>
  <si>
    <t>Moravská Třebová - Aktivity sociální prevence 2014</t>
  </si>
  <si>
    <t>Město Moravské Budějovice</t>
  </si>
  <si>
    <t>Moravské Budějovice - Bez kriminality prosím</t>
  </si>
  <si>
    <t>Město Moravský Beroun</t>
  </si>
  <si>
    <t>Moravský Beroun - Asistent prevence kriminality</t>
  </si>
  <si>
    <t>Moravský Beroun - Domovník</t>
  </si>
  <si>
    <t>Město Náchod - Cesta z města 2, prázdninový pobyt pro děti</t>
  </si>
  <si>
    <t>Nové Sedlo - Příměstské a pobytové tábory jako součást strategie prevence sociálně patologických jevů v Novém Sedle</t>
  </si>
  <si>
    <t>Nový Bor - Asistent prevence kriminality 2014</t>
  </si>
  <si>
    <t>Nový Jičín - Tábor pro děti ze sociálně znevýhodněného prostředí</t>
  </si>
  <si>
    <t>Nový Jičín - Sebeobrana pro ženy</t>
  </si>
  <si>
    <t>Nový Jičín - Sebevědomý senior</t>
  </si>
  <si>
    <t>Nový Jičín - Jak na dluhy II.</t>
  </si>
  <si>
    <t>Odry - Město, kde jsou senioři v bezpečí</t>
  </si>
  <si>
    <t>Odry - Letní tábor Hadinka</t>
  </si>
  <si>
    <t>Orlová - Domovník - preventista 2014</t>
  </si>
  <si>
    <t>Orlová - Vzdělávání pro prevenci - práce s rizikovou mládeží</t>
  </si>
  <si>
    <t>Orlová - Asistent prevence kriminality 2014</t>
  </si>
  <si>
    <t>Orlová - Cestou zážitků, letní tábor</t>
  </si>
  <si>
    <t>Město Ostrov</t>
  </si>
  <si>
    <t>Ostrov - Zřízení pozic Asistentů prevence kriminality</t>
  </si>
  <si>
    <t>Město Písek</t>
  </si>
  <si>
    <t>Písek - Asistent prevence kriminality, rok 2014</t>
  </si>
  <si>
    <t>Písek - Speciální výslechová místnost PČR, rok 2014</t>
  </si>
  <si>
    <t>Písek - 2. SVM ČR, rok 2014</t>
  </si>
  <si>
    <t>Poběžovice - Prázdninový klub nejen o prázdninách 2014</t>
  </si>
  <si>
    <t>Podbořany - Víkendové pobyty 2014</t>
  </si>
  <si>
    <t>Asistent prevence kriminality v Přerově</t>
  </si>
  <si>
    <t>Město Příbor</t>
  </si>
  <si>
    <t>Příbor - Forenzní značení jízdních kol prostřednictvím syntetické DNA</t>
  </si>
  <si>
    <t>Příbor - Větší bezpečí pro seniory</t>
  </si>
  <si>
    <t>Příbram - Projekt SDÍLENÍ</t>
  </si>
  <si>
    <t>Příbram - Odborná profesní příprava strážníků MP a policistů PČR</t>
  </si>
  <si>
    <t>Příbram - Asistenti prevence kriminality</t>
  </si>
  <si>
    <t>Ralsko - Víkendové a prázdninové aktivity pro děti a mládež z lokalit Ploužnice a Náhlov</t>
  </si>
  <si>
    <t>Ralsko - Asistent prevence kriminality v lokalitách Ploužnice a Náhlov 2014</t>
  </si>
  <si>
    <t>Město Slaný</t>
  </si>
  <si>
    <t>Domovník pro ubytovnu "Mexiko"</t>
  </si>
  <si>
    <t>Sokolov - Asistent prevence kriminality</t>
  </si>
  <si>
    <t>Sokolov - Průzkum pocitu bezpečí obyvatel města Sokolov</t>
  </si>
  <si>
    <t>Město Strakonice</t>
  </si>
  <si>
    <t>Strakonice - asistent prevence kriminality</t>
  </si>
  <si>
    <t>Strakonice - speciální výslechová místnost</t>
  </si>
  <si>
    <t>Svitavy - Aktivity sociální prevence - 2014</t>
  </si>
  <si>
    <t>Město Šluknov</t>
  </si>
  <si>
    <t>Šluknov - Asistent prevence kriminality</t>
  </si>
  <si>
    <t>Šternberk - Vzdělávání strážníků a policistů vykonávajících službu v soc.vyl. lok.</t>
  </si>
  <si>
    <t>Šternberk - Asistent prevence kriminality</t>
  </si>
  <si>
    <t>Štětí - Asistenti prevence kriminality</t>
  </si>
  <si>
    <t>Štětí - Domovník</t>
  </si>
  <si>
    <t>Šumperk - Prázdninové pobyty</t>
  </si>
  <si>
    <t>Šumperk - Aktivita a sebedůvěra jako prevence rizikového chování u dětí a mládeže</t>
  </si>
  <si>
    <t>Šumperk - KLUBÍK 2014</t>
  </si>
  <si>
    <t>Trmice - Odborná a profesní příprava strážníků MP Trmice pro výkon služby v SVL</t>
  </si>
  <si>
    <t>Město Uherské Hradiště</t>
  </si>
  <si>
    <t>Uherské Hradiště - e-analýza, doplnění a rozšíření</t>
  </si>
  <si>
    <t>Ústí nad Orlicí - Podpora vzdělávání a trávení volného času dětí a mládeže II.</t>
  </si>
  <si>
    <t>Ústí nad Orlicí - Asistent prevence kriminality II.</t>
  </si>
  <si>
    <t>Valašské Meziříčí - Odborná profesní příprava strážníků a policistů II. etapa</t>
  </si>
  <si>
    <t>Město Varnsdorf</t>
  </si>
  <si>
    <t>Varnsdorf - Kapka dětské radosti</t>
  </si>
  <si>
    <t>Varnsdorf - Hřiště</t>
  </si>
  <si>
    <t>Vejprty - Asistent prevence kriminality</t>
  </si>
  <si>
    <t>Velké Hamry - Asistent prevence kriminality 2014</t>
  </si>
  <si>
    <t>Velké Hamry - výchovně rekreační letní dětský tábor 2014</t>
  </si>
  <si>
    <t>Velké Hamry - víkendové aktivity pro děti a mládež v roce 2014</t>
  </si>
  <si>
    <t>Vimperk - asistent prevence kriminality</t>
  </si>
  <si>
    <t>Vimperk - Asistent prevence II</t>
  </si>
  <si>
    <t>Město Votice</t>
  </si>
  <si>
    <t>Votice - Vznik nízkoprahového zařízení pro děti a mládež</t>
  </si>
  <si>
    <t>Vsetín - Asistent prevence kriminality</t>
  </si>
  <si>
    <t>Vsetín - Domovník - preventista 2014</t>
  </si>
  <si>
    <t>Vsetín - profesní příprava strážníků a policistů 2014</t>
  </si>
  <si>
    <t>Vysoké Mýto - Asistent prevence kriminality 2014</t>
  </si>
  <si>
    <t>Město Znojmo</t>
  </si>
  <si>
    <t>Znojmo - Speciální výslechová místnost pro děti a mladistvé delikventy</t>
  </si>
  <si>
    <t>Znojmo - Pro zahrádky bezpečnější</t>
  </si>
  <si>
    <t>Žatec - Pohovorová místnost</t>
  </si>
  <si>
    <t>Žatec - Prodloužený pobyt</t>
  </si>
  <si>
    <t>Žatec - Sebeobrana pro ženy a dívky</t>
  </si>
  <si>
    <t>Žatec - Víkendové pobyty</t>
  </si>
  <si>
    <t>Žďár nad Sázavou - Asistent prevence kriminality 2</t>
  </si>
  <si>
    <t>Železný Brod - Víkendová cesta k životu bez mříží - V. krok</t>
  </si>
  <si>
    <t>Žlutice - Asistenti prevence kriminality 2014</t>
  </si>
  <si>
    <t>Žlutice - Volnočasový klub 2014</t>
  </si>
  <si>
    <t>Městská část Praha 13</t>
  </si>
  <si>
    <t>Městská část Praha 13 - STOP krádežím vloupání</t>
  </si>
  <si>
    <t>Městská část Praha 20</t>
  </si>
  <si>
    <t>Prevence krádeží a ochrana majetku občanů</t>
  </si>
  <si>
    <t>Městská část Praha 21</t>
  </si>
  <si>
    <t>Městská část Praha 21 - Prevence krádeží a ochrana majetku občanů</t>
  </si>
  <si>
    <t>Obec Obrnice</t>
  </si>
  <si>
    <t>Obrnice - Příměstský tábor 2014</t>
  </si>
  <si>
    <t>Obrnice - Asistent prevence kriminality 2014</t>
  </si>
  <si>
    <t>Obrnice - Domovník 2014</t>
  </si>
  <si>
    <t>Osobloha - Asistenti prevence kriminality na Osoblažsku II.</t>
  </si>
  <si>
    <t>Obec Staré Křečany</t>
  </si>
  <si>
    <t>Staré Křečany - Asistent prevence kriminality</t>
  </si>
  <si>
    <t>Obec Větřní</t>
  </si>
  <si>
    <t>Obec Větřní - Vybavení klubovny v čp. 46 ul. Rožmberské ve Větřní</t>
  </si>
  <si>
    <t>Obec Větřní - Letní táborový pobyt pro děti a mládež ze sociálně vyloučených lokalit</t>
  </si>
  <si>
    <t>Brno - Asistent prevence kriminality IV.</t>
  </si>
  <si>
    <t>Brno - Nízkoprahové centrum Jekhetane - Společně</t>
  </si>
  <si>
    <t>Brno - Pestrá klubovna</t>
  </si>
  <si>
    <t>Brno - Skupinová terapie</t>
  </si>
  <si>
    <t>Brno - Klub Vespod</t>
  </si>
  <si>
    <t>Brno - Bojovat srdcem</t>
  </si>
  <si>
    <t>Brno - NZDM Likusák - pobočka Nový Lískovec</t>
  </si>
  <si>
    <t>České Budějovice - Tábor pro děti ohrožené rizikovým chováním</t>
  </si>
  <si>
    <t>České Budějovice - Prevence kriminality na sídlišti Máj v Českých Budějovicích</t>
  </si>
  <si>
    <t>České Budějovice - Asistent prevence kriminality 2014</t>
  </si>
  <si>
    <t>České Budějovice - Prevence kriminality - Okružní</t>
  </si>
  <si>
    <t>České Budějovice - Prevence kriminality - Palackého náměstí</t>
  </si>
  <si>
    <t>Děčín - Romský mentor 2014</t>
  </si>
  <si>
    <t>Děčín - Víkendové pobyty Děčín - bavíme se dobře i bez problémů</t>
  </si>
  <si>
    <t>Děčín - Asistent prevence kriminality 2014</t>
  </si>
  <si>
    <t>Statutární město Frýdek-Místek</t>
  </si>
  <si>
    <t>Frýdek-Místek - Asistent prevence kriminality</t>
  </si>
  <si>
    <t>Frýdek-Místek - KOMPAS</t>
  </si>
  <si>
    <t>Frýdek-Místek - Domovník - preventista</t>
  </si>
  <si>
    <t>Frýdek-Místek - Motivačně vzdělávací letní tábor pro děti</t>
  </si>
  <si>
    <t>Frýdek-Místek - Seniorská akademie</t>
  </si>
  <si>
    <t>Frýdek-Místek - Forenzní značení jízdních kol</t>
  </si>
  <si>
    <t>Frýdek-Místek - Rodičovská abeceda</t>
  </si>
  <si>
    <t>Havířov - Asistent prevence kriminality</t>
  </si>
  <si>
    <t>Havířov - Sociálně psychologický výcvik pro rodiče s dětmi</t>
  </si>
  <si>
    <t>Statutární město Hradec Králové</t>
  </si>
  <si>
    <t>Hradec Králové - asistent prevence kriminality</t>
  </si>
  <si>
    <t>Hradec Králové - Domovník</t>
  </si>
  <si>
    <t>Hradec Králové - resocializační práce s pachateli násilné trestné činnosti</t>
  </si>
  <si>
    <t>Chomutov - Víkendové pobyty 2014</t>
  </si>
  <si>
    <t>Chomutov - Pouliční liga</t>
  </si>
  <si>
    <t>Chomutov - Čipování kol</t>
  </si>
  <si>
    <t>Chomutov - Společně proti kriminalitě</t>
  </si>
  <si>
    <t>Statutární město Jablonec nad Nisou</t>
  </si>
  <si>
    <t>Jablonec nad Nisou - Bezpečné stáří</t>
  </si>
  <si>
    <t>Jablonec nad Nisou - Romský mentoring</t>
  </si>
  <si>
    <t>Jablonec nad Nisou - Výchovně vzdělávací pobytový tábor</t>
  </si>
  <si>
    <t>Statutární město Karlovy Vary</t>
  </si>
  <si>
    <t>Karlovy Vary - MOBIDIK (mobilní dětský interaktivní klub)</t>
  </si>
  <si>
    <t>Karlovy Vary - Asistenti prevence kriminality</t>
  </si>
  <si>
    <t>Karviná - Forenzní značení jízdních kol</t>
  </si>
  <si>
    <t>Karviná - Volný čas dětí</t>
  </si>
  <si>
    <t>Karviná - Sociálně psychologický výcvik pro rodiče s dětmi</t>
  </si>
  <si>
    <t>Karviná - Asistent prevence kriminality</t>
  </si>
  <si>
    <t>Karviná - Senioři - bezpečný domov</t>
  </si>
  <si>
    <t>Kladno - Asistenti prevence kriminality</t>
  </si>
  <si>
    <t>Kladno - Jiné Kladno</t>
  </si>
  <si>
    <t>STATUTÁRNÍ MĚSTO LIBEREC</t>
  </si>
  <si>
    <t>Liberec - Děti na rozcestí</t>
  </si>
  <si>
    <t>Most - Asistent prevence kriminality</t>
  </si>
  <si>
    <t>Most - Fotopasti</t>
  </si>
  <si>
    <t>Most - Výchovně preventivní pobytové aktivity</t>
  </si>
  <si>
    <t>Olomouc - Poradna pro dlužníky</t>
  </si>
  <si>
    <t>Olomouc - Preventivní prázdninový pobyt pro děti z rodin ohrožených soc. vyl.</t>
  </si>
  <si>
    <t>Olomouc - Online poradna centra PRVoK pro oblast rizikového chování na internetu</t>
  </si>
  <si>
    <t>Olomouc - NZDM KudyKam</t>
  </si>
  <si>
    <t>Olomouc - KC Olomouc 2014</t>
  </si>
  <si>
    <t>Opava - Forenzní značení jízdních kol prostřednictvím syntetické DNA</t>
  </si>
  <si>
    <t>Ostrava - Bezpečnější Ostrava - doplnění služeb pro oběti trestných činů</t>
  </si>
  <si>
    <t>Ostrava - Resocializace vězňů po výkontu trestu v Ostravě-Koblov</t>
  </si>
  <si>
    <t>Ostrava - Forenzní značení jízdních kol a invalidních vozíků syntetickou DNA</t>
  </si>
  <si>
    <t>Ostrava - Asistent prevence kriminality 2014</t>
  </si>
  <si>
    <t>Pardubice - Klubovna v městské ubytovně v soc. vyloučené lokalitě Češkova ul.</t>
  </si>
  <si>
    <t>Pardubice - Asistent prevence kriminality</t>
  </si>
  <si>
    <t>Plzeň - ACTIVITY</t>
  </si>
  <si>
    <t>Plzeň - Asistent prevence kriminality</t>
  </si>
  <si>
    <t>Plzeň - Forenzní značení jízdních kol prostřednictvím syntetické DNA</t>
  </si>
  <si>
    <t>Plzeň - Odborná profesní příprava pro práci v soc. vyl. lokalitách v rámci pr. APK</t>
  </si>
  <si>
    <t>Statutární město Prostějov</t>
  </si>
  <si>
    <t>Prostějov - Letní dětský tábor</t>
  </si>
  <si>
    <t>Prostějov - Víkendové výlety</t>
  </si>
  <si>
    <t>Ústí nad Labem - Asistent prevence kriminality</t>
  </si>
  <si>
    <t>Ústí nad Labem - NADARE - Nebát se</t>
  </si>
  <si>
    <t>Ústí nad Labem - V Ústí nad Labem řešíme společně II.</t>
  </si>
  <si>
    <t>Ústí nad Labem - KAMSEM - kampaň a semináře v Ústí nad Labem</t>
  </si>
  <si>
    <t xml:space="preserve">Přehled přidělených  dotací v roce 2014 na Program prevence kriminality v krajích, jejich použití a vypořádání. </t>
  </si>
  <si>
    <t xml:space="preserve">Přehled přidělených investičních dotací v r. 2014 na Program prevence kriminality,  jejich použití a vypořádání se státním rozpočtem .  </t>
  </si>
  <si>
    <t>Rozšíření MKDS - odstoupil</t>
  </si>
  <si>
    <t>Výstavba nového MKDS- odstoupil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</si>
</sst>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#,###,###,##0.00"/>
    <numFmt numFmtId="168" formatCode="##,###,###,##0.000"/>
    <numFmt numFmtId="169" formatCode="##,###,###,##0.0"/>
    <numFmt numFmtId="170" formatCode="0.000"/>
    <numFmt numFmtId="171" formatCode="#,##0.00\ _K_č"/>
    <numFmt numFmtId="172" formatCode="0.0000"/>
  </numFmts>
  <fonts count="55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0"/>
    </font>
    <font>
      <b/>
      <sz val="9"/>
      <color indexed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2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Alignment="1">
      <alignment horizontal="right"/>
    </xf>
    <xf numFmtId="49" fontId="3" fillId="33" borderId="14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/>
    </xf>
    <xf numFmtId="4" fontId="3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13" fillId="0" borderId="19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4" fontId="1" fillId="0" borderId="2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4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49" fontId="16" fillId="0" borderId="25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19" fillId="0" borderId="0" xfId="0" applyNumberFormat="1" applyFont="1" applyFill="1" applyAlignment="1">
      <alignment/>
    </xf>
    <xf numFmtId="49" fontId="13" fillId="33" borderId="26" xfId="0" applyNumberFormat="1" applyFont="1" applyFill="1" applyBorder="1" applyAlignment="1">
      <alignment wrapText="1"/>
    </xf>
    <xf numFmtId="4" fontId="14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7" fillId="0" borderId="16" xfId="36" applyFont="1" applyFill="1" applyBorder="1" applyAlignment="1">
      <alignment wrapText="1"/>
      <protection/>
    </xf>
    <xf numFmtId="4" fontId="1" fillId="0" borderId="29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18" fillId="0" borderId="30" xfId="0" applyNumberFormat="1" applyFont="1" applyFill="1" applyBorder="1" applyAlignment="1">
      <alignment wrapText="1"/>
    </xf>
    <xf numFmtId="49" fontId="14" fillId="0" borderId="31" xfId="0" applyNumberFormat="1" applyFont="1" applyBorder="1" applyAlignment="1">
      <alignment wrapText="1"/>
    </xf>
    <xf numFmtId="0" fontId="1" fillId="33" borderId="14" xfId="0" applyFont="1" applyFill="1" applyBorder="1" applyAlignment="1">
      <alignment wrapText="1"/>
    </xf>
    <xf numFmtId="4" fontId="1" fillId="33" borderId="32" xfId="0" applyNumberFormat="1" applyFont="1" applyFill="1" applyBorder="1" applyAlignment="1">
      <alignment/>
    </xf>
    <xf numFmtId="165" fontId="2" fillId="0" borderId="33" xfId="0" applyNumberFormat="1" applyFont="1" applyFill="1" applyBorder="1" applyAlignment="1">
      <alignment wrapText="1"/>
    </xf>
    <xf numFmtId="165" fontId="2" fillId="0" borderId="33" xfId="0" applyNumberFormat="1" applyFont="1" applyFill="1" applyBorder="1" applyAlignment="1">
      <alignment/>
    </xf>
    <xf numFmtId="167" fontId="2" fillId="0" borderId="33" xfId="0" applyNumberFormat="1" applyFont="1" applyFill="1" applyBorder="1" applyAlignment="1">
      <alignment/>
    </xf>
    <xf numFmtId="165" fontId="13" fillId="33" borderId="33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 wrapText="1"/>
    </xf>
    <xf numFmtId="165" fontId="2" fillId="0" borderId="33" xfId="0" applyNumberFormat="1" applyFont="1" applyFill="1" applyBorder="1" applyAlignment="1">
      <alignment/>
    </xf>
    <xf numFmtId="167" fontId="2" fillId="0" borderId="33" xfId="0" applyNumberFormat="1" applyFont="1" applyFill="1" applyBorder="1" applyAlignment="1">
      <alignment/>
    </xf>
    <xf numFmtId="165" fontId="2" fillId="0" borderId="33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/>
    </xf>
    <xf numFmtId="167" fontId="13" fillId="33" borderId="24" xfId="0" applyNumberFormat="1" applyFont="1" applyFill="1" applyBorder="1" applyAlignment="1">
      <alignment/>
    </xf>
    <xf numFmtId="165" fontId="13" fillId="0" borderId="27" xfId="0" applyNumberFormat="1" applyFont="1" applyFill="1" applyBorder="1" applyAlignment="1">
      <alignment/>
    </xf>
    <xf numFmtId="0" fontId="1" fillId="33" borderId="34" xfId="0" applyFont="1" applyFill="1" applyBorder="1" applyAlignment="1">
      <alignment/>
    </xf>
    <xf numFmtId="4" fontId="2" fillId="0" borderId="35" xfId="0" applyNumberFormat="1" applyFont="1" applyFill="1" applyBorder="1" applyAlignment="1">
      <alignment wrapText="1"/>
    </xf>
    <xf numFmtId="4" fontId="2" fillId="0" borderId="35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165" fontId="13" fillId="33" borderId="35" xfId="0" applyNumberFormat="1" applyFont="1" applyFill="1" applyBorder="1" applyAlignment="1">
      <alignment wrapText="1"/>
    </xf>
    <xf numFmtId="4" fontId="2" fillId="0" borderId="35" xfId="0" applyNumberFormat="1" applyFont="1" applyFill="1" applyBorder="1" applyAlignment="1">
      <alignment wrapText="1"/>
    </xf>
    <xf numFmtId="4" fontId="2" fillId="0" borderId="36" xfId="0" applyNumberFormat="1" applyFont="1" applyFill="1" applyBorder="1" applyAlignment="1">
      <alignment/>
    </xf>
    <xf numFmtId="167" fontId="13" fillId="33" borderId="29" xfId="0" applyNumberFormat="1" applyFont="1" applyFill="1" applyBorder="1" applyAlignment="1">
      <alignment/>
    </xf>
    <xf numFmtId="4" fontId="13" fillId="0" borderId="37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8" xfId="0" applyNumberFormat="1" applyFont="1" applyBorder="1" applyAlignment="1">
      <alignment/>
    </xf>
    <xf numFmtId="49" fontId="13" fillId="33" borderId="21" xfId="0" applyNumberFormat="1" applyFont="1" applyFill="1" applyBorder="1" applyAlignment="1">
      <alignment wrapText="1"/>
    </xf>
    <xf numFmtId="4" fontId="2" fillId="0" borderId="33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2" fillId="0" borderId="38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165" fontId="13" fillId="33" borderId="39" xfId="0" applyNumberFormat="1" applyFont="1" applyFill="1" applyBorder="1" applyAlignment="1">
      <alignment/>
    </xf>
    <xf numFmtId="165" fontId="13" fillId="33" borderId="40" xfId="0" applyNumberFormat="1" applyFont="1" applyFill="1" applyBorder="1" applyAlignment="1">
      <alignment/>
    </xf>
    <xf numFmtId="49" fontId="16" fillId="0" borderId="17" xfId="0" applyNumberFormat="1" applyFont="1" applyBorder="1" applyAlignment="1">
      <alignment horizontal="left" vertical="center" wrapText="1"/>
    </xf>
    <xf numFmtId="49" fontId="16" fillId="0" borderId="41" xfId="0" applyNumberFormat="1" applyFont="1" applyBorder="1" applyAlignment="1">
      <alignment horizontal="left" vertical="center" wrapText="1"/>
    </xf>
    <xf numFmtId="0" fontId="17" fillId="0" borderId="41" xfId="36" applyFont="1" applyFill="1" applyBorder="1" applyAlignment="1">
      <alignment wrapText="1"/>
      <protection/>
    </xf>
    <xf numFmtId="0" fontId="13" fillId="33" borderId="42" xfId="0" applyFont="1" applyFill="1" applyBorder="1" applyAlignment="1">
      <alignment horizontal="left" vertical="center" wrapText="1"/>
    </xf>
    <xf numFmtId="0" fontId="15" fillId="33" borderId="42" xfId="0" applyFont="1" applyFill="1" applyBorder="1" applyAlignment="1">
      <alignment horizontal="left" vertical="center" wrapText="1"/>
    </xf>
    <xf numFmtId="0" fontId="17" fillId="0" borderId="17" xfId="36" applyFont="1" applyFill="1" applyBorder="1" applyAlignment="1">
      <alignment wrapText="1"/>
      <protection/>
    </xf>
    <xf numFmtId="0" fontId="2" fillId="0" borderId="41" xfId="0" applyFont="1" applyFill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center" wrapText="1"/>
    </xf>
    <xf numFmtId="0" fontId="17" fillId="0" borderId="18" xfId="36" applyFont="1" applyFill="1" applyBorder="1" applyAlignment="1">
      <alignment wrapText="1"/>
      <protection/>
    </xf>
    <xf numFmtId="4" fontId="13" fillId="33" borderId="24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3" fillId="33" borderId="24" xfId="0" applyFont="1" applyFill="1" applyBorder="1" applyAlignment="1">
      <alignment horizontal="left" vertical="center" wrapText="1"/>
    </xf>
    <xf numFmtId="171" fontId="2" fillId="0" borderId="38" xfId="0" applyNumberFormat="1" applyFont="1" applyBorder="1" applyAlignment="1">
      <alignment horizontal="left" vertical="center"/>
    </xf>
    <xf numFmtId="165" fontId="2" fillId="0" borderId="43" xfId="0" applyNumberFormat="1" applyFont="1" applyFill="1" applyBorder="1" applyAlignment="1">
      <alignment horizontal="left" vertical="center"/>
    </xf>
    <xf numFmtId="4" fontId="2" fillId="0" borderId="44" xfId="0" applyNumberFormat="1" applyFont="1" applyFill="1" applyBorder="1" applyAlignment="1">
      <alignment horizontal="left" vertical="center"/>
    </xf>
    <xf numFmtId="165" fontId="13" fillId="33" borderId="24" xfId="0" applyNumberFormat="1" applyFont="1" applyFill="1" applyBorder="1" applyAlignment="1">
      <alignment horizontal="left" vertical="center"/>
    </xf>
    <xf numFmtId="165" fontId="13" fillId="33" borderId="29" xfId="0" applyNumberFormat="1" applyFont="1" applyFill="1" applyBorder="1" applyAlignment="1">
      <alignment horizontal="left" vertical="center"/>
    </xf>
    <xf numFmtId="4" fontId="2" fillId="33" borderId="24" xfId="0" applyNumberFormat="1" applyFont="1" applyFill="1" applyBorder="1" applyAlignment="1">
      <alignment horizontal="left" vertical="center"/>
    </xf>
    <xf numFmtId="167" fontId="2" fillId="0" borderId="27" xfId="0" applyNumberFormat="1" applyFont="1" applyBorder="1" applyAlignment="1">
      <alignment horizontal="left" vertical="center"/>
    </xf>
    <xf numFmtId="4" fontId="2" fillId="0" borderId="37" xfId="0" applyNumberFormat="1" applyFont="1" applyFill="1" applyBorder="1" applyAlignment="1">
      <alignment horizontal="left" vertical="center"/>
    </xf>
    <xf numFmtId="4" fontId="2" fillId="0" borderId="27" xfId="0" applyNumberFormat="1" applyFont="1" applyFill="1" applyBorder="1" applyAlignment="1">
      <alignment horizontal="left" vertical="center"/>
    </xf>
    <xf numFmtId="165" fontId="2" fillId="0" borderId="37" xfId="0" applyNumberFormat="1" applyFont="1" applyFill="1" applyBorder="1" applyAlignment="1">
      <alignment horizontal="left" vertical="center"/>
    </xf>
    <xf numFmtId="167" fontId="2" fillId="0" borderId="38" xfId="0" applyNumberFormat="1" applyFont="1" applyBorder="1" applyAlignment="1">
      <alignment horizontal="left" vertical="center"/>
    </xf>
    <xf numFmtId="4" fontId="2" fillId="0" borderId="36" xfId="0" applyNumberFormat="1" applyFont="1" applyFill="1" applyBorder="1" applyAlignment="1">
      <alignment horizontal="left" vertical="center"/>
    </xf>
    <xf numFmtId="4" fontId="2" fillId="0" borderId="38" xfId="0" applyNumberFormat="1" applyFont="1" applyFill="1" applyBorder="1" applyAlignment="1">
      <alignment horizontal="left" vertical="center"/>
    </xf>
    <xf numFmtId="4" fontId="13" fillId="33" borderId="29" xfId="0" applyNumberFormat="1" applyFont="1" applyFill="1" applyBorder="1" applyAlignment="1">
      <alignment horizontal="left" vertical="center"/>
    </xf>
    <xf numFmtId="165" fontId="2" fillId="0" borderId="27" xfId="0" applyNumberFormat="1" applyFont="1" applyFill="1" applyBorder="1" applyAlignment="1">
      <alignment horizontal="left" vertical="center"/>
    </xf>
    <xf numFmtId="165" fontId="2" fillId="0" borderId="36" xfId="0" applyNumberFormat="1" applyFont="1" applyFill="1" applyBorder="1" applyAlignment="1">
      <alignment horizontal="left" vertical="center"/>
    </xf>
    <xf numFmtId="4" fontId="2" fillId="0" borderId="45" xfId="0" applyNumberFormat="1" applyFont="1" applyFill="1" applyBorder="1" applyAlignment="1">
      <alignment horizontal="left" vertical="center"/>
    </xf>
    <xf numFmtId="165" fontId="2" fillId="0" borderId="45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167" fontId="2" fillId="0" borderId="45" xfId="0" applyNumberFormat="1" applyFont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7" fontId="2" fillId="0" borderId="45" xfId="0" applyNumberFormat="1" applyFont="1" applyFill="1" applyBorder="1" applyAlignment="1">
      <alignment horizontal="left" vertical="center"/>
    </xf>
    <xf numFmtId="167" fontId="2" fillId="0" borderId="33" xfId="0" applyNumberFormat="1" applyFont="1" applyBorder="1" applyAlignment="1">
      <alignment horizontal="left" vertical="center"/>
    </xf>
    <xf numFmtId="4" fontId="2" fillId="0" borderId="35" xfId="0" applyNumberFormat="1" applyFont="1" applyFill="1" applyBorder="1" applyAlignment="1">
      <alignment horizontal="left" vertical="center"/>
    </xf>
    <xf numFmtId="4" fontId="2" fillId="0" borderId="33" xfId="0" applyNumberFormat="1" applyFont="1" applyFill="1" applyBorder="1" applyAlignment="1">
      <alignment horizontal="left" vertical="center"/>
    </xf>
    <xf numFmtId="167" fontId="2" fillId="0" borderId="36" xfId="0" applyNumberFormat="1" applyFont="1" applyBorder="1" applyAlignment="1">
      <alignment horizontal="left" vertical="center"/>
    </xf>
    <xf numFmtId="165" fontId="13" fillId="33" borderId="34" xfId="0" applyNumberFormat="1" applyFont="1" applyFill="1" applyBorder="1" applyAlignment="1">
      <alignment horizontal="left" vertical="center"/>
    </xf>
    <xf numFmtId="165" fontId="13" fillId="33" borderId="32" xfId="0" applyNumberFormat="1" applyFont="1" applyFill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13" fillId="33" borderId="33" xfId="0" applyNumberFormat="1" applyFont="1" applyFill="1" applyBorder="1" applyAlignment="1">
      <alignment wrapText="1"/>
    </xf>
    <xf numFmtId="0" fontId="13" fillId="33" borderId="16" xfId="0" applyFont="1" applyFill="1" applyBorder="1" applyAlignment="1">
      <alignment wrapText="1"/>
    </xf>
    <xf numFmtId="49" fontId="2" fillId="0" borderId="33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38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33" xfId="0" applyNumberFormat="1" applyFont="1" applyFill="1" applyBorder="1" applyAlignment="1">
      <alignment wrapText="1"/>
    </xf>
    <xf numFmtId="0" fontId="2" fillId="0" borderId="16" xfId="0" applyFont="1" applyBorder="1" applyAlignment="1">
      <alignment/>
    </xf>
    <xf numFmtId="165" fontId="2" fillId="0" borderId="38" xfId="0" applyNumberFormat="1" applyFont="1" applyFill="1" applyBorder="1" applyAlignment="1">
      <alignment wrapText="1"/>
    </xf>
    <xf numFmtId="4" fontId="2" fillId="0" borderId="36" xfId="0" applyNumberFormat="1" applyFont="1" applyFill="1" applyBorder="1" applyAlignment="1">
      <alignment wrapText="1"/>
    </xf>
    <xf numFmtId="4" fontId="2" fillId="0" borderId="38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 wrapText="1"/>
    </xf>
    <xf numFmtId="49" fontId="2" fillId="0" borderId="27" xfId="0" applyNumberFormat="1" applyFont="1" applyFill="1" applyBorder="1" applyAlignment="1">
      <alignment wrapText="1"/>
    </xf>
    <xf numFmtId="49" fontId="2" fillId="0" borderId="41" xfId="0" applyNumberFormat="1" applyFont="1" applyBorder="1" applyAlignment="1">
      <alignment horizontal="left" wrapText="1"/>
    </xf>
    <xf numFmtId="165" fontId="2" fillId="0" borderId="27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9" fontId="13" fillId="33" borderId="24" xfId="0" applyNumberFormat="1" applyFont="1" applyFill="1" applyBorder="1" applyAlignment="1">
      <alignment wrapText="1"/>
    </xf>
    <xf numFmtId="0" fontId="0" fillId="33" borderId="42" xfId="0" applyFont="1" applyFill="1" applyBorder="1" applyAlignment="1">
      <alignment wrapText="1"/>
    </xf>
    <xf numFmtId="165" fontId="13" fillId="33" borderId="24" xfId="0" applyNumberFormat="1" applyFont="1" applyFill="1" applyBorder="1" applyAlignment="1">
      <alignment/>
    </xf>
    <xf numFmtId="165" fontId="13" fillId="33" borderId="29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wrapText="1"/>
    </xf>
    <xf numFmtId="49" fontId="2" fillId="0" borderId="18" xfId="0" applyNumberFormat="1" applyFont="1" applyBorder="1" applyAlignment="1">
      <alignment horizontal="left" wrapText="1"/>
    </xf>
    <xf numFmtId="165" fontId="2" fillId="0" borderId="45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5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left" wrapText="1"/>
    </xf>
    <xf numFmtId="167" fontId="2" fillId="0" borderId="27" xfId="0" applyNumberFormat="1" applyFont="1" applyFill="1" applyBorder="1" applyAlignment="1">
      <alignment/>
    </xf>
    <xf numFmtId="49" fontId="12" fillId="33" borderId="42" xfId="0" applyNumberFormat="1" applyFont="1" applyFill="1" applyBorder="1" applyAlignment="1">
      <alignment wrapText="1"/>
    </xf>
    <xf numFmtId="167" fontId="2" fillId="0" borderId="38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13" fillId="33" borderId="42" xfId="0" applyFont="1" applyFill="1" applyBorder="1" applyAlignment="1">
      <alignment wrapText="1"/>
    </xf>
    <xf numFmtId="4" fontId="2" fillId="0" borderId="37" xfId="0" applyNumberFormat="1" applyFont="1" applyFill="1" applyBorder="1" applyAlignment="1">
      <alignment/>
    </xf>
    <xf numFmtId="165" fontId="13" fillId="33" borderId="24" xfId="0" applyNumberFormat="1" applyFont="1" applyFill="1" applyBorder="1" applyAlignment="1">
      <alignment/>
    </xf>
    <xf numFmtId="165" fontId="13" fillId="33" borderId="29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4" fontId="2" fillId="0" borderId="27" xfId="0" applyNumberFormat="1" applyFont="1" applyBorder="1" applyAlignment="1">
      <alignment/>
    </xf>
    <xf numFmtId="165" fontId="13" fillId="33" borderId="24" xfId="0" applyNumberFormat="1" applyFont="1" applyFill="1" applyBorder="1" applyAlignment="1">
      <alignment wrapText="1"/>
    </xf>
    <xf numFmtId="165" fontId="13" fillId="33" borderId="29" xfId="0" applyNumberFormat="1" applyFont="1" applyFill="1" applyBorder="1" applyAlignment="1">
      <alignment wrapText="1"/>
    </xf>
    <xf numFmtId="49" fontId="2" fillId="0" borderId="38" xfId="0" applyNumberFormat="1" applyFont="1" applyFill="1" applyBorder="1" applyAlignment="1">
      <alignment wrapText="1"/>
    </xf>
    <xf numFmtId="0" fontId="2" fillId="0" borderId="17" xfId="0" applyFont="1" applyBorder="1" applyAlignment="1">
      <alignment/>
    </xf>
    <xf numFmtId="165" fontId="2" fillId="0" borderId="38" xfId="0" applyNumberFormat="1" applyFont="1" applyFill="1" applyBorder="1" applyAlignment="1">
      <alignment/>
    </xf>
    <xf numFmtId="167" fontId="2" fillId="0" borderId="27" xfId="0" applyNumberFormat="1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49" fontId="2" fillId="0" borderId="45" xfId="0" applyNumberFormat="1" applyFont="1" applyBorder="1" applyAlignment="1">
      <alignment horizontal="left" wrapText="1"/>
    </xf>
    <xf numFmtId="167" fontId="2" fillId="0" borderId="45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 wrapText="1"/>
    </xf>
    <xf numFmtId="165" fontId="2" fillId="0" borderId="27" xfId="0" applyNumberFormat="1" applyFont="1" applyFill="1" applyBorder="1" applyAlignment="1">
      <alignment/>
    </xf>
    <xf numFmtId="165" fontId="2" fillId="0" borderId="45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7" fontId="2" fillId="0" borderId="45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wrapText="1"/>
    </xf>
    <xf numFmtId="49" fontId="2" fillId="0" borderId="38" xfId="0" applyNumberFormat="1" applyFont="1" applyFill="1" applyBorder="1" applyAlignment="1">
      <alignment wrapText="1"/>
    </xf>
    <xf numFmtId="165" fontId="2" fillId="0" borderId="38" xfId="0" applyNumberFormat="1" applyFont="1" applyFill="1" applyBorder="1" applyAlignment="1">
      <alignment/>
    </xf>
    <xf numFmtId="165" fontId="13" fillId="33" borderId="42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 horizontal="left" wrapText="1"/>
    </xf>
    <xf numFmtId="167" fontId="2" fillId="0" borderId="27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167" fontId="2" fillId="0" borderId="38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9" fontId="2" fillId="33" borderId="42" xfId="0" applyNumberFormat="1" applyFont="1" applyFill="1" applyBorder="1" applyAlignment="1">
      <alignment wrapText="1"/>
    </xf>
    <xf numFmtId="49" fontId="13" fillId="33" borderId="24" xfId="0" applyNumberFormat="1" applyFont="1" applyFill="1" applyBorder="1" applyAlignment="1">
      <alignment wrapText="1"/>
    </xf>
    <xf numFmtId="49" fontId="2" fillId="0" borderId="45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13" fillId="33" borderId="42" xfId="0" applyNumberFormat="1" applyFont="1" applyFill="1" applyBorder="1" applyAlignment="1">
      <alignment wrapText="1"/>
    </xf>
    <xf numFmtId="167" fontId="2" fillId="0" borderId="27" xfId="0" applyNumberFormat="1" applyFont="1" applyFill="1" applyBorder="1" applyAlignment="1">
      <alignment/>
    </xf>
    <xf numFmtId="167" fontId="2" fillId="0" borderId="38" xfId="0" applyNumberFormat="1" applyFont="1" applyFill="1" applyBorder="1" applyAlignment="1">
      <alignment/>
    </xf>
    <xf numFmtId="0" fontId="20" fillId="33" borderId="42" xfId="0" applyFont="1" applyFill="1" applyBorder="1" applyAlignment="1">
      <alignment wrapText="1"/>
    </xf>
    <xf numFmtId="0" fontId="14" fillId="33" borderId="42" xfId="0" applyFont="1" applyFill="1" applyBorder="1" applyAlignment="1">
      <alignment wrapText="1"/>
    </xf>
    <xf numFmtId="4" fontId="13" fillId="33" borderId="24" xfId="0" applyNumberFormat="1" applyFont="1" applyFill="1" applyBorder="1" applyAlignment="1">
      <alignment/>
    </xf>
    <xf numFmtId="4" fontId="13" fillId="33" borderId="29" xfId="0" applyNumberFormat="1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7" xfId="0" applyNumberFormat="1" applyFont="1" applyBorder="1" applyAlignment="1">
      <alignment wrapText="1"/>
    </xf>
    <xf numFmtId="4" fontId="2" fillId="0" borderId="37" xfId="0" applyNumberFormat="1" applyFont="1" applyFill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27" xfId="0" applyNumberFormat="1" applyFont="1" applyFill="1" applyBorder="1" applyAlignment="1">
      <alignment wrapText="1"/>
    </xf>
    <xf numFmtId="167" fontId="2" fillId="0" borderId="38" xfId="0" applyNumberFormat="1" applyFont="1" applyBorder="1" applyAlignment="1">
      <alignment wrapText="1"/>
    </xf>
    <xf numFmtId="4" fontId="2" fillId="0" borderId="36" xfId="0" applyNumberFormat="1" applyFont="1" applyFill="1" applyBorder="1" applyAlignment="1">
      <alignment wrapText="1"/>
    </xf>
    <xf numFmtId="4" fontId="2" fillId="0" borderId="38" xfId="0" applyNumberFormat="1" applyFont="1" applyBorder="1" applyAlignment="1">
      <alignment wrapText="1"/>
    </xf>
    <xf numFmtId="4" fontId="2" fillId="0" borderId="38" xfId="0" applyNumberFormat="1" applyFont="1" applyFill="1" applyBorder="1" applyAlignment="1">
      <alignment wrapText="1"/>
    </xf>
    <xf numFmtId="4" fontId="2" fillId="0" borderId="37" xfId="0" applyNumberFormat="1" applyFont="1" applyFill="1" applyBorder="1" applyAlignment="1">
      <alignment wrapText="1"/>
    </xf>
    <xf numFmtId="4" fontId="2" fillId="0" borderId="27" xfId="0" applyNumberFormat="1" applyFont="1" applyFill="1" applyBorder="1" applyAlignment="1">
      <alignment wrapText="1"/>
    </xf>
    <xf numFmtId="165" fontId="2" fillId="0" borderId="38" xfId="0" applyNumberFormat="1" applyFont="1" applyFill="1" applyBorder="1" applyAlignment="1">
      <alignment wrapText="1"/>
    </xf>
    <xf numFmtId="165" fontId="2" fillId="0" borderId="27" xfId="0" applyNumberFormat="1" applyFont="1" applyFill="1" applyBorder="1" applyAlignment="1">
      <alignment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41" xfId="0" applyNumberFormat="1" applyFont="1" applyBorder="1" applyAlignment="1">
      <alignment horizontal="left" vertical="top" wrapText="1"/>
    </xf>
    <xf numFmtId="49" fontId="2" fillId="0" borderId="45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wrapText="1"/>
    </xf>
    <xf numFmtId="4" fontId="2" fillId="0" borderId="45" xfId="0" applyNumberFormat="1" applyFont="1" applyBorder="1" applyAlignment="1">
      <alignment horizontal="right" wrapText="1"/>
    </xf>
    <xf numFmtId="4" fontId="13" fillId="33" borderId="24" xfId="0" applyNumberFormat="1" applyFont="1" applyFill="1" applyBorder="1" applyAlignment="1">
      <alignment horizontal="right"/>
    </xf>
    <xf numFmtId="4" fontId="13" fillId="33" borderId="29" xfId="0" applyNumberFormat="1" applyFont="1" applyFill="1" applyBorder="1" applyAlignment="1">
      <alignment horizontal="right"/>
    </xf>
    <xf numFmtId="167" fontId="2" fillId="0" borderId="27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167" fontId="2" fillId="0" borderId="38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9" fontId="13" fillId="33" borderId="42" xfId="0" applyNumberFormat="1" applyFont="1" applyFill="1" applyBorder="1" applyAlignment="1">
      <alignment wrapText="1"/>
    </xf>
    <xf numFmtId="49" fontId="2" fillId="0" borderId="38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4" fontId="2" fillId="0" borderId="46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>
      <alignment horizontal="right"/>
    </xf>
    <xf numFmtId="0" fontId="13" fillId="33" borderId="33" xfId="0" applyFont="1" applyFill="1" applyBorder="1" applyAlignment="1">
      <alignment wrapText="1"/>
    </xf>
    <xf numFmtId="0" fontId="13" fillId="33" borderId="35" xfId="0" applyFont="1" applyFill="1" applyBorder="1" applyAlignment="1">
      <alignment wrapText="1"/>
    </xf>
    <xf numFmtId="3" fontId="13" fillId="33" borderId="33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/>
    </xf>
    <xf numFmtId="4" fontId="13" fillId="33" borderId="33" xfId="0" applyNumberFormat="1" applyFont="1" applyFill="1" applyBorder="1" applyAlignment="1">
      <alignment/>
    </xf>
    <xf numFmtId="4" fontId="13" fillId="33" borderId="48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2" fillId="0" borderId="48" xfId="0" applyNumberFormat="1" applyFont="1" applyFill="1" applyBorder="1" applyAlignment="1">
      <alignment horizontal="right"/>
    </xf>
    <xf numFmtId="0" fontId="13" fillId="33" borderId="33" xfId="0" applyFont="1" applyFill="1" applyBorder="1" applyAlignment="1">
      <alignment horizontal="left" wrapText="1"/>
    </xf>
    <xf numFmtId="0" fontId="12" fillId="33" borderId="35" xfId="0" applyFont="1" applyFill="1" applyBorder="1" applyAlignment="1">
      <alignment horizontal="left" wrapText="1"/>
    </xf>
    <xf numFmtId="3" fontId="13" fillId="33" borderId="33" xfId="0" applyNumberFormat="1" applyFont="1" applyFill="1" applyBorder="1" applyAlignment="1">
      <alignment horizontal="right"/>
    </xf>
    <xf numFmtId="3" fontId="13" fillId="33" borderId="16" xfId="0" applyNumberFormat="1" applyFont="1" applyFill="1" applyBorder="1" applyAlignment="1">
      <alignment horizontal="right"/>
    </xf>
    <xf numFmtId="3" fontId="13" fillId="33" borderId="48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0" fontId="13" fillId="33" borderId="38" xfId="0" applyFont="1" applyFill="1" applyBorder="1" applyAlignment="1">
      <alignment horizontal="left" wrapText="1"/>
    </xf>
    <xf numFmtId="0" fontId="12" fillId="33" borderId="36" xfId="0" applyFont="1" applyFill="1" applyBorder="1" applyAlignment="1">
      <alignment horizontal="left" wrapText="1"/>
    </xf>
    <xf numFmtId="3" fontId="13" fillId="33" borderId="38" xfId="0" applyNumberFormat="1" applyFont="1" applyFill="1" applyBorder="1" applyAlignment="1">
      <alignment horizontal="right"/>
    </xf>
    <xf numFmtId="4" fontId="13" fillId="33" borderId="17" xfId="0" applyNumberFormat="1" applyFont="1" applyFill="1" applyBorder="1" applyAlignment="1">
      <alignment/>
    </xf>
    <xf numFmtId="4" fontId="13" fillId="33" borderId="38" xfId="0" applyNumberFormat="1" applyFont="1" applyFill="1" applyBorder="1" applyAlignment="1">
      <alignment/>
    </xf>
    <xf numFmtId="4" fontId="13" fillId="33" borderId="49" xfId="0" applyNumberFormat="1" applyFont="1" applyFill="1" applyBorder="1" applyAlignment="1">
      <alignment/>
    </xf>
    <xf numFmtId="0" fontId="13" fillId="33" borderId="27" xfId="0" applyFont="1" applyFill="1" applyBorder="1" applyAlignment="1">
      <alignment horizontal="left" wrapText="1"/>
    </xf>
    <xf numFmtId="0" fontId="12" fillId="33" borderId="37" xfId="0" applyFont="1" applyFill="1" applyBorder="1" applyAlignment="1">
      <alignment horizontal="left" wrapText="1"/>
    </xf>
    <xf numFmtId="3" fontId="13" fillId="33" borderId="27" xfId="0" applyNumberFormat="1" applyFont="1" applyFill="1" applyBorder="1" applyAlignment="1">
      <alignment horizontal="right"/>
    </xf>
    <xf numFmtId="4" fontId="13" fillId="33" borderId="41" xfId="0" applyNumberFormat="1" applyFont="1" applyFill="1" applyBorder="1" applyAlignment="1">
      <alignment/>
    </xf>
    <xf numFmtId="4" fontId="13" fillId="33" borderId="27" xfId="0" applyNumberFormat="1" applyFont="1" applyFill="1" applyBorder="1" applyAlignment="1">
      <alignment/>
    </xf>
    <xf numFmtId="4" fontId="13" fillId="33" borderId="47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13" fillId="33" borderId="35" xfId="0" applyFont="1" applyFill="1" applyBorder="1" applyAlignment="1">
      <alignment horizontal="left" wrapText="1"/>
    </xf>
    <xf numFmtId="4" fontId="13" fillId="33" borderId="35" xfId="0" applyNumberFormat="1" applyFont="1" applyFill="1" applyBorder="1" applyAlignment="1">
      <alignment/>
    </xf>
    <xf numFmtId="4" fontId="13" fillId="33" borderId="50" xfId="0" applyNumberFormat="1" applyFont="1" applyFill="1" applyBorder="1" applyAlignment="1">
      <alignment/>
    </xf>
    <xf numFmtId="4" fontId="13" fillId="33" borderId="33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/>
    </xf>
    <xf numFmtId="4" fontId="13" fillId="33" borderId="48" xfId="0" applyNumberFormat="1" applyFont="1" applyFill="1" applyBorder="1" applyAlignment="1">
      <alignment/>
    </xf>
    <xf numFmtId="4" fontId="13" fillId="33" borderId="33" xfId="0" applyNumberFormat="1" applyFont="1" applyFill="1" applyBorder="1" applyAlignment="1">
      <alignment horizontal="right"/>
    </xf>
    <xf numFmtId="4" fontId="13" fillId="33" borderId="16" xfId="0" applyNumberFormat="1" applyFont="1" applyFill="1" applyBorder="1" applyAlignment="1">
      <alignment horizontal="right"/>
    </xf>
    <xf numFmtId="4" fontId="13" fillId="33" borderId="48" xfId="0" applyNumberFormat="1" applyFont="1" applyFill="1" applyBorder="1" applyAlignment="1">
      <alignment horizontal="right"/>
    </xf>
    <xf numFmtId="0" fontId="13" fillId="33" borderId="38" xfId="0" applyFont="1" applyFill="1" applyBorder="1" applyAlignment="1">
      <alignment wrapText="1"/>
    </xf>
    <xf numFmtId="0" fontId="13" fillId="33" borderId="36" xfId="0" applyFont="1" applyFill="1" applyBorder="1" applyAlignment="1">
      <alignment wrapText="1"/>
    </xf>
    <xf numFmtId="3" fontId="13" fillId="33" borderId="38" xfId="0" applyNumberFormat="1" applyFont="1" applyFill="1" applyBorder="1" applyAlignment="1">
      <alignment/>
    </xf>
    <xf numFmtId="4" fontId="13" fillId="33" borderId="38" xfId="0" applyNumberFormat="1" applyFont="1" applyFill="1" applyBorder="1" applyAlignment="1">
      <alignment/>
    </xf>
    <xf numFmtId="4" fontId="13" fillId="33" borderId="17" xfId="0" applyNumberFormat="1" applyFont="1" applyFill="1" applyBorder="1" applyAlignment="1">
      <alignment/>
    </xf>
    <xf numFmtId="4" fontId="13" fillId="33" borderId="49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3" fontId="13" fillId="33" borderId="33" xfId="0" applyNumberFormat="1" applyFont="1" applyFill="1" applyBorder="1" applyAlignment="1">
      <alignment horizontal="right" wrapText="1"/>
    </xf>
    <xf numFmtId="4" fontId="13" fillId="33" borderId="16" xfId="0" applyNumberFormat="1" applyFont="1" applyFill="1" applyBorder="1" applyAlignment="1">
      <alignment wrapText="1"/>
    </xf>
    <xf numFmtId="4" fontId="13" fillId="33" borderId="33" xfId="0" applyNumberFormat="1" applyFont="1" applyFill="1" applyBorder="1" applyAlignment="1">
      <alignment wrapText="1"/>
    </xf>
    <xf numFmtId="4" fontId="13" fillId="33" borderId="50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right" wrapText="1"/>
    </xf>
    <xf numFmtId="4" fontId="13" fillId="33" borderId="35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0" fontId="13" fillId="33" borderId="45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wrapText="1"/>
    </xf>
    <xf numFmtId="4" fontId="2" fillId="0" borderId="18" xfId="0" applyNumberFormat="1" applyFont="1" applyFill="1" applyBorder="1" applyAlignment="1">
      <alignment/>
    </xf>
    <xf numFmtId="4" fontId="13" fillId="33" borderId="35" xfId="0" applyNumberFormat="1" applyFont="1" applyFill="1" applyBorder="1" applyAlignment="1">
      <alignment horizontal="right"/>
    </xf>
    <xf numFmtId="4" fontId="13" fillId="33" borderId="48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3" fontId="13" fillId="0" borderId="45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3" fontId="13" fillId="33" borderId="24" xfId="0" applyNumberFormat="1" applyFont="1" applyFill="1" applyBorder="1" applyAlignment="1">
      <alignment horizontal="right"/>
    </xf>
    <xf numFmtId="3" fontId="13" fillId="33" borderId="42" xfId="0" applyNumberFormat="1" applyFont="1" applyFill="1" applyBorder="1" applyAlignment="1">
      <alignment horizontal="right"/>
    </xf>
    <xf numFmtId="4" fontId="13" fillId="33" borderId="24" xfId="0" applyNumberFormat="1" applyFont="1" applyFill="1" applyBorder="1" applyAlignment="1">
      <alignment horizontal="right"/>
    </xf>
    <xf numFmtId="3" fontId="13" fillId="33" borderId="30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 horizontal="right"/>
    </xf>
    <xf numFmtId="3" fontId="2" fillId="0" borderId="48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4" fontId="18" fillId="0" borderId="51" xfId="0" applyNumberFormat="1" applyFont="1" applyFill="1" applyBorder="1" applyAlignment="1">
      <alignment horizontal="right"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/>
    </xf>
    <xf numFmtId="4" fontId="13" fillId="33" borderId="24" xfId="0" applyNumberFormat="1" applyFont="1" applyFill="1" applyBorder="1" applyAlignment="1">
      <alignment/>
    </xf>
    <xf numFmtId="166" fontId="13" fillId="33" borderId="24" xfId="0" applyNumberFormat="1" applyFont="1" applyFill="1" applyBorder="1" applyAlignment="1">
      <alignment/>
    </xf>
    <xf numFmtId="4" fontId="13" fillId="33" borderId="24" xfId="0" applyNumberFormat="1" applyFont="1" applyFill="1" applyBorder="1" applyAlignment="1">
      <alignment wrapText="1"/>
    </xf>
    <xf numFmtId="49" fontId="13" fillId="33" borderId="52" xfId="0" applyNumberFormat="1" applyFont="1" applyFill="1" applyBorder="1" applyAlignment="1">
      <alignment wrapText="1"/>
    </xf>
    <xf numFmtId="0" fontId="20" fillId="0" borderId="53" xfId="0" applyFont="1" applyBorder="1" applyAlignment="1">
      <alignment wrapText="1"/>
    </xf>
    <xf numFmtId="0" fontId="1" fillId="0" borderId="54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49" fontId="1" fillId="0" borderId="56" xfId="0" applyNumberFormat="1" applyFont="1" applyFill="1" applyBorder="1" applyAlignment="1">
      <alignment wrapText="1"/>
    </xf>
    <xf numFmtId="49" fontId="1" fillId="0" borderId="39" xfId="0" applyNumberFormat="1" applyFont="1" applyBorder="1" applyAlignment="1">
      <alignment wrapText="1"/>
    </xf>
    <xf numFmtId="4" fontId="1" fillId="0" borderId="56" xfId="0" applyNumberFormat="1" applyFont="1" applyFill="1" applyBorder="1" applyAlignment="1">
      <alignment wrapText="1"/>
    </xf>
    <xf numFmtId="4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1" fillId="0" borderId="57" xfId="0" applyFont="1" applyFill="1" applyBorder="1" applyAlignment="1">
      <alignment wrapText="1"/>
    </xf>
    <xf numFmtId="0" fontId="0" fillId="0" borderId="51" xfId="0" applyBorder="1" applyAlignment="1">
      <alignment wrapText="1"/>
    </xf>
    <xf numFmtId="49" fontId="3" fillId="0" borderId="18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/>
    </xf>
    <xf numFmtId="4" fontId="0" fillId="0" borderId="38" xfId="0" applyNumberFormat="1" applyBorder="1" applyAlignment="1">
      <alignment/>
    </xf>
    <xf numFmtId="0" fontId="13" fillId="33" borderId="58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38" xfId="0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9" fontId="13" fillId="33" borderId="42" xfId="0" applyNumberFormat="1" applyFont="1" applyFill="1" applyBorder="1" applyAlignment="1">
      <alignment wrapText="1"/>
    </xf>
    <xf numFmtId="49" fontId="13" fillId="33" borderId="30" xfId="0" applyNumberFormat="1" applyFont="1" applyFill="1" applyBorder="1" applyAlignment="1">
      <alignment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8" fillId="0" borderId="57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Border="1" applyAlignment="1">
      <alignment horizontal="center" vertical="center"/>
    </xf>
    <xf numFmtId="4" fontId="17" fillId="0" borderId="60" xfId="0" applyNumberFormat="1" applyFont="1" applyFill="1" applyBorder="1" applyAlignment="1">
      <alignment horizontal="center" vertical="center"/>
    </xf>
    <xf numFmtId="4" fontId="17" fillId="0" borderId="61" xfId="0" applyNumberFormat="1" applyFont="1" applyFill="1" applyBorder="1" applyAlignment="1">
      <alignment horizontal="center" vertical="center"/>
    </xf>
    <xf numFmtId="4" fontId="17" fillId="0" borderId="62" xfId="0" applyNumberFormat="1" applyFont="1" applyFill="1" applyBorder="1" applyAlignment="1">
      <alignment horizontal="center" vertical="center"/>
    </xf>
    <xf numFmtId="4" fontId="18" fillId="0" borderId="56" xfId="0" applyNumberFormat="1" applyFont="1" applyFill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GH385"/>
  <sheetViews>
    <sheetView tabSelected="1" zoomScale="75" zoomScaleNormal="75" zoomScalePageLayoutView="0" workbookViewId="0" topLeftCell="A1">
      <pane ySplit="4" topLeftCell="A110" activePane="bottomLeft" state="frozen"/>
      <selection pane="topLeft" activeCell="A1" sqref="A1"/>
      <selection pane="bottomLeft" activeCell="L1" sqref="L1:L16384"/>
    </sheetView>
  </sheetViews>
  <sheetFormatPr defaultColWidth="9.140625" defaultRowHeight="12.75"/>
  <cols>
    <col min="1" max="1" width="16.8515625" style="40" customWidth="1"/>
    <col min="2" max="2" width="40.8515625" style="78" customWidth="1"/>
    <col min="3" max="3" width="17.421875" style="71" customWidth="1"/>
    <col min="4" max="4" width="17.8515625" style="37" customWidth="1"/>
    <col min="5" max="5" width="17.57421875" style="37" customWidth="1"/>
    <col min="6" max="6" width="17.28125" style="37" customWidth="1"/>
    <col min="7" max="7" width="18.421875" style="85" customWidth="1"/>
    <col min="8" max="8" width="13.7109375" style="63" customWidth="1"/>
    <col min="9" max="9" width="1.28515625" style="63" customWidth="1"/>
    <col min="10" max="10" width="12.140625" style="64" customWidth="1"/>
    <col min="11" max="11" width="13.7109375" style="65" customWidth="1"/>
    <col min="12" max="12" width="14.421875" style="65" bestFit="1" customWidth="1"/>
    <col min="13" max="13" width="11.57421875" style="65" bestFit="1" customWidth="1"/>
    <col min="14" max="33" width="9.140625" style="65" customWidth="1"/>
    <col min="34" max="16384" width="9.140625" style="66" customWidth="1"/>
  </cols>
  <sheetData>
    <row r="1" spans="1:7" ht="27.75" customHeight="1">
      <c r="A1" s="362" t="s">
        <v>200</v>
      </c>
      <c r="B1" s="363"/>
      <c r="C1" s="363"/>
      <c r="D1" s="363"/>
      <c r="E1" s="363"/>
      <c r="F1" s="363"/>
      <c r="G1" s="364"/>
    </row>
    <row r="2" spans="1:7" ht="13.5" thickBot="1">
      <c r="A2" s="372" t="s">
        <v>22</v>
      </c>
      <c r="B2" s="373"/>
      <c r="C2" s="67"/>
      <c r="D2" s="35"/>
      <c r="E2" s="35"/>
      <c r="F2" s="35"/>
      <c r="G2" s="68"/>
    </row>
    <row r="3" spans="1:33" s="4" customFormat="1" ht="13.5" thickBot="1">
      <c r="A3" s="365" t="s">
        <v>14</v>
      </c>
      <c r="B3" s="370" t="s">
        <v>11</v>
      </c>
      <c r="C3" s="365" t="s">
        <v>12</v>
      </c>
      <c r="D3" s="51" t="s">
        <v>15</v>
      </c>
      <c r="E3" s="42"/>
      <c r="F3" s="52"/>
      <c r="G3" s="367" t="s">
        <v>98</v>
      </c>
      <c r="H3" s="26"/>
      <c r="I3" s="26"/>
      <c r="J3" s="2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5" customFormat="1" ht="39.75" customHeight="1" thickBot="1">
      <c r="A4" s="366"/>
      <c r="B4" s="371"/>
      <c r="C4" s="369"/>
      <c r="D4" s="89" t="s">
        <v>100</v>
      </c>
      <c r="E4" s="90" t="s">
        <v>103</v>
      </c>
      <c r="F4" s="90" t="s">
        <v>102</v>
      </c>
      <c r="G4" s="368"/>
      <c r="H4" s="27"/>
      <c r="I4" s="27"/>
      <c r="J4" s="3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5" customFormat="1" ht="25.5" customHeight="1">
      <c r="A5" s="198" t="s">
        <v>201</v>
      </c>
      <c r="B5" s="184" t="s">
        <v>202</v>
      </c>
      <c r="C5" s="258">
        <v>53000</v>
      </c>
      <c r="D5" s="255">
        <v>60000</v>
      </c>
      <c r="E5" s="187">
        <f>C5</f>
        <v>53000</v>
      </c>
      <c r="F5" s="256">
        <v>7000</v>
      </c>
      <c r="G5" s="188">
        <f>C5-E5</f>
        <v>0</v>
      </c>
      <c r="H5" s="28"/>
      <c r="I5" s="28"/>
      <c r="J5" s="64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5" customFormat="1" ht="30" customHeight="1">
      <c r="A6" s="169" t="s">
        <v>201</v>
      </c>
      <c r="B6" s="170" t="s">
        <v>203</v>
      </c>
      <c r="C6" s="95">
        <v>500000</v>
      </c>
      <c r="D6" s="107">
        <v>618750</v>
      </c>
      <c r="E6" s="103">
        <v>430000</v>
      </c>
      <c r="F6" s="99">
        <v>188750</v>
      </c>
      <c r="G6" s="118">
        <f>C6-E6</f>
        <v>70000</v>
      </c>
      <c r="H6" s="28"/>
      <c r="I6" s="28"/>
      <c r="J6" s="6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5" customFormat="1" ht="31.5" customHeight="1" thickBot="1">
      <c r="A7" s="175" t="s">
        <v>201</v>
      </c>
      <c r="B7" s="176" t="s">
        <v>204</v>
      </c>
      <c r="C7" s="179">
        <v>54000</v>
      </c>
      <c r="D7" s="180">
        <v>139700</v>
      </c>
      <c r="E7" s="181">
        <f>C7</f>
        <v>54000</v>
      </c>
      <c r="F7" s="182">
        <v>85700</v>
      </c>
      <c r="G7" s="120">
        <f>C7-E7</f>
        <v>0</v>
      </c>
      <c r="H7" s="28"/>
      <c r="I7" s="28"/>
      <c r="J7" s="6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5" customFormat="1" ht="21.75" customHeight="1" thickBot="1">
      <c r="A8" s="189" t="s">
        <v>16</v>
      </c>
      <c r="B8" s="190"/>
      <c r="C8" s="191">
        <f>SUM(C5:C7)</f>
        <v>607000</v>
      </c>
      <c r="D8" s="192">
        <f>SUM(D5:D7)</f>
        <v>818450</v>
      </c>
      <c r="E8" s="191">
        <f>SUM(E5:E7)</f>
        <v>537000</v>
      </c>
      <c r="F8" s="191">
        <f>SUM(F5:F7)</f>
        <v>281450</v>
      </c>
      <c r="G8" s="357">
        <f>SUM(G5:G7)</f>
        <v>70000</v>
      </c>
      <c r="H8" s="28"/>
      <c r="I8" s="28"/>
      <c r="J8" s="6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5" customFormat="1" ht="22.5" customHeight="1" thickBot="1">
      <c r="A9" s="193" t="s">
        <v>205</v>
      </c>
      <c r="B9" s="194" t="s">
        <v>206</v>
      </c>
      <c r="C9" s="195">
        <v>190000</v>
      </c>
      <c r="D9" s="35">
        <v>193275.14</v>
      </c>
      <c r="E9" s="196">
        <v>173892.14</v>
      </c>
      <c r="F9" s="196">
        <v>19383</v>
      </c>
      <c r="G9" s="197">
        <f>C9-E9</f>
        <v>16107.859999999986</v>
      </c>
      <c r="H9" s="28"/>
      <c r="I9" s="28"/>
      <c r="J9" s="64"/>
      <c r="K9" s="30"/>
      <c r="L9" s="3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13" s="12" customFormat="1" ht="21.75" customHeight="1" thickBot="1">
      <c r="A10" s="189" t="s">
        <v>16</v>
      </c>
      <c r="B10" s="200"/>
      <c r="C10" s="104">
        <f>SUM(C9:C9)</f>
        <v>190000</v>
      </c>
      <c r="D10" s="113">
        <f>SUM(D9:D9)</f>
        <v>193275.14</v>
      </c>
      <c r="E10" s="104">
        <f>SUM(E9:E9)</f>
        <v>173892.14</v>
      </c>
      <c r="F10" s="104">
        <f>SUM(F9:F9)</f>
        <v>19383</v>
      </c>
      <c r="G10" s="104">
        <f>SUM(G9:G9)</f>
        <v>16107.859999999986</v>
      </c>
      <c r="H10" s="28"/>
      <c r="I10" s="28"/>
      <c r="J10" s="64"/>
      <c r="M10" s="69"/>
    </row>
    <row r="11" spans="1:33" s="5" customFormat="1" ht="22.5" customHeight="1">
      <c r="A11" s="198" t="s">
        <v>207</v>
      </c>
      <c r="B11" s="184" t="s">
        <v>208</v>
      </c>
      <c r="C11" s="199">
        <v>52000</v>
      </c>
      <c r="D11" s="186">
        <v>65000</v>
      </c>
      <c r="E11" s="187">
        <v>52000</v>
      </c>
      <c r="F11" s="187">
        <v>13000</v>
      </c>
      <c r="G11" s="188">
        <f>C11-E11</f>
        <v>0</v>
      </c>
      <c r="H11" s="28"/>
      <c r="I11" s="28"/>
      <c r="J11" s="6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5" customFormat="1" ht="29.25" customHeight="1" thickBot="1">
      <c r="A12" s="175" t="s">
        <v>207</v>
      </c>
      <c r="B12" s="176" t="s">
        <v>209</v>
      </c>
      <c r="C12" s="201">
        <v>24000</v>
      </c>
      <c r="D12" s="202">
        <v>30707</v>
      </c>
      <c r="E12" s="181">
        <v>24000</v>
      </c>
      <c r="F12" s="181">
        <v>6707</v>
      </c>
      <c r="G12" s="120">
        <f>C12-E12</f>
        <v>0</v>
      </c>
      <c r="H12" s="28"/>
      <c r="I12" s="28"/>
      <c r="J12" s="6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7" customFormat="1" ht="21.75" customHeight="1" thickBot="1">
      <c r="A13" s="189" t="s">
        <v>16</v>
      </c>
      <c r="B13" s="203"/>
      <c r="C13" s="191">
        <f>SUM(C11:C12)</f>
        <v>76000</v>
      </c>
      <c r="D13" s="192">
        <f>SUM(D11:D12)</f>
        <v>95707</v>
      </c>
      <c r="E13" s="191">
        <f>SUM(E11:E12)</f>
        <v>76000</v>
      </c>
      <c r="F13" s="191">
        <f>SUM(F11:F12)</f>
        <v>19707</v>
      </c>
      <c r="G13" s="191">
        <f>SUM(G11:G12)</f>
        <v>0</v>
      </c>
      <c r="H13" s="28"/>
      <c r="I13" s="28"/>
      <c r="J13" s="6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9" ht="24" customHeight="1" thickBot="1">
      <c r="A14" s="193" t="s">
        <v>38</v>
      </c>
      <c r="B14" s="194" t="s">
        <v>210</v>
      </c>
      <c r="C14" s="195">
        <v>211000</v>
      </c>
      <c r="D14" s="35">
        <v>260762</v>
      </c>
      <c r="E14" s="196">
        <v>211000</v>
      </c>
      <c r="F14" s="196">
        <v>49762</v>
      </c>
      <c r="G14" s="197">
        <f>C14-E14</f>
        <v>0</v>
      </c>
      <c r="H14" s="28"/>
      <c r="I14" s="28"/>
    </row>
    <row r="15" spans="1:12" ht="20.25" customHeight="1" thickBot="1">
      <c r="A15" s="189" t="s">
        <v>16</v>
      </c>
      <c r="B15" s="203"/>
      <c r="C15" s="205">
        <f>SUM(C14)</f>
        <v>211000</v>
      </c>
      <c r="D15" s="206">
        <f>SUM(D14)</f>
        <v>260762</v>
      </c>
      <c r="E15" s="205">
        <f>SUM(E14)</f>
        <v>211000</v>
      </c>
      <c r="F15" s="205">
        <f>SUM(F14)</f>
        <v>49762</v>
      </c>
      <c r="G15" s="205">
        <f>SUM(G14)</f>
        <v>0</v>
      </c>
      <c r="H15" s="28"/>
      <c r="I15" s="28"/>
      <c r="L15" s="64"/>
    </row>
    <row r="16" spans="1:33" s="7" customFormat="1" ht="15.75" customHeight="1" thickBot="1">
      <c r="A16" s="193" t="s">
        <v>40</v>
      </c>
      <c r="B16" s="194" t="s">
        <v>211</v>
      </c>
      <c r="C16" s="195">
        <v>52000</v>
      </c>
      <c r="D16" s="207">
        <v>28030</v>
      </c>
      <c r="E16" s="196">
        <v>25227</v>
      </c>
      <c r="F16" s="196">
        <v>2803</v>
      </c>
      <c r="G16" s="197">
        <f>C16-E16</f>
        <v>26773</v>
      </c>
      <c r="H16" s="28"/>
      <c r="I16" s="28"/>
      <c r="J16" s="64"/>
      <c r="K16" s="32"/>
      <c r="L16" s="6"/>
      <c r="M16" s="3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9" ht="21.75" customHeight="1" thickBot="1">
      <c r="A17" s="189" t="s">
        <v>16</v>
      </c>
      <c r="B17" s="203"/>
      <c r="C17" s="210">
        <f>SUM(C16)</f>
        <v>52000</v>
      </c>
      <c r="D17" s="211">
        <f>SUM(D16)</f>
        <v>28030</v>
      </c>
      <c r="E17" s="210">
        <f>SUM(E16)</f>
        <v>25227</v>
      </c>
      <c r="F17" s="210">
        <f>SUM(F16)</f>
        <v>2803</v>
      </c>
      <c r="G17" s="210">
        <f>SUM(G16)</f>
        <v>26773</v>
      </c>
      <c r="H17" s="28"/>
      <c r="I17" s="28"/>
    </row>
    <row r="18" spans="1:9" ht="24" customHeight="1">
      <c r="A18" s="183" t="s">
        <v>28</v>
      </c>
      <c r="B18" s="208" t="s">
        <v>212</v>
      </c>
      <c r="C18" s="185">
        <v>174000</v>
      </c>
      <c r="D18" s="186">
        <v>120000</v>
      </c>
      <c r="E18" s="209">
        <v>108000</v>
      </c>
      <c r="F18" s="187">
        <v>12000</v>
      </c>
      <c r="G18" s="188">
        <f>C18-E18</f>
        <v>66000</v>
      </c>
      <c r="H18" s="28"/>
      <c r="I18" s="28"/>
    </row>
    <row r="19" spans="1:9" ht="24" customHeight="1">
      <c r="A19" s="177" t="s">
        <v>28</v>
      </c>
      <c r="B19" s="178" t="s">
        <v>213</v>
      </c>
      <c r="C19" s="96">
        <v>90000</v>
      </c>
      <c r="D19" s="108">
        <v>90000</v>
      </c>
      <c r="E19" s="122">
        <v>81000</v>
      </c>
      <c r="F19" s="103">
        <v>9000</v>
      </c>
      <c r="G19" s="118">
        <f>C19-E19</f>
        <v>9000</v>
      </c>
      <c r="H19" s="28"/>
      <c r="I19" s="28"/>
    </row>
    <row r="20" spans="1:9" ht="23.25" customHeight="1" thickBot="1">
      <c r="A20" s="212" t="s">
        <v>28</v>
      </c>
      <c r="B20" s="213" t="s">
        <v>214</v>
      </c>
      <c r="C20" s="214">
        <v>262000</v>
      </c>
      <c r="D20" s="202">
        <v>295285</v>
      </c>
      <c r="E20" s="125">
        <v>262000</v>
      </c>
      <c r="F20" s="181">
        <v>33285</v>
      </c>
      <c r="G20" s="120">
        <f>C20-E20</f>
        <v>0</v>
      </c>
      <c r="H20" s="28"/>
      <c r="I20" s="28"/>
    </row>
    <row r="21" spans="1:33" s="7" customFormat="1" ht="21.75" customHeight="1" thickBot="1">
      <c r="A21" s="189" t="s">
        <v>16</v>
      </c>
      <c r="B21" s="203"/>
      <c r="C21" s="205">
        <f>SUM(C18:C20)</f>
        <v>526000</v>
      </c>
      <c r="D21" s="206">
        <f>SUM(D18:D20)</f>
        <v>505285</v>
      </c>
      <c r="E21" s="205">
        <f>SUM(E18:E20)</f>
        <v>451000</v>
      </c>
      <c r="F21" s="205">
        <f>SUM(F18:F20)</f>
        <v>54285</v>
      </c>
      <c r="G21" s="244">
        <f>SUM(G18:G20)</f>
        <v>75000</v>
      </c>
      <c r="H21" s="28"/>
      <c r="I21" s="28"/>
      <c r="J21" s="6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10" s="24" customFormat="1" ht="27" customHeight="1" thickBot="1">
      <c r="A22" s="217" t="s">
        <v>215</v>
      </c>
      <c r="B22" s="194" t="s">
        <v>216</v>
      </c>
      <c r="C22" s="218">
        <v>349000</v>
      </c>
      <c r="D22" s="207">
        <v>360298</v>
      </c>
      <c r="E22" s="219">
        <v>320770.6</v>
      </c>
      <c r="F22" s="220">
        <v>39527.4</v>
      </c>
      <c r="G22" s="197">
        <f>C22-E22</f>
        <v>28229.400000000023</v>
      </c>
      <c r="H22" s="28"/>
      <c r="I22" s="28"/>
      <c r="J22" s="64"/>
    </row>
    <row r="23" spans="1:33" s="7" customFormat="1" ht="21.75" customHeight="1" thickBot="1">
      <c r="A23" s="189" t="s">
        <v>16</v>
      </c>
      <c r="B23" s="203"/>
      <c r="C23" s="205">
        <f>SUM(C22)</f>
        <v>349000</v>
      </c>
      <c r="D23" s="206">
        <f>SUM(D22)</f>
        <v>360298</v>
      </c>
      <c r="E23" s="205">
        <f>SUM(E22)</f>
        <v>320770.6</v>
      </c>
      <c r="F23" s="205">
        <f>SUM(F22)</f>
        <v>39527.4</v>
      </c>
      <c r="G23" s="244">
        <f>SUM(G22)</f>
        <v>28229.400000000023</v>
      </c>
      <c r="H23" s="28"/>
      <c r="I23" s="28"/>
      <c r="J23" s="6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ht="27.75" customHeight="1" thickBot="1">
      <c r="A24" s="217" t="s">
        <v>217</v>
      </c>
      <c r="B24" s="194" t="s">
        <v>218</v>
      </c>
      <c r="C24" s="221">
        <v>200000</v>
      </c>
      <c r="D24" s="207">
        <v>259023.5</v>
      </c>
      <c r="E24" s="220">
        <v>200000</v>
      </c>
      <c r="F24" s="220">
        <v>59023.5</v>
      </c>
      <c r="G24" s="197">
        <f>C24-E24</f>
        <v>0</v>
      </c>
      <c r="H24" s="28"/>
      <c r="I24" s="28"/>
      <c r="J24" s="6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7" customFormat="1" ht="21.75" customHeight="1" thickBot="1">
      <c r="A25" s="189" t="s">
        <v>16</v>
      </c>
      <c r="B25" s="203"/>
      <c r="C25" s="205">
        <f>C24</f>
        <v>200000</v>
      </c>
      <c r="D25" s="206">
        <f>D24</f>
        <v>259023.5</v>
      </c>
      <c r="E25" s="205">
        <f>E24</f>
        <v>200000</v>
      </c>
      <c r="F25" s="205">
        <f>F24</f>
        <v>59023.5</v>
      </c>
      <c r="G25" s="244">
        <f>G24</f>
        <v>0</v>
      </c>
      <c r="H25" s="28"/>
      <c r="I25" s="28"/>
      <c r="J25" s="6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7" customFormat="1" ht="28.5" customHeight="1" thickBot="1">
      <c r="A26" s="217" t="s">
        <v>219</v>
      </c>
      <c r="B26" s="194" t="s">
        <v>220</v>
      </c>
      <c r="C26" s="223">
        <v>199000</v>
      </c>
      <c r="D26" s="35">
        <v>288513</v>
      </c>
      <c r="E26" s="196">
        <v>199000</v>
      </c>
      <c r="F26" s="196">
        <v>89513</v>
      </c>
      <c r="G26" s="197">
        <f>C26-E26</f>
        <v>0</v>
      </c>
      <c r="H26" s="28"/>
      <c r="I26" s="28"/>
      <c r="J26" s="6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7" customFormat="1" ht="21.75" customHeight="1" thickBot="1">
      <c r="A27" s="189" t="s">
        <v>16</v>
      </c>
      <c r="B27" s="203"/>
      <c r="C27" s="205">
        <f>C26</f>
        <v>199000</v>
      </c>
      <c r="D27" s="206">
        <f>D26</f>
        <v>288513</v>
      </c>
      <c r="E27" s="205">
        <f>E26</f>
        <v>199000</v>
      </c>
      <c r="F27" s="205">
        <f>F26</f>
        <v>89513</v>
      </c>
      <c r="G27" s="205">
        <f>G26</f>
        <v>0</v>
      </c>
      <c r="H27" s="28"/>
      <c r="I27" s="28"/>
      <c r="J27" s="6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9" ht="31.5" customHeight="1" thickBot="1">
      <c r="A28" s="217" t="s">
        <v>221</v>
      </c>
      <c r="B28" s="194" t="s">
        <v>222</v>
      </c>
      <c r="C28" s="223">
        <v>42000</v>
      </c>
      <c r="D28" s="224">
        <v>49600</v>
      </c>
      <c r="E28" s="223">
        <v>42000</v>
      </c>
      <c r="F28" s="196">
        <v>7600</v>
      </c>
      <c r="G28" s="197">
        <v>0</v>
      </c>
      <c r="H28" s="28"/>
      <c r="I28" s="28"/>
    </row>
    <row r="29" spans="1:33" s="7" customFormat="1" ht="21.75" customHeight="1" thickBot="1">
      <c r="A29" s="189" t="s">
        <v>16</v>
      </c>
      <c r="B29" s="203"/>
      <c r="C29" s="205">
        <f>C28</f>
        <v>42000</v>
      </c>
      <c r="D29" s="206">
        <f>D28</f>
        <v>49600</v>
      </c>
      <c r="E29" s="205">
        <f>E28</f>
        <v>42000</v>
      </c>
      <c r="F29" s="205">
        <f>F28</f>
        <v>7600</v>
      </c>
      <c r="G29" s="244">
        <f>G28</f>
        <v>0</v>
      </c>
      <c r="H29" s="28"/>
      <c r="I29" s="28"/>
      <c r="J29" s="64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70" customFormat="1" ht="19.5" customHeight="1">
      <c r="A30" s="198" t="s">
        <v>95</v>
      </c>
      <c r="B30" s="184" t="s">
        <v>223</v>
      </c>
      <c r="C30" s="222">
        <v>630000</v>
      </c>
      <c r="D30" s="204">
        <v>586729.33</v>
      </c>
      <c r="E30" s="216">
        <v>528056.33</v>
      </c>
      <c r="F30" s="216">
        <v>58673</v>
      </c>
      <c r="G30" s="188">
        <f>C30-E30</f>
        <v>101943.67000000004</v>
      </c>
      <c r="H30" s="28"/>
      <c r="I30" s="28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3" s="70" customFormat="1" ht="15.75" customHeight="1" thickBot="1">
      <c r="A31" s="175" t="s">
        <v>95</v>
      </c>
      <c r="B31" s="176" t="s">
        <v>224</v>
      </c>
      <c r="C31" s="214">
        <v>308000</v>
      </c>
      <c r="D31" s="112">
        <v>408000</v>
      </c>
      <c r="E31" s="119">
        <v>308000</v>
      </c>
      <c r="F31" s="119">
        <v>100000</v>
      </c>
      <c r="G31" s="120">
        <f>C31-E31</f>
        <v>0</v>
      </c>
      <c r="H31" s="28"/>
      <c r="I31" s="28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3" s="7" customFormat="1" ht="21.75" customHeight="1" thickBot="1">
      <c r="A32" s="189" t="s">
        <v>16</v>
      </c>
      <c r="B32" s="203"/>
      <c r="C32" s="205">
        <f>SUM(C30+C31)</f>
        <v>938000</v>
      </c>
      <c r="D32" s="206">
        <f>SUM(D30+D31)</f>
        <v>994729.33</v>
      </c>
      <c r="E32" s="205">
        <f>SUM(E30+E31)</f>
        <v>836056.33</v>
      </c>
      <c r="F32" s="205">
        <f>SUM(F30+F31)</f>
        <v>158673</v>
      </c>
      <c r="G32" s="244">
        <f>SUM(G30+G31)</f>
        <v>101943.67000000004</v>
      </c>
      <c r="H32" s="28"/>
      <c r="I32" s="28"/>
      <c r="J32" s="64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s="7" customFormat="1" ht="18.75" customHeight="1">
      <c r="A33" s="183" t="s">
        <v>41</v>
      </c>
      <c r="B33" s="184" t="s">
        <v>225</v>
      </c>
      <c r="C33" s="185">
        <v>272000</v>
      </c>
      <c r="D33" s="186">
        <v>307005</v>
      </c>
      <c r="E33" s="187">
        <v>272000</v>
      </c>
      <c r="F33" s="187">
        <v>35005</v>
      </c>
      <c r="G33" s="188">
        <f>C33-E33</f>
        <v>0</v>
      </c>
      <c r="H33" s="28"/>
      <c r="I33" s="28"/>
      <c r="J33" s="6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s="7" customFormat="1" ht="19.5" customHeight="1">
      <c r="A34" s="177" t="s">
        <v>41</v>
      </c>
      <c r="B34" s="170" t="s">
        <v>226</v>
      </c>
      <c r="C34" s="96">
        <v>54000</v>
      </c>
      <c r="D34" s="108">
        <v>61000</v>
      </c>
      <c r="E34" s="103">
        <v>54000</v>
      </c>
      <c r="F34" s="103">
        <v>7000</v>
      </c>
      <c r="G34" s="118">
        <f>C34-E34</f>
        <v>0</v>
      </c>
      <c r="H34" s="28"/>
      <c r="I34" s="28"/>
      <c r="J34" s="64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7" customFormat="1" ht="21.75" customHeight="1" thickBot="1">
      <c r="A35" s="212" t="s">
        <v>41</v>
      </c>
      <c r="B35" s="176" t="s">
        <v>225</v>
      </c>
      <c r="C35" s="214">
        <v>272000</v>
      </c>
      <c r="D35" s="202">
        <v>307412</v>
      </c>
      <c r="E35" s="181">
        <v>272000</v>
      </c>
      <c r="F35" s="181">
        <v>35412</v>
      </c>
      <c r="G35" s="120">
        <f>C35-E35</f>
        <v>0</v>
      </c>
      <c r="H35" s="28"/>
      <c r="I35" s="28"/>
      <c r="J35" s="6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7" customFormat="1" ht="21.75" customHeight="1" thickBot="1">
      <c r="A36" s="189" t="s">
        <v>16</v>
      </c>
      <c r="B36" s="203"/>
      <c r="C36" s="205">
        <f>C35+C34+C33</f>
        <v>598000</v>
      </c>
      <c r="D36" s="206">
        <f>D35+D34+D33</f>
        <v>675417</v>
      </c>
      <c r="E36" s="205">
        <f>E35+E34+E33</f>
        <v>598000</v>
      </c>
      <c r="F36" s="205">
        <f>F35+F34+F33</f>
        <v>77417</v>
      </c>
      <c r="G36" s="205">
        <f>G35+G34+G33</f>
        <v>0</v>
      </c>
      <c r="H36" s="28"/>
      <c r="I36" s="28"/>
      <c r="J36" s="64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s="7" customFormat="1" ht="26.25" customHeight="1">
      <c r="A37" s="198" t="s">
        <v>43</v>
      </c>
      <c r="B37" s="184" t="s">
        <v>227</v>
      </c>
      <c r="C37" s="215">
        <v>100000</v>
      </c>
      <c r="D37" s="204">
        <v>233600</v>
      </c>
      <c r="E37" s="187">
        <v>83600</v>
      </c>
      <c r="F37" s="216">
        <v>150000</v>
      </c>
      <c r="G37" s="188">
        <f>C37-E37</f>
        <v>16400</v>
      </c>
      <c r="H37" s="28"/>
      <c r="I37" s="28"/>
      <c r="J37" s="6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s="7" customFormat="1" ht="24" customHeight="1">
      <c r="A38" s="169" t="s">
        <v>43</v>
      </c>
      <c r="B38" s="170" t="s">
        <v>228</v>
      </c>
      <c r="C38" s="123">
        <v>48000</v>
      </c>
      <c r="D38" s="109">
        <v>63072</v>
      </c>
      <c r="E38" s="103">
        <v>48000</v>
      </c>
      <c r="F38" s="115">
        <v>15072</v>
      </c>
      <c r="G38" s="118">
        <f>C38-E38</f>
        <v>0</v>
      </c>
      <c r="H38" s="28"/>
      <c r="I38" s="28"/>
      <c r="J38" s="6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s="7" customFormat="1" ht="26.25" customHeight="1" thickBot="1">
      <c r="A39" s="175" t="s">
        <v>43</v>
      </c>
      <c r="B39" s="176" t="s">
        <v>229</v>
      </c>
      <c r="C39" s="124">
        <v>100000</v>
      </c>
      <c r="D39" s="112">
        <v>250000</v>
      </c>
      <c r="E39" s="181">
        <v>100000</v>
      </c>
      <c r="F39" s="119">
        <v>150000</v>
      </c>
      <c r="G39" s="120">
        <f>C39-E39</f>
        <v>0</v>
      </c>
      <c r="H39" s="28"/>
      <c r="I39" s="28"/>
      <c r="J39" s="64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9" ht="18" customHeight="1" thickBot="1">
      <c r="A40" s="189" t="s">
        <v>16</v>
      </c>
      <c r="B40" s="203"/>
      <c r="C40" s="205">
        <f>SUM(C37:C39)</f>
        <v>248000</v>
      </c>
      <c r="D40" s="206">
        <f>SUM(D37:D39)</f>
        <v>546672</v>
      </c>
      <c r="E40" s="205">
        <f>SUM(E37:E39)</f>
        <v>231600</v>
      </c>
      <c r="F40" s="205">
        <f>SUM(F37:F39)</f>
        <v>315072</v>
      </c>
      <c r="G40" s="358">
        <f>SUM(G37:G39)</f>
        <v>16400</v>
      </c>
      <c r="H40" s="28"/>
      <c r="I40" s="28"/>
    </row>
    <row r="41" spans="1:9" ht="28.5" customHeight="1" thickBot="1">
      <c r="A41" s="217" t="s">
        <v>230</v>
      </c>
      <c r="B41" s="194" t="s">
        <v>231</v>
      </c>
      <c r="C41" s="225">
        <v>26000</v>
      </c>
      <c r="D41" s="207">
        <v>29000</v>
      </c>
      <c r="E41" s="220">
        <v>26000</v>
      </c>
      <c r="F41" s="220">
        <v>3000</v>
      </c>
      <c r="G41" s="197">
        <f>C41-E41</f>
        <v>0</v>
      </c>
      <c r="H41" s="28"/>
      <c r="I41" s="28"/>
    </row>
    <row r="42" spans="1:9" ht="21.75" customHeight="1" thickBot="1">
      <c r="A42" s="189" t="s">
        <v>16</v>
      </c>
      <c r="B42" s="203"/>
      <c r="C42" s="205">
        <f>SUM(C41:C41)</f>
        <v>26000</v>
      </c>
      <c r="D42" s="206">
        <f>SUM(D41:D41)</f>
        <v>29000</v>
      </c>
      <c r="E42" s="205">
        <f>SUM(E41:E41)</f>
        <v>26000</v>
      </c>
      <c r="F42" s="205">
        <f>SUM(F41:F41)</f>
        <v>3000</v>
      </c>
      <c r="G42" s="205">
        <f>SUM(G41:G41)</f>
        <v>0</v>
      </c>
      <c r="H42" s="28"/>
      <c r="I42" s="28"/>
    </row>
    <row r="43" spans="1:10" s="65" customFormat="1" ht="23.25" customHeight="1">
      <c r="A43" s="226" t="s">
        <v>72</v>
      </c>
      <c r="B43" s="184" t="s">
        <v>232</v>
      </c>
      <c r="C43" s="222">
        <v>72000</v>
      </c>
      <c r="D43" s="186">
        <v>81000</v>
      </c>
      <c r="E43" s="187">
        <v>72000</v>
      </c>
      <c r="F43" s="187">
        <v>9000</v>
      </c>
      <c r="G43" s="188">
        <f>C43-E43</f>
        <v>0</v>
      </c>
      <c r="H43" s="28"/>
      <c r="I43" s="28"/>
      <c r="J43" s="64"/>
    </row>
    <row r="44" spans="1:10" s="65" customFormat="1" ht="21.75" customHeight="1" thickBot="1">
      <c r="A44" s="227" t="s">
        <v>72</v>
      </c>
      <c r="B44" s="176" t="s">
        <v>233</v>
      </c>
      <c r="C44" s="228">
        <v>252000</v>
      </c>
      <c r="D44" s="202">
        <v>284732</v>
      </c>
      <c r="E44" s="181">
        <v>215959</v>
      </c>
      <c r="F44" s="181">
        <v>68773</v>
      </c>
      <c r="G44" s="120">
        <f>C44-E44</f>
        <v>36041</v>
      </c>
      <c r="H44" s="28"/>
      <c r="I44" s="28"/>
      <c r="J44" s="64"/>
    </row>
    <row r="45" spans="1:9" ht="21.75" customHeight="1" thickBot="1">
      <c r="A45" s="189" t="s">
        <v>16</v>
      </c>
      <c r="B45" s="203"/>
      <c r="C45" s="205">
        <f>SUM(C43:C44)</f>
        <v>324000</v>
      </c>
      <c r="D45" s="206">
        <f>SUM(D43:D44)</f>
        <v>365732</v>
      </c>
      <c r="E45" s="205">
        <f>SUM(E43:E44)</f>
        <v>287959</v>
      </c>
      <c r="F45" s="205">
        <f>SUM(F43:F44)</f>
        <v>77773</v>
      </c>
      <c r="G45" s="205">
        <f>SUM(G43:G44)</f>
        <v>36041</v>
      </c>
      <c r="H45" s="28"/>
      <c r="I45" s="28"/>
    </row>
    <row r="46" spans="1:10" s="65" customFormat="1" ht="26.25" customHeight="1" thickBot="1">
      <c r="A46" s="217" t="s">
        <v>73</v>
      </c>
      <c r="B46" s="194" t="s">
        <v>234</v>
      </c>
      <c r="C46" s="195">
        <v>55000</v>
      </c>
      <c r="D46" s="35">
        <v>68657</v>
      </c>
      <c r="E46" s="220">
        <v>54907</v>
      </c>
      <c r="F46" s="220">
        <v>13750</v>
      </c>
      <c r="G46" s="197">
        <f>C46-E46</f>
        <v>93</v>
      </c>
      <c r="H46" s="28"/>
      <c r="I46" s="28"/>
      <c r="J46" s="64"/>
    </row>
    <row r="47" spans="1:33" s="7" customFormat="1" ht="21.75" customHeight="1" thickBot="1">
      <c r="A47" s="189" t="s">
        <v>16</v>
      </c>
      <c r="B47" s="203"/>
      <c r="C47" s="205">
        <f>SUM(C46:C46)</f>
        <v>55000</v>
      </c>
      <c r="D47" s="206">
        <f>SUM(D46:D46)</f>
        <v>68657</v>
      </c>
      <c r="E47" s="205">
        <f>SUM(E46:E46)</f>
        <v>54907</v>
      </c>
      <c r="F47" s="205">
        <f>SUM(F46:F46)</f>
        <v>13750</v>
      </c>
      <c r="G47" s="244">
        <f>SUM(G46:G46)</f>
        <v>93</v>
      </c>
      <c r="H47" s="28"/>
      <c r="I47" s="28"/>
      <c r="J47" s="64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11" ht="26.25" customHeight="1">
      <c r="A48" s="198" t="s">
        <v>44</v>
      </c>
      <c r="B48" s="184" t="s">
        <v>235</v>
      </c>
      <c r="C48" s="222">
        <v>69000</v>
      </c>
      <c r="D48" s="186">
        <v>97529</v>
      </c>
      <c r="E48" s="187">
        <v>69000</v>
      </c>
      <c r="F48" s="187">
        <v>28529</v>
      </c>
      <c r="G48" s="188">
        <f>C48-E48</f>
        <v>0</v>
      </c>
      <c r="H48" s="28"/>
      <c r="I48" s="28"/>
      <c r="K48" s="64"/>
    </row>
    <row r="49" spans="1:9" ht="32.25" customHeight="1" thickBot="1">
      <c r="A49" s="175" t="s">
        <v>44</v>
      </c>
      <c r="B49" s="176" t="s">
        <v>236</v>
      </c>
      <c r="C49" s="228">
        <v>44000</v>
      </c>
      <c r="D49" s="202">
        <v>50416</v>
      </c>
      <c r="E49" s="181">
        <v>44000</v>
      </c>
      <c r="F49" s="181">
        <v>6416</v>
      </c>
      <c r="G49" s="120">
        <f>C49-E49</f>
        <v>0</v>
      </c>
      <c r="H49" s="28"/>
      <c r="I49" s="28"/>
    </row>
    <row r="50" spans="1:9" ht="21.75" customHeight="1" thickBot="1">
      <c r="A50" s="189" t="s">
        <v>16</v>
      </c>
      <c r="B50" s="203"/>
      <c r="C50" s="205">
        <f>C49+C48</f>
        <v>113000</v>
      </c>
      <c r="D50" s="206">
        <f>D49+D48</f>
        <v>147945</v>
      </c>
      <c r="E50" s="205">
        <f>E49+E48</f>
        <v>113000</v>
      </c>
      <c r="F50" s="205">
        <f>F49+F48</f>
        <v>34945</v>
      </c>
      <c r="G50" s="205">
        <f>G49+G48</f>
        <v>0</v>
      </c>
      <c r="H50" s="28"/>
      <c r="I50" s="28"/>
    </row>
    <row r="51" spans="1:9" ht="43.5" customHeight="1" thickBot="1">
      <c r="A51" s="217" t="s">
        <v>74</v>
      </c>
      <c r="B51" s="194" t="s">
        <v>237</v>
      </c>
      <c r="C51" s="223">
        <v>198000</v>
      </c>
      <c r="D51" s="224">
        <v>181984</v>
      </c>
      <c r="E51" s="223">
        <v>159984</v>
      </c>
      <c r="F51" s="223">
        <v>22000</v>
      </c>
      <c r="G51" s="197">
        <f>C51-E51</f>
        <v>38016</v>
      </c>
      <c r="H51" s="28"/>
      <c r="I51" s="28"/>
    </row>
    <row r="52" spans="1:9" ht="21.75" customHeight="1" thickBot="1">
      <c r="A52" s="189" t="s">
        <v>16</v>
      </c>
      <c r="B52" s="229"/>
      <c r="C52" s="205">
        <f>SUM(C51:C51)</f>
        <v>198000</v>
      </c>
      <c r="D52" s="206">
        <f>SUM(D51:D51)</f>
        <v>181984</v>
      </c>
      <c r="E52" s="205">
        <f>SUM(E51:E51)</f>
        <v>159984</v>
      </c>
      <c r="F52" s="205">
        <f>SUM(F51:F51)</f>
        <v>22000</v>
      </c>
      <c r="G52" s="244">
        <f>SUM(G51:G51)</f>
        <v>38016</v>
      </c>
      <c r="H52" s="28"/>
      <c r="I52" s="28"/>
    </row>
    <row r="53" spans="1:57" s="7" customFormat="1" ht="26.25" customHeight="1">
      <c r="A53" s="198" t="s">
        <v>45</v>
      </c>
      <c r="B53" s="184" t="s">
        <v>238</v>
      </c>
      <c r="C53" s="199">
        <v>65000</v>
      </c>
      <c r="D53" s="204">
        <v>77000</v>
      </c>
      <c r="E53" s="216">
        <v>65000</v>
      </c>
      <c r="F53" s="216">
        <v>12000</v>
      </c>
      <c r="G53" s="188">
        <f>C53-E53</f>
        <v>0</v>
      </c>
      <c r="H53" s="28"/>
      <c r="I53" s="28"/>
      <c r="J53" s="64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</row>
    <row r="54" spans="1:57" s="7" customFormat="1" ht="26.25" customHeight="1">
      <c r="A54" s="169" t="s">
        <v>45</v>
      </c>
      <c r="B54" s="170" t="s">
        <v>239</v>
      </c>
      <c r="C54" s="97">
        <v>570000</v>
      </c>
      <c r="D54" s="109">
        <v>642210</v>
      </c>
      <c r="E54" s="115">
        <v>554210</v>
      </c>
      <c r="F54" s="115">
        <v>88000</v>
      </c>
      <c r="G54" s="118">
        <f>C54-E54</f>
        <v>15790</v>
      </c>
      <c r="H54" s="28"/>
      <c r="I54" s="28"/>
      <c r="J54" s="64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</row>
    <row r="55" spans="1:57" s="7" customFormat="1" ht="26.25" customHeight="1" thickBot="1">
      <c r="A55" s="175" t="s">
        <v>45</v>
      </c>
      <c r="B55" s="176" t="s">
        <v>240</v>
      </c>
      <c r="C55" s="201">
        <v>32000</v>
      </c>
      <c r="D55" s="112">
        <v>70000</v>
      </c>
      <c r="E55" s="119">
        <v>32000</v>
      </c>
      <c r="F55" s="119">
        <v>38000</v>
      </c>
      <c r="G55" s="120">
        <f>C55-E55</f>
        <v>0</v>
      </c>
      <c r="H55" s="28"/>
      <c r="I55" s="28"/>
      <c r="J55" s="64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</row>
    <row r="56" spans="1:57" s="7" customFormat="1" ht="25.5" customHeight="1" thickBot="1">
      <c r="A56" s="189" t="s">
        <v>16</v>
      </c>
      <c r="B56" s="200"/>
      <c r="C56" s="104">
        <f>SUM(C53+C54+C55)</f>
        <v>667000</v>
      </c>
      <c r="D56" s="113">
        <f>SUM(D53+D54+D55)</f>
        <v>789210</v>
      </c>
      <c r="E56" s="104">
        <f>SUM(E53+E54+E55)</f>
        <v>651210</v>
      </c>
      <c r="F56" s="104">
        <f>SUM(F53+F54+F55)</f>
        <v>138000</v>
      </c>
      <c r="G56" s="104">
        <f>SUM(G53+G54+G55)</f>
        <v>15790</v>
      </c>
      <c r="H56" s="28"/>
      <c r="I56" s="28"/>
      <c r="J56" s="64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s="7" customFormat="1" ht="21.75" customHeight="1">
      <c r="A57" s="198" t="s">
        <v>26</v>
      </c>
      <c r="B57" s="184" t="s">
        <v>241</v>
      </c>
      <c r="C57" s="199">
        <v>74000</v>
      </c>
      <c r="D57" s="204">
        <v>94361</v>
      </c>
      <c r="E57" s="216">
        <v>74000</v>
      </c>
      <c r="F57" s="216">
        <v>20361</v>
      </c>
      <c r="G57" s="188">
        <f>C57-E57</f>
        <v>0</v>
      </c>
      <c r="H57" s="28"/>
      <c r="I57" s="28"/>
      <c r="J57" s="64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</row>
    <row r="58" spans="1:57" s="7" customFormat="1" ht="23.25" customHeight="1">
      <c r="A58" s="169" t="s">
        <v>26</v>
      </c>
      <c r="B58" s="170" t="s">
        <v>242</v>
      </c>
      <c r="C58" s="97">
        <v>11000</v>
      </c>
      <c r="D58" s="109">
        <v>76396</v>
      </c>
      <c r="E58" s="115">
        <v>9196</v>
      </c>
      <c r="F58" s="115">
        <v>67200</v>
      </c>
      <c r="G58" s="118">
        <f>C58-E58</f>
        <v>1804</v>
      </c>
      <c r="H58" s="28"/>
      <c r="I58" s="28"/>
      <c r="J58" s="6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</row>
    <row r="59" spans="1:57" s="7" customFormat="1" ht="22.5" customHeight="1">
      <c r="A59" s="169" t="s">
        <v>26</v>
      </c>
      <c r="B59" s="170" t="s">
        <v>243</v>
      </c>
      <c r="C59" s="97">
        <v>30000</v>
      </c>
      <c r="D59" s="109">
        <v>43200</v>
      </c>
      <c r="E59" s="115">
        <v>30000</v>
      </c>
      <c r="F59" s="115">
        <v>13200</v>
      </c>
      <c r="G59" s="118">
        <f>C59-E59</f>
        <v>0</v>
      </c>
      <c r="H59" s="28"/>
      <c r="I59" s="28"/>
      <c r="J59" s="64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</row>
    <row r="60" spans="1:57" s="7" customFormat="1" ht="21.75" customHeight="1" thickBot="1">
      <c r="A60" s="175" t="s">
        <v>26</v>
      </c>
      <c r="B60" s="176" t="s">
        <v>244</v>
      </c>
      <c r="C60" s="201">
        <v>50000</v>
      </c>
      <c r="D60" s="112">
        <v>68000</v>
      </c>
      <c r="E60" s="119">
        <v>50000</v>
      </c>
      <c r="F60" s="119">
        <v>18000</v>
      </c>
      <c r="G60" s="120">
        <f>C60-E60</f>
        <v>0</v>
      </c>
      <c r="H60" s="28"/>
      <c r="I60" s="28"/>
      <c r="J60" s="6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</row>
    <row r="61" spans="1:57" ht="25.5" customHeight="1" thickBot="1">
      <c r="A61" s="189" t="s">
        <v>16</v>
      </c>
      <c r="B61" s="203"/>
      <c r="C61" s="205">
        <f>SUM(C57+C59+C58+C60)</f>
        <v>165000</v>
      </c>
      <c r="D61" s="206">
        <f>SUM(D57+D59+D58+D60)</f>
        <v>281957</v>
      </c>
      <c r="E61" s="205">
        <f>SUM(E57+E59+E58+E60)</f>
        <v>163196</v>
      </c>
      <c r="F61" s="205">
        <f>SUM(F57+F59+F58+F60)</f>
        <v>118761</v>
      </c>
      <c r="G61" s="244">
        <f>SUM(G57+G59+G58+G60)</f>
        <v>1804</v>
      </c>
      <c r="H61" s="28"/>
      <c r="I61" s="28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</row>
    <row r="62" spans="1:57" s="65" customFormat="1" ht="29.25" customHeight="1" thickBot="1">
      <c r="A62" s="217" t="s">
        <v>75</v>
      </c>
      <c r="B62" s="194" t="s">
        <v>245</v>
      </c>
      <c r="C62" s="223">
        <v>114000</v>
      </c>
      <c r="D62" s="35">
        <v>200264</v>
      </c>
      <c r="E62" s="196">
        <v>109600</v>
      </c>
      <c r="F62" s="196">
        <v>90664</v>
      </c>
      <c r="G62" s="197">
        <f>C62-E62</f>
        <v>4400</v>
      </c>
      <c r="H62" s="28"/>
      <c r="I62" s="28"/>
      <c r="J62" s="64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</row>
    <row r="63" spans="1:57" ht="25.5" customHeight="1" thickBot="1">
      <c r="A63" s="189" t="s">
        <v>16</v>
      </c>
      <c r="B63" s="203"/>
      <c r="C63" s="205">
        <f>SUM(C62:C62)</f>
        <v>114000</v>
      </c>
      <c r="D63" s="206">
        <f>SUM(D62:D62)</f>
        <v>200264</v>
      </c>
      <c r="E63" s="205">
        <f>SUM(E62:E62)</f>
        <v>109600</v>
      </c>
      <c r="F63" s="205">
        <f>SUM(F62:F62)</f>
        <v>90664</v>
      </c>
      <c r="G63" s="244">
        <f>SUM(G62:G62)</f>
        <v>4400</v>
      </c>
      <c r="H63" s="28"/>
      <c r="I63" s="28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</row>
    <row r="64" spans="1:57" s="65" customFormat="1" ht="25.5" customHeight="1" thickBot="1">
      <c r="A64" s="217" t="s">
        <v>246</v>
      </c>
      <c r="B64" s="194" t="s">
        <v>247</v>
      </c>
      <c r="C64" s="223">
        <v>87000</v>
      </c>
      <c r="D64" s="35">
        <v>89400</v>
      </c>
      <c r="E64" s="196">
        <v>80400</v>
      </c>
      <c r="F64" s="196">
        <v>9000</v>
      </c>
      <c r="G64" s="197">
        <f>C64-E64</f>
        <v>6600</v>
      </c>
      <c r="H64" s="28"/>
      <c r="I64" s="28"/>
      <c r="J64" s="64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</row>
    <row r="65" spans="1:57" ht="25.5" customHeight="1" thickBot="1">
      <c r="A65" s="189" t="s">
        <v>16</v>
      </c>
      <c r="B65" s="203"/>
      <c r="C65" s="205">
        <f>SUM(C64)</f>
        <v>87000</v>
      </c>
      <c r="D65" s="206">
        <f>SUM(D64)</f>
        <v>89400</v>
      </c>
      <c r="E65" s="205">
        <f>SUM(E64)</f>
        <v>80400</v>
      </c>
      <c r="F65" s="205">
        <f>SUM(F64)</f>
        <v>9000</v>
      </c>
      <c r="G65" s="244">
        <f>SUM(G64)</f>
        <v>6600</v>
      </c>
      <c r="H65" s="28"/>
      <c r="I65" s="28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</row>
    <row r="66" spans="1:9" ht="25.5" customHeight="1" thickBot="1">
      <c r="A66" s="217" t="s">
        <v>29</v>
      </c>
      <c r="B66" s="194" t="s">
        <v>248</v>
      </c>
      <c r="C66" s="223">
        <v>37000</v>
      </c>
      <c r="D66" s="35">
        <v>52000</v>
      </c>
      <c r="E66" s="196">
        <v>37000</v>
      </c>
      <c r="F66" s="196">
        <v>15000</v>
      </c>
      <c r="G66" s="197">
        <f>C66-E66</f>
        <v>0</v>
      </c>
      <c r="H66" s="28"/>
      <c r="I66" s="28"/>
    </row>
    <row r="67" spans="1:57" ht="25.5" customHeight="1" thickBot="1">
      <c r="A67" s="189" t="s">
        <v>16</v>
      </c>
      <c r="B67" s="203"/>
      <c r="C67" s="205">
        <f>C66</f>
        <v>37000</v>
      </c>
      <c r="D67" s="206">
        <f>D66</f>
        <v>52000</v>
      </c>
      <c r="E67" s="205">
        <f>E66</f>
        <v>37000</v>
      </c>
      <c r="F67" s="205">
        <f>F66</f>
        <v>15000</v>
      </c>
      <c r="G67" s="205">
        <f>G66</f>
        <v>0</v>
      </c>
      <c r="H67" s="28"/>
      <c r="I67" s="28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s="65" customFormat="1" ht="25.5" customHeight="1">
      <c r="A68" s="198" t="s">
        <v>76</v>
      </c>
      <c r="B68" s="184" t="s">
        <v>77</v>
      </c>
      <c r="C68" s="222">
        <v>345000</v>
      </c>
      <c r="D68" s="186">
        <v>397510.45</v>
      </c>
      <c r="E68" s="187">
        <v>345000</v>
      </c>
      <c r="F68" s="187">
        <v>52510.45</v>
      </c>
      <c r="G68" s="188">
        <f>C68-E68</f>
        <v>0</v>
      </c>
      <c r="H68" s="28"/>
      <c r="I68" s="28"/>
      <c r="J68" s="64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</row>
    <row r="69" spans="1:57" s="65" customFormat="1" ht="25.5" customHeight="1" thickBot="1">
      <c r="A69" s="175" t="s">
        <v>76</v>
      </c>
      <c r="B69" s="176" t="s">
        <v>249</v>
      </c>
      <c r="C69" s="228">
        <v>39000</v>
      </c>
      <c r="D69" s="202">
        <v>37408</v>
      </c>
      <c r="E69" s="181">
        <v>29700</v>
      </c>
      <c r="F69" s="181">
        <v>7708</v>
      </c>
      <c r="G69" s="120">
        <f>C69-E69</f>
        <v>9300</v>
      </c>
      <c r="H69" s="28"/>
      <c r="I69" s="28"/>
      <c r="J69" s="64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25.5" customHeight="1" thickBot="1">
      <c r="A70" s="189" t="s">
        <v>16</v>
      </c>
      <c r="B70" s="203"/>
      <c r="C70" s="205">
        <f>SUM(C68:C69)</f>
        <v>384000</v>
      </c>
      <c r="D70" s="245">
        <f>SUM(D68:D69)</f>
        <v>434918.45</v>
      </c>
      <c r="E70" s="205">
        <f>SUM(E68:E69)</f>
        <v>374700</v>
      </c>
      <c r="F70" s="244">
        <f>SUM(F68:F69)</f>
        <v>60218.45</v>
      </c>
      <c r="G70" s="244">
        <f>SUM(G68:G69)</f>
        <v>9300</v>
      </c>
      <c r="H70" s="28"/>
      <c r="I70" s="28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s="71" customFormat="1" ht="25.5" customHeight="1">
      <c r="A71" s="198" t="s">
        <v>46</v>
      </c>
      <c r="B71" s="184" t="s">
        <v>250</v>
      </c>
      <c r="C71" s="185">
        <v>22000</v>
      </c>
      <c r="D71" s="204">
        <v>36500</v>
      </c>
      <c r="E71" s="209">
        <v>22000</v>
      </c>
      <c r="F71" s="216">
        <v>14500</v>
      </c>
      <c r="G71" s="188">
        <f>C71-E71</f>
        <v>0</v>
      </c>
      <c r="H71" s="28"/>
      <c r="I71" s="28"/>
      <c r="J71" s="64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</row>
    <row r="72" spans="1:57" s="71" customFormat="1" ht="25.5" customHeight="1">
      <c r="A72" s="169" t="s">
        <v>46</v>
      </c>
      <c r="B72" s="170" t="s">
        <v>251</v>
      </c>
      <c r="C72" s="96">
        <v>232000</v>
      </c>
      <c r="D72" s="109">
        <v>259235.44</v>
      </c>
      <c r="E72" s="122">
        <v>219097</v>
      </c>
      <c r="F72" s="115">
        <v>40138.44</v>
      </c>
      <c r="G72" s="118">
        <f>C72-E72</f>
        <v>12903</v>
      </c>
      <c r="H72" s="28"/>
      <c r="I72" s="28"/>
      <c r="J72" s="64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s="65" customFormat="1" ht="25.5" customHeight="1" thickBot="1">
      <c r="A73" s="175" t="s">
        <v>46</v>
      </c>
      <c r="B73" s="176" t="s">
        <v>252</v>
      </c>
      <c r="C73" s="214">
        <v>57000</v>
      </c>
      <c r="D73" s="112">
        <v>110152</v>
      </c>
      <c r="E73" s="119">
        <v>57000</v>
      </c>
      <c r="F73" s="119">
        <v>53152</v>
      </c>
      <c r="G73" s="120">
        <f>C73-E73</f>
        <v>0</v>
      </c>
      <c r="H73" s="28"/>
      <c r="I73" s="28"/>
      <c r="J73" s="64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5.5" customHeight="1" thickBot="1">
      <c r="A74" s="189" t="s">
        <v>16</v>
      </c>
      <c r="B74" s="203"/>
      <c r="C74" s="205">
        <f>SUM(C71:C73)</f>
        <v>311000</v>
      </c>
      <c r="D74" s="206">
        <f>SUM(D71:D73)</f>
        <v>405887.44</v>
      </c>
      <c r="E74" s="205">
        <f>SUM(E71:E73)</f>
        <v>298097</v>
      </c>
      <c r="F74" s="205">
        <f>SUM(F71:F73)</f>
        <v>107790.44</v>
      </c>
      <c r="G74" s="244">
        <f>SUM(G71:G73)</f>
        <v>12903</v>
      </c>
      <c r="H74" s="28"/>
      <c r="I74" s="28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33" s="7" customFormat="1" ht="25.5" customHeight="1" thickBot="1">
      <c r="A75" s="217" t="s">
        <v>47</v>
      </c>
      <c r="B75" s="194" t="s">
        <v>253</v>
      </c>
      <c r="C75" s="195">
        <v>102000</v>
      </c>
      <c r="D75" s="207">
        <v>115995.68</v>
      </c>
      <c r="E75" s="220">
        <v>97900</v>
      </c>
      <c r="F75" s="220">
        <v>18095.68</v>
      </c>
      <c r="G75" s="197">
        <f>C75-E75</f>
        <v>4100</v>
      </c>
      <c r="H75" s="28"/>
      <c r="I75" s="28"/>
      <c r="J75" s="64"/>
      <c r="K75" s="3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57" ht="25.5" customHeight="1" thickBot="1">
      <c r="A76" s="189" t="s">
        <v>16</v>
      </c>
      <c r="B76" s="203"/>
      <c r="C76" s="205">
        <f>C75</f>
        <v>102000</v>
      </c>
      <c r="D76" s="206">
        <f>D75</f>
        <v>115995.68</v>
      </c>
      <c r="E76" s="205">
        <f>E75</f>
        <v>97900</v>
      </c>
      <c r="F76" s="205">
        <f>F75</f>
        <v>18095.68</v>
      </c>
      <c r="G76" s="244">
        <f>G75</f>
        <v>4100</v>
      </c>
      <c r="H76" s="28"/>
      <c r="I76" s="28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33" s="7" customFormat="1" ht="25.5" customHeight="1">
      <c r="A77" s="198" t="s">
        <v>48</v>
      </c>
      <c r="B77" s="184" t="s">
        <v>254</v>
      </c>
      <c r="C77" s="199">
        <v>57000</v>
      </c>
      <c r="D77" s="204">
        <v>76990</v>
      </c>
      <c r="E77" s="216">
        <v>57000</v>
      </c>
      <c r="F77" s="216">
        <v>19990</v>
      </c>
      <c r="G77" s="188">
        <f>C77-E77</f>
        <v>0</v>
      </c>
      <c r="H77" s="28"/>
      <c r="I77" s="28"/>
      <c r="J77" s="64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s="7" customFormat="1" ht="25.5" customHeight="1" thickBot="1">
      <c r="A78" s="175" t="s">
        <v>48</v>
      </c>
      <c r="B78" s="176" t="s">
        <v>255</v>
      </c>
      <c r="C78" s="201">
        <v>37000</v>
      </c>
      <c r="D78" s="112">
        <v>45239</v>
      </c>
      <c r="E78" s="119">
        <v>37000</v>
      </c>
      <c r="F78" s="119">
        <v>8239</v>
      </c>
      <c r="G78" s="120">
        <f>C78-E78</f>
        <v>0</v>
      </c>
      <c r="H78" s="28"/>
      <c r="I78" s="28"/>
      <c r="J78" s="64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57" ht="25.5" customHeight="1" thickBot="1">
      <c r="A79" s="189" t="s">
        <v>16</v>
      </c>
      <c r="B79" s="203"/>
      <c r="C79" s="205">
        <f>SUM(C77+C78)</f>
        <v>94000</v>
      </c>
      <c r="D79" s="206">
        <f>SUM(D77+D78)</f>
        <v>122229</v>
      </c>
      <c r="E79" s="205">
        <f>SUM(E77+E78)</f>
        <v>94000</v>
      </c>
      <c r="F79" s="205">
        <f>SUM(F77+F78)</f>
        <v>28229</v>
      </c>
      <c r="G79" s="205">
        <f>SUM(G77+G78)</f>
        <v>0</v>
      </c>
      <c r="H79" s="28"/>
      <c r="I79" s="28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33" s="7" customFormat="1" ht="39.75" customHeight="1">
      <c r="A80" s="198" t="s">
        <v>30</v>
      </c>
      <c r="B80" s="184" t="s">
        <v>256</v>
      </c>
      <c r="C80" s="185">
        <v>50000</v>
      </c>
      <c r="D80" s="204">
        <v>56673</v>
      </c>
      <c r="E80" s="216">
        <v>49730</v>
      </c>
      <c r="F80" s="216">
        <v>6943</v>
      </c>
      <c r="G80" s="188">
        <f>C80-E80</f>
        <v>270</v>
      </c>
      <c r="H80" s="28"/>
      <c r="I80" s="28"/>
      <c r="J80" s="64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s="7" customFormat="1" ht="23.25" customHeight="1">
      <c r="A81" s="169" t="s">
        <v>30</v>
      </c>
      <c r="B81" s="170" t="s">
        <v>257</v>
      </c>
      <c r="C81" s="96">
        <v>9000</v>
      </c>
      <c r="D81" s="109">
        <v>11170.24</v>
      </c>
      <c r="E81" s="115">
        <v>9000</v>
      </c>
      <c r="F81" s="115">
        <v>2170.24</v>
      </c>
      <c r="G81" s="118">
        <f>C81-E81</f>
        <v>0</v>
      </c>
      <c r="H81" s="28"/>
      <c r="I81" s="28"/>
      <c r="J81" s="64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s="7" customFormat="1" ht="20.25" customHeight="1" thickBot="1">
      <c r="A82" s="175" t="s">
        <v>30</v>
      </c>
      <c r="B82" s="176" t="s">
        <v>258</v>
      </c>
      <c r="C82" s="214">
        <v>420000</v>
      </c>
      <c r="D82" s="112">
        <v>476572</v>
      </c>
      <c r="E82" s="119">
        <v>419159</v>
      </c>
      <c r="F82" s="119">
        <v>57413</v>
      </c>
      <c r="G82" s="120">
        <f>C82-E82</f>
        <v>841</v>
      </c>
      <c r="H82" s="28"/>
      <c r="I82" s="28"/>
      <c r="J82" s="64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s="7" customFormat="1" ht="25.5" customHeight="1" thickBot="1">
      <c r="A83" s="189" t="s">
        <v>16</v>
      </c>
      <c r="B83" s="200"/>
      <c r="C83" s="191">
        <f>SUM(C80:C82)</f>
        <v>479000</v>
      </c>
      <c r="D83" s="192">
        <f>SUM(D80:D82)</f>
        <v>544415.24</v>
      </c>
      <c r="E83" s="191">
        <f>SUM(E80:E82)</f>
        <v>477889</v>
      </c>
      <c r="F83" s="191">
        <f>SUM(F80:F82)</f>
        <v>66526.24</v>
      </c>
      <c r="G83" s="357">
        <f>SUM(G80:G82)</f>
        <v>1111</v>
      </c>
      <c r="H83" s="28"/>
      <c r="I83" s="28"/>
      <c r="J83" s="64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s="7" customFormat="1" ht="19.5" customHeight="1">
      <c r="A84" s="198" t="s">
        <v>49</v>
      </c>
      <c r="B84" s="184" t="s">
        <v>79</v>
      </c>
      <c r="C84" s="185">
        <v>130000</v>
      </c>
      <c r="D84" s="204">
        <v>175900</v>
      </c>
      <c r="E84" s="216">
        <v>129743</v>
      </c>
      <c r="F84" s="216">
        <v>46157</v>
      </c>
      <c r="G84" s="188">
        <f>C84-E84</f>
        <v>257</v>
      </c>
      <c r="H84" s="28"/>
      <c r="I84" s="28"/>
      <c r="J84" s="64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s="7" customFormat="1" ht="21.75" customHeight="1" thickBot="1">
      <c r="A85" s="175" t="s">
        <v>49</v>
      </c>
      <c r="B85" s="176" t="s">
        <v>78</v>
      </c>
      <c r="C85" s="214">
        <v>72000</v>
      </c>
      <c r="D85" s="112">
        <v>71419</v>
      </c>
      <c r="E85" s="119">
        <v>63419</v>
      </c>
      <c r="F85" s="119">
        <v>8000</v>
      </c>
      <c r="G85" s="120">
        <f>C85-E85</f>
        <v>8581</v>
      </c>
      <c r="H85" s="28"/>
      <c r="I85" s="28"/>
      <c r="J85" s="64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57" s="7" customFormat="1" ht="25.5" customHeight="1" thickBot="1">
      <c r="A86" s="189" t="s">
        <v>16</v>
      </c>
      <c r="B86" s="200"/>
      <c r="C86" s="191">
        <f>SUM(C84:C85)</f>
        <v>202000</v>
      </c>
      <c r="D86" s="192">
        <f>SUM(D84:D85)</f>
        <v>247319</v>
      </c>
      <c r="E86" s="191">
        <f>SUM(E84:E85)</f>
        <v>193162</v>
      </c>
      <c r="F86" s="191">
        <f>SUM(F84:F85)</f>
        <v>54157</v>
      </c>
      <c r="G86" s="357">
        <f>SUM(G84:G85)</f>
        <v>8838</v>
      </c>
      <c r="H86" s="28"/>
      <c r="I86" s="28"/>
      <c r="J86" s="64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</row>
    <row r="87" spans="1:57" s="7" customFormat="1" ht="24.75" customHeight="1">
      <c r="A87" s="198" t="s">
        <v>259</v>
      </c>
      <c r="B87" s="184" t="s">
        <v>260</v>
      </c>
      <c r="C87" s="185">
        <v>40000</v>
      </c>
      <c r="D87" s="204">
        <v>50025</v>
      </c>
      <c r="E87" s="216">
        <v>40000</v>
      </c>
      <c r="F87" s="216">
        <v>10025</v>
      </c>
      <c r="G87" s="188">
        <f>C87-E87</f>
        <v>0</v>
      </c>
      <c r="H87" s="28"/>
      <c r="I87" s="28"/>
      <c r="J87" s="64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s="7" customFormat="1" ht="22.5" customHeight="1" thickBot="1">
      <c r="A88" s="175" t="s">
        <v>259</v>
      </c>
      <c r="B88" s="176" t="s">
        <v>261</v>
      </c>
      <c r="C88" s="214">
        <v>163000</v>
      </c>
      <c r="D88" s="112">
        <v>182452</v>
      </c>
      <c r="E88" s="119">
        <v>163000</v>
      </c>
      <c r="F88" s="119">
        <v>19452</v>
      </c>
      <c r="G88" s="120">
        <f>C88-E88</f>
        <v>0</v>
      </c>
      <c r="H88" s="28"/>
      <c r="I88" s="28"/>
      <c r="J88" s="64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</row>
    <row r="89" spans="1:33" s="7" customFormat="1" ht="25.5" customHeight="1" thickBot="1">
      <c r="A89" s="189" t="s">
        <v>16</v>
      </c>
      <c r="B89" s="200"/>
      <c r="C89" s="191">
        <f>C88+C87</f>
        <v>203000</v>
      </c>
      <c r="D89" s="192">
        <f>D88+D87</f>
        <v>232477</v>
      </c>
      <c r="E89" s="191">
        <f>E88+E87</f>
        <v>203000</v>
      </c>
      <c r="F89" s="191">
        <f>F88+F87</f>
        <v>29477</v>
      </c>
      <c r="G89" s="191">
        <f>G88+G87</f>
        <v>0</v>
      </c>
      <c r="H89" s="28"/>
      <c r="I89" s="28"/>
      <c r="J89" s="64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s="7" customFormat="1" ht="25.5" customHeight="1" thickBot="1">
      <c r="A90" s="217" t="s">
        <v>262</v>
      </c>
      <c r="B90" s="230" t="s">
        <v>263</v>
      </c>
      <c r="C90" s="195">
        <v>78000</v>
      </c>
      <c r="D90" s="207">
        <v>90000</v>
      </c>
      <c r="E90" s="220">
        <v>78000</v>
      </c>
      <c r="F90" s="220">
        <v>12000</v>
      </c>
      <c r="G90" s="197">
        <f>C90-E90</f>
        <v>0</v>
      </c>
      <c r="H90" s="28"/>
      <c r="I90" s="28"/>
      <c r="J90" s="64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s="7" customFormat="1" ht="25.5" customHeight="1" thickBot="1">
      <c r="A91" s="189" t="s">
        <v>16</v>
      </c>
      <c r="B91" s="200"/>
      <c r="C91" s="191">
        <f>C90</f>
        <v>78000</v>
      </c>
      <c r="D91" s="192">
        <f>D90</f>
        <v>90000</v>
      </c>
      <c r="E91" s="191">
        <f>E90</f>
        <v>78000</v>
      </c>
      <c r="F91" s="191">
        <f>F90</f>
        <v>12000</v>
      </c>
      <c r="G91" s="191">
        <f>G90</f>
        <v>0</v>
      </c>
      <c r="H91" s="28"/>
      <c r="I91" s="28"/>
      <c r="J91" s="64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57" s="7" customFormat="1" ht="25.5" customHeight="1" thickBot="1">
      <c r="A92" s="217" t="s">
        <v>264</v>
      </c>
      <c r="B92" s="194" t="s">
        <v>265</v>
      </c>
      <c r="C92" s="223">
        <v>178000</v>
      </c>
      <c r="D92" s="224">
        <v>225000</v>
      </c>
      <c r="E92" s="223">
        <v>178000</v>
      </c>
      <c r="F92" s="223">
        <v>47000</v>
      </c>
      <c r="G92" s="197">
        <f>C92-E92</f>
        <v>0</v>
      </c>
      <c r="H92" s="28"/>
      <c r="I92" s="28"/>
      <c r="J92" s="64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</row>
    <row r="93" spans="1:33" s="7" customFormat="1" ht="25.5" customHeight="1" thickBot="1">
      <c r="A93" s="189" t="s">
        <v>16</v>
      </c>
      <c r="B93" s="200"/>
      <c r="C93" s="191">
        <f>C92</f>
        <v>178000</v>
      </c>
      <c r="D93" s="192">
        <f>D92</f>
        <v>225000</v>
      </c>
      <c r="E93" s="191">
        <f>E92</f>
        <v>178000</v>
      </c>
      <c r="F93" s="191">
        <f>F92</f>
        <v>47000</v>
      </c>
      <c r="G93" s="191">
        <f>G92</f>
        <v>0</v>
      </c>
      <c r="H93" s="28"/>
      <c r="I93" s="28"/>
      <c r="J93" s="64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57" ht="25.5" customHeight="1">
      <c r="A94" s="198" t="s">
        <v>266</v>
      </c>
      <c r="B94" s="184" t="s">
        <v>267</v>
      </c>
      <c r="C94" s="185">
        <v>287000</v>
      </c>
      <c r="D94" s="204">
        <v>283848</v>
      </c>
      <c r="E94" s="216">
        <v>220525</v>
      </c>
      <c r="F94" s="216">
        <v>63323</v>
      </c>
      <c r="G94" s="188">
        <f>C94-E94</f>
        <v>66475</v>
      </c>
      <c r="H94" s="28"/>
      <c r="I94" s="28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9" ht="25.5" customHeight="1" thickBot="1">
      <c r="A95" s="175" t="s">
        <v>266</v>
      </c>
      <c r="B95" s="176" t="s">
        <v>268</v>
      </c>
      <c r="C95" s="214">
        <v>72000</v>
      </c>
      <c r="D95" s="112">
        <v>80012</v>
      </c>
      <c r="E95" s="119">
        <v>72000</v>
      </c>
      <c r="F95" s="119">
        <v>8012</v>
      </c>
      <c r="G95" s="120">
        <f>C95-E95</f>
        <v>0</v>
      </c>
      <c r="H95" s="28"/>
      <c r="I95" s="28"/>
    </row>
    <row r="96" spans="1:9" ht="25.5" customHeight="1" thickBot="1">
      <c r="A96" s="189" t="s">
        <v>16</v>
      </c>
      <c r="B96" s="203"/>
      <c r="C96" s="191">
        <f>SUM(C94+C95)</f>
        <v>359000</v>
      </c>
      <c r="D96" s="192">
        <f>SUM(D94+D95)</f>
        <v>363860</v>
      </c>
      <c r="E96" s="191">
        <f>SUM(E94+E95)</f>
        <v>292525</v>
      </c>
      <c r="F96" s="191">
        <f>SUM(F94+F95)</f>
        <v>71335</v>
      </c>
      <c r="G96" s="357">
        <f>SUM(G94+G95)</f>
        <v>66475</v>
      </c>
      <c r="H96" s="28"/>
      <c r="I96" s="28"/>
    </row>
    <row r="97" spans="1:57" s="7" customFormat="1" ht="25.5" customHeight="1" thickBot="1">
      <c r="A97" s="217" t="s">
        <v>81</v>
      </c>
      <c r="B97" s="194" t="s">
        <v>269</v>
      </c>
      <c r="C97" s="195">
        <v>57000</v>
      </c>
      <c r="D97" s="207">
        <v>70362</v>
      </c>
      <c r="E97" s="220">
        <v>51556</v>
      </c>
      <c r="F97" s="220">
        <v>18806</v>
      </c>
      <c r="G97" s="197">
        <f>C97-E97</f>
        <v>5444</v>
      </c>
      <c r="H97" s="28"/>
      <c r="I97" s="28"/>
      <c r="J97" s="64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</row>
    <row r="98" spans="1:57" s="7" customFormat="1" ht="25.5" customHeight="1" thickBot="1">
      <c r="A98" s="189" t="s">
        <v>16</v>
      </c>
      <c r="B98" s="203"/>
      <c r="C98" s="191">
        <f>C97</f>
        <v>57000</v>
      </c>
      <c r="D98" s="192">
        <f>D97</f>
        <v>70362</v>
      </c>
      <c r="E98" s="191">
        <f>E97</f>
        <v>51556</v>
      </c>
      <c r="F98" s="191">
        <f>F97</f>
        <v>18806</v>
      </c>
      <c r="G98" s="357">
        <f>G97</f>
        <v>5444</v>
      </c>
      <c r="H98" s="28"/>
      <c r="I98" s="28"/>
      <c r="J98" s="64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</row>
    <row r="99" spans="1:57" s="7" customFormat="1" ht="41.25" customHeight="1" thickBot="1">
      <c r="A99" s="217" t="s">
        <v>82</v>
      </c>
      <c r="B99" s="194" t="s">
        <v>270</v>
      </c>
      <c r="C99" s="195">
        <v>36000</v>
      </c>
      <c r="D99" s="207">
        <v>39600</v>
      </c>
      <c r="E99" s="220">
        <v>35640</v>
      </c>
      <c r="F99" s="220">
        <v>3600</v>
      </c>
      <c r="G99" s="197">
        <f>C99-E99</f>
        <v>360</v>
      </c>
      <c r="H99" s="28"/>
      <c r="I99" s="28"/>
      <c r="J99" s="6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</row>
    <row r="100" spans="1:9" ht="25.5" customHeight="1" thickBot="1">
      <c r="A100" s="189" t="s">
        <v>16</v>
      </c>
      <c r="B100" s="203"/>
      <c r="C100" s="205">
        <f>SUM(C99)</f>
        <v>36000</v>
      </c>
      <c r="D100" s="206">
        <f>SUM(D99)</f>
        <v>39600</v>
      </c>
      <c r="E100" s="205">
        <f>SUM(E99)</f>
        <v>35640</v>
      </c>
      <c r="F100" s="205">
        <f>SUM(F99)</f>
        <v>3600</v>
      </c>
      <c r="G100" s="205">
        <f>SUM(G99)</f>
        <v>360</v>
      </c>
      <c r="H100" s="28"/>
      <c r="I100" s="28"/>
    </row>
    <row r="101" spans="1:33" s="7" customFormat="1" ht="25.5" customHeight="1">
      <c r="A101" s="198" t="s">
        <v>50</v>
      </c>
      <c r="B101" s="184" t="s">
        <v>271</v>
      </c>
      <c r="C101" s="199">
        <v>67000</v>
      </c>
      <c r="D101" s="204">
        <v>77275</v>
      </c>
      <c r="E101" s="216">
        <v>67000</v>
      </c>
      <c r="F101" s="216">
        <v>10275</v>
      </c>
      <c r="G101" s="188">
        <f>C101-E101</f>
        <v>0</v>
      </c>
      <c r="H101" s="28"/>
      <c r="I101" s="28"/>
      <c r="J101" s="64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s="7" customFormat="1" ht="25.5" customHeight="1" thickBot="1">
      <c r="A102" s="175" t="s">
        <v>50</v>
      </c>
      <c r="B102" s="176" t="s">
        <v>271</v>
      </c>
      <c r="C102" s="201">
        <v>134000</v>
      </c>
      <c r="D102" s="112">
        <v>119669</v>
      </c>
      <c r="E102" s="119">
        <v>106800</v>
      </c>
      <c r="F102" s="119">
        <v>12869</v>
      </c>
      <c r="G102" s="120">
        <f>C102-E102</f>
        <v>27200</v>
      </c>
      <c r="H102" s="28"/>
      <c r="I102" s="28"/>
      <c r="J102" s="64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57" ht="25.5" customHeight="1" thickBot="1">
      <c r="A103" s="189" t="s">
        <v>16</v>
      </c>
      <c r="B103" s="203"/>
      <c r="C103" s="205">
        <f>SUM(C101:C102)</f>
        <v>201000</v>
      </c>
      <c r="D103" s="206">
        <f>SUM(D101:D102)</f>
        <v>196944</v>
      </c>
      <c r="E103" s="205">
        <f>SUM(E101:E102)</f>
        <v>173800</v>
      </c>
      <c r="F103" s="205">
        <f>SUM(F101:F102)</f>
        <v>23144</v>
      </c>
      <c r="G103" s="244">
        <f>SUM(G101:G102)</f>
        <v>27200</v>
      </c>
      <c r="H103" s="28"/>
      <c r="I103" s="28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9" ht="25.5" customHeight="1">
      <c r="A104" s="198" t="s">
        <v>83</v>
      </c>
      <c r="B104" s="184" t="s">
        <v>272</v>
      </c>
      <c r="C104" s="222">
        <v>123000</v>
      </c>
      <c r="D104" s="186">
        <v>161072</v>
      </c>
      <c r="E104" s="187">
        <v>123000</v>
      </c>
      <c r="F104" s="188">
        <v>38072</v>
      </c>
      <c r="G104" s="188">
        <f>C104-E104</f>
        <v>0</v>
      </c>
      <c r="H104" s="28"/>
      <c r="I104" s="28"/>
    </row>
    <row r="105" spans="1:9" ht="25.5" customHeight="1">
      <c r="A105" s="169" t="s">
        <v>83</v>
      </c>
      <c r="B105" s="170" t="s">
        <v>273</v>
      </c>
      <c r="C105" s="100">
        <v>38000</v>
      </c>
      <c r="D105" s="108">
        <v>43000</v>
      </c>
      <c r="E105" s="103">
        <v>38000</v>
      </c>
      <c r="F105" s="118">
        <v>5000</v>
      </c>
      <c r="G105" s="118">
        <f>C105-E105</f>
        <v>0</v>
      </c>
      <c r="H105" s="28"/>
      <c r="I105" s="28"/>
    </row>
    <row r="106" spans="1:9" ht="25.5" customHeight="1">
      <c r="A106" s="169" t="s">
        <v>83</v>
      </c>
      <c r="B106" s="170" t="s">
        <v>274</v>
      </c>
      <c r="C106" s="100">
        <v>41000</v>
      </c>
      <c r="D106" s="108">
        <v>69000</v>
      </c>
      <c r="E106" s="103">
        <v>41000</v>
      </c>
      <c r="F106" s="118">
        <v>28000</v>
      </c>
      <c r="G106" s="118">
        <f>C106-E106</f>
        <v>0</v>
      </c>
      <c r="H106" s="28"/>
      <c r="I106" s="28"/>
    </row>
    <row r="107" spans="1:9" ht="25.5" customHeight="1" thickBot="1">
      <c r="A107" s="175" t="s">
        <v>83</v>
      </c>
      <c r="B107" s="176" t="s">
        <v>275</v>
      </c>
      <c r="C107" s="228">
        <v>17000</v>
      </c>
      <c r="D107" s="202">
        <v>21800</v>
      </c>
      <c r="E107" s="181">
        <v>17000</v>
      </c>
      <c r="F107" s="120">
        <v>4800</v>
      </c>
      <c r="G107" s="120">
        <f>C107-E107</f>
        <v>0</v>
      </c>
      <c r="H107" s="28"/>
      <c r="I107" s="28"/>
    </row>
    <row r="108" spans="1:9" ht="25.5" customHeight="1" thickBot="1">
      <c r="A108" s="189" t="s">
        <v>16</v>
      </c>
      <c r="B108" s="203"/>
      <c r="C108" s="205">
        <f>SUM(C104:C107)</f>
        <v>219000</v>
      </c>
      <c r="D108" s="206">
        <f>SUM(D104:D107)</f>
        <v>294872</v>
      </c>
      <c r="E108" s="205">
        <f>SUM(E104:E107)</f>
        <v>219000</v>
      </c>
      <c r="F108" s="205">
        <f>SUM(F104:F107)</f>
        <v>75872</v>
      </c>
      <c r="G108" s="205">
        <f>SUM(G104:G107)</f>
        <v>0</v>
      </c>
      <c r="H108" s="28"/>
      <c r="I108" s="28"/>
    </row>
    <row r="109" spans="1:33" s="7" customFormat="1" ht="22.5" customHeight="1">
      <c r="A109" s="198" t="s">
        <v>51</v>
      </c>
      <c r="B109" s="184" t="s">
        <v>276</v>
      </c>
      <c r="C109" s="231">
        <v>15000</v>
      </c>
      <c r="D109" s="204">
        <v>11600</v>
      </c>
      <c r="E109" s="232">
        <v>9000</v>
      </c>
      <c r="F109" s="216">
        <v>2600</v>
      </c>
      <c r="G109" s="188">
        <f>C109-E109</f>
        <v>6000</v>
      </c>
      <c r="H109" s="28"/>
      <c r="I109" s="28"/>
      <c r="J109" s="64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7" customFormat="1" ht="21.75" customHeight="1" thickBot="1">
      <c r="A110" s="175" t="s">
        <v>51</v>
      </c>
      <c r="B110" s="176" t="s">
        <v>277</v>
      </c>
      <c r="C110" s="233">
        <v>128000</v>
      </c>
      <c r="D110" s="112">
        <v>141823</v>
      </c>
      <c r="E110" s="234">
        <v>124520</v>
      </c>
      <c r="F110" s="119">
        <v>17303</v>
      </c>
      <c r="G110" s="120">
        <f>C110-E110</f>
        <v>3480</v>
      </c>
      <c r="H110" s="28"/>
      <c r="I110" s="28"/>
      <c r="J110" s="64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57" s="7" customFormat="1" ht="25.5" customHeight="1" thickBot="1">
      <c r="A111" s="189" t="s">
        <v>16</v>
      </c>
      <c r="B111" s="203"/>
      <c r="C111" s="205">
        <f>C110+C109</f>
        <v>143000</v>
      </c>
      <c r="D111" s="206">
        <f>D110+D109</f>
        <v>153423</v>
      </c>
      <c r="E111" s="205">
        <f>E110+E109</f>
        <v>133520</v>
      </c>
      <c r="F111" s="205">
        <f>F110+F109</f>
        <v>19903</v>
      </c>
      <c r="G111" s="244">
        <f>G110+G109</f>
        <v>9480</v>
      </c>
      <c r="H111" s="28"/>
      <c r="I111" s="28"/>
      <c r="J111" s="64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</row>
    <row r="112" spans="1:9" ht="25.5" customHeight="1">
      <c r="A112" s="198" t="s">
        <v>32</v>
      </c>
      <c r="B112" s="184" t="s">
        <v>278</v>
      </c>
      <c r="C112" s="185">
        <v>279000</v>
      </c>
      <c r="D112" s="204">
        <v>380440</v>
      </c>
      <c r="E112" s="209">
        <v>279000</v>
      </c>
      <c r="F112" s="216">
        <v>101440</v>
      </c>
      <c r="G112" s="188">
        <f>C112-E112</f>
        <v>0</v>
      </c>
      <c r="H112" s="28"/>
      <c r="I112" s="28"/>
    </row>
    <row r="113" spans="1:9" ht="25.5" customHeight="1">
      <c r="A113" s="169" t="s">
        <v>32</v>
      </c>
      <c r="B113" s="170" t="s">
        <v>279</v>
      </c>
      <c r="C113" s="96">
        <v>46000</v>
      </c>
      <c r="D113" s="109">
        <v>60000</v>
      </c>
      <c r="E113" s="122">
        <v>46000</v>
      </c>
      <c r="F113" s="115">
        <v>14000</v>
      </c>
      <c r="G113" s="118">
        <f>C113-E113</f>
        <v>0</v>
      </c>
      <c r="H113" s="28"/>
      <c r="I113" s="28"/>
    </row>
    <row r="114" spans="1:9" ht="25.5" customHeight="1">
      <c r="A114" s="169" t="s">
        <v>32</v>
      </c>
      <c r="B114" s="170" t="s">
        <v>280</v>
      </c>
      <c r="C114" s="96">
        <v>463000</v>
      </c>
      <c r="D114" s="109">
        <v>518112.1</v>
      </c>
      <c r="E114" s="122">
        <v>460203</v>
      </c>
      <c r="F114" s="115">
        <v>57909.1</v>
      </c>
      <c r="G114" s="118">
        <f>C114-E114</f>
        <v>2797</v>
      </c>
      <c r="H114" s="28"/>
      <c r="I114" s="28"/>
    </row>
    <row r="115" spans="1:9" ht="25.5" customHeight="1" thickBot="1">
      <c r="A115" s="175" t="s">
        <v>32</v>
      </c>
      <c r="B115" s="176" t="s">
        <v>281</v>
      </c>
      <c r="C115" s="214">
        <v>80000</v>
      </c>
      <c r="D115" s="112">
        <v>95000</v>
      </c>
      <c r="E115" s="125">
        <v>80000</v>
      </c>
      <c r="F115" s="119">
        <v>15000</v>
      </c>
      <c r="G115" s="120">
        <f>C115-E115</f>
        <v>0</v>
      </c>
      <c r="H115" s="28"/>
      <c r="I115" s="28"/>
    </row>
    <row r="116" spans="1:9" ht="25.5" customHeight="1" thickBot="1">
      <c r="A116" s="189" t="s">
        <v>16</v>
      </c>
      <c r="B116" s="203"/>
      <c r="C116" s="205">
        <f>SUM(C112:C115)</f>
        <v>868000</v>
      </c>
      <c r="D116" s="206">
        <f>SUM(D112:D115)</f>
        <v>1053552.1</v>
      </c>
      <c r="E116" s="205">
        <f>SUM(E112:E115)</f>
        <v>865203</v>
      </c>
      <c r="F116" s="205">
        <f>SUM(F112:F115)</f>
        <v>188349.1</v>
      </c>
      <c r="G116" s="244">
        <f>SUM(G112:G115)</f>
        <v>2797</v>
      </c>
      <c r="H116" s="28"/>
      <c r="I116" s="28"/>
    </row>
    <row r="117" spans="1:57" s="7" customFormat="1" ht="25.5" customHeight="1" thickBot="1">
      <c r="A117" s="217" t="s">
        <v>282</v>
      </c>
      <c r="B117" s="194" t="s">
        <v>283</v>
      </c>
      <c r="C117" s="195">
        <v>294000</v>
      </c>
      <c r="D117" s="207">
        <v>338572</v>
      </c>
      <c r="E117" s="220">
        <v>268695</v>
      </c>
      <c r="F117" s="220">
        <v>69877</v>
      </c>
      <c r="G117" s="197">
        <f>C117-E117</f>
        <v>25305</v>
      </c>
      <c r="H117" s="28"/>
      <c r="I117" s="28"/>
      <c r="J117" s="7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</row>
    <row r="118" spans="1:57" s="7" customFormat="1" ht="25.5" customHeight="1" thickBot="1">
      <c r="A118" s="189" t="s">
        <v>16</v>
      </c>
      <c r="B118" s="235"/>
      <c r="C118" s="191">
        <f>SUM(C117)</f>
        <v>294000</v>
      </c>
      <c r="D118" s="192">
        <f>SUM(D117)</f>
        <v>338572</v>
      </c>
      <c r="E118" s="191">
        <f>SUM(E117)</f>
        <v>268695</v>
      </c>
      <c r="F118" s="191">
        <f>SUM(F117)</f>
        <v>69877</v>
      </c>
      <c r="G118" s="357">
        <f>SUM(G117)</f>
        <v>25305</v>
      </c>
      <c r="H118" s="28"/>
      <c r="I118" s="28"/>
      <c r="J118" s="64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</row>
    <row r="119" spans="1:9" ht="25.5" customHeight="1">
      <c r="A119" s="198" t="s">
        <v>284</v>
      </c>
      <c r="B119" s="184" t="s">
        <v>285</v>
      </c>
      <c r="C119" s="185">
        <v>178000</v>
      </c>
      <c r="D119" s="204">
        <v>205858</v>
      </c>
      <c r="E119" s="216">
        <v>176768</v>
      </c>
      <c r="F119" s="216">
        <v>29090</v>
      </c>
      <c r="G119" s="188">
        <f>C119-E119</f>
        <v>1232</v>
      </c>
      <c r="H119" s="28"/>
      <c r="I119" s="28"/>
    </row>
    <row r="120" spans="1:9" ht="25.5" customHeight="1">
      <c r="A120" s="169" t="s">
        <v>284</v>
      </c>
      <c r="B120" s="170" t="s">
        <v>286</v>
      </c>
      <c r="C120" s="96">
        <v>171000</v>
      </c>
      <c r="D120" s="109">
        <v>195984</v>
      </c>
      <c r="E120" s="115">
        <v>167013</v>
      </c>
      <c r="F120" s="115">
        <v>28971</v>
      </c>
      <c r="G120" s="118">
        <f>C120-E120</f>
        <v>3987</v>
      </c>
      <c r="H120" s="28"/>
      <c r="I120" s="28"/>
    </row>
    <row r="121" spans="1:57" ht="25.5" customHeight="1" thickBot="1">
      <c r="A121" s="175" t="s">
        <v>284</v>
      </c>
      <c r="B121" s="176" t="s">
        <v>287</v>
      </c>
      <c r="C121" s="214">
        <v>68000</v>
      </c>
      <c r="D121" s="112">
        <v>75969</v>
      </c>
      <c r="E121" s="119">
        <v>67884</v>
      </c>
      <c r="F121" s="119">
        <v>8085</v>
      </c>
      <c r="G121" s="120">
        <f>C121-E121</f>
        <v>116</v>
      </c>
      <c r="H121" s="28"/>
      <c r="I121" s="28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spans="1:57" ht="25.5" customHeight="1" thickBot="1">
      <c r="A122" s="189" t="s">
        <v>16</v>
      </c>
      <c r="B122" s="203"/>
      <c r="C122" s="205">
        <f>SUM(C119:C121)</f>
        <v>417000</v>
      </c>
      <c r="D122" s="206">
        <f>SUM(D119:D121)</f>
        <v>477811</v>
      </c>
      <c r="E122" s="205">
        <f>SUM(E119:E121)</f>
        <v>411665</v>
      </c>
      <c r="F122" s="205">
        <f>SUM(F119:F121)</f>
        <v>66146</v>
      </c>
      <c r="G122" s="244">
        <f>SUM(G119:G121)</f>
        <v>5335</v>
      </c>
      <c r="H122" s="28"/>
      <c r="I122" s="28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spans="1:57" ht="25.5" customHeight="1" thickBot="1">
      <c r="A123" s="217" t="s">
        <v>84</v>
      </c>
      <c r="B123" s="194" t="s">
        <v>288</v>
      </c>
      <c r="C123" s="195">
        <v>190000</v>
      </c>
      <c r="D123" s="207">
        <v>238963</v>
      </c>
      <c r="E123" s="220">
        <v>190000</v>
      </c>
      <c r="F123" s="220">
        <v>48963</v>
      </c>
      <c r="G123" s="197">
        <f>C123-E123</f>
        <v>0</v>
      </c>
      <c r="H123" s="28"/>
      <c r="I123" s="28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</row>
    <row r="124" spans="1:57" ht="25.5" customHeight="1" thickBot="1">
      <c r="A124" s="189" t="s">
        <v>16</v>
      </c>
      <c r="B124" s="203"/>
      <c r="C124" s="205">
        <f>C123</f>
        <v>190000</v>
      </c>
      <c r="D124" s="206">
        <f>D123</f>
        <v>238963</v>
      </c>
      <c r="E124" s="205">
        <f>E123</f>
        <v>190000</v>
      </c>
      <c r="F124" s="205">
        <f>F123</f>
        <v>48963</v>
      </c>
      <c r="G124" s="205">
        <f>G123</f>
        <v>0</v>
      </c>
      <c r="H124" s="28"/>
      <c r="I124" s="28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spans="1:57" s="65" customFormat="1" ht="25.5" customHeight="1" thickBot="1">
      <c r="A125" s="217" t="s">
        <v>53</v>
      </c>
      <c r="B125" s="194" t="s">
        <v>289</v>
      </c>
      <c r="C125" s="218">
        <v>112000</v>
      </c>
      <c r="D125" s="207">
        <v>250042</v>
      </c>
      <c r="E125" s="220">
        <v>104296.5</v>
      </c>
      <c r="F125" s="220">
        <v>145745.5</v>
      </c>
      <c r="G125" s="197">
        <f>C125-E125</f>
        <v>7703.5</v>
      </c>
      <c r="H125" s="28"/>
      <c r="I125" s="28"/>
      <c r="J125" s="64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1:57" ht="25.5" customHeight="1" thickBot="1">
      <c r="A126" s="236" t="s">
        <v>16</v>
      </c>
      <c r="B126" s="200"/>
      <c r="C126" s="191">
        <f>SUM(C125:C125)</f>
        <v>112000</v>
      </c>
      <c r="D126" s="192">
        <f>SUM(D125:D125)</f>
        <v>250042</v>
      </c>
      <c r="E126" s="191">
        <f>SUM(E125:E125)</f>
        <v>104296.5</v>
      </c>
      <c r="F126" s="191">
        <f>SUM(F125:F125)</f>
        <v>145745.5</v>
      </c>
      <c r="G126" s="357">
        <f>SUM(G125:G125)</f>
        <v>7703.5</v>
      </c>
      <c r="H126" s="28"/>
      <c r="I126" s="28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1:9" ht="25.5" customHeight="1" thickBot="1">
      <c r="A127" s="237" t="s">
        <v>163</v>
      </c>
      <c r="B127" s="238" t="s">
        <v>290</v>
      </c>
      <c r="C127" s="223">
        <v>150000</v>
      </c>
      <c r="D127" s="35">
        <v>0</v>
      </c>
      <c r="E127" s="196">
        <v>0</v>
      </c>
      <c r="F127" s="196">
        <v>0</v>
      </c>
      <c r="G127" s="197">
        <v>0</v>
      </c>
      <c r="H127" s="28"/>
      <c r="I127" s="28"/>
    </row>
    <row r="128" spans="1:9" ht="20.25" customHeight="1" thickBot="1">
      <c r="A128" s="236" t="s">
        <v>16</v>
      </c>
      <c r="B128" s="200"/>
      <c r="C128" s="191">
        <f>C127</f>
        <v>150000</v>
      </c>
      <c r="D128" s="192">
        <f>D127</f>
        <v>0</v>
      </c>
      <c r="E128" s="191">
        <f>E127</f>
        <v>0</v>
      </c>
      <c r="F128" s="191">
        <f>F127</f>
        <v>0</v>
      </c>
      <c r="G128" s="191">
        <f>G127</f>
        <v>0</v>
      </c>
      <c r="H128" s="28"/>
      <c r="I128" s="28"/>
    </row>
    <row r="129" spans="1:57" s="7" customFormat="1" ht="25.5" customHeight="1">
      <c r="A129" s="198" t="s">
        <v>291</v>
      </c>
      <c r="B129" s="184" t="s">
        <v>292</v>
      </c>
      <c r="C129" s="185">
        <v>32000</v>
      </c>
      <c r="D129" s="204">
        <v>36090</v>
      </c>
      <c r="E129" s="216">
        <v>32000</v>
      </c>
      <c r="F129" s="216">
        <v>4090</v>
      </c>
      <c r="G129" s="188">
        <f>C129-E129</f>
        <v>0</v>
      </c>
      <c r="H129" s="28"/>
      <c r="I129" s="28"/>
      <c r="J129" s="64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</row>
    <row r="130" spans="1:57" s="7" customFormat="1" ht="25.5" customHeight="1" thickBot="1">
      <c r="A130" s="175" t="s">
        <v>291</v>
      </c>
      <c r="B130" s="176" t="s">
        <v>293</v>
      </c>
      <c r="C130" s="214">
        <v>29000</v>
      </c>
      <c r="D130" s="112">
        <v>32707</v>
      </c>
      <c r="E130" s="119">
        <v>29000</v>
      </c>
      <c r="F130" s="119">
        <v>3707</v>
      </c>
      <c r="G130" s="120">
        <f>C130-E130</f>
        <v>0</v>
      </c>
      <c r="H130" s="28"/>
      <c r="I130" s="28"/>
      <c r="J130" s="64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</row>
    <row r="131" spans="1:57" s="6" customFormat="1" ht="18.75" customHeight="1" thickBot="1">
      <c r="A131" s="189" t="s">
        <v>16</v>
      </c>
      <c r="B131" s="200"/>
      <c r="C131" s="205">
        <f>SUM(C129:C130)</f>
        <v>61000</v>
      </c>
      <c r="D131" s="206">
        <f>SUM(D129:D130)</f>
        <v>68797</v>
      </c>
      <c r="E131" s="205">
        <f>SUM(E129:E130)</f>
        <v>61000</v>
      </c>
      <c r="F131" s="205">
        <f>SUM(F129:F130)</f>
        <v>7797</v>
      </c>
      <c r="G131" s="205">
        <f>SUM(G129:G130)</f>
        <v>0</v>
      </c>
      <c r="H131" s="28"/>
      <c r="I131" s="28"/>
      <c r="J131" s="64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</row>
    <row r="132" spans="1:33" s="7" customFormat="1" ht="25.5" customHeight="1">
      <c r="A132" s="198" t="s">
        <v>33</v>
      </c>
      <c r="B132" s="184" t="s">
        <v>294</v>
      </c>
      <c r="C132" s="185">
        <v>54000</v>
      </c>
      <c r="D132" s="204">
        <v>74000</v>
      </c>
      <c r="E132" s="216">
        <v>54000</v>
      </c>
      <c r="F132" s="216">
        <v>20000</v>
      </c>
      <c r="G132" s="188">
        <f>C132-E132</f>
        <v>0</v>
      </c>
      <c r="H132" s="28"/>
      <c r="I132" s="28"/>
      <c r="J132" s="64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s="7" customFormat="1" ht="25.5" customHeight="1">
      <c r="A133" s="169" t="s">
        <v>33</v>
      </c>
      <c r="B133" s="170" t="s">
        <v>295</v>
      </c>
      <c r="C133" s="96">
        <v>44000</v>
      </c>
      <c r="D133" s="109">
        <v>54525</v>
      </c>
      <c r="E133" s="115">
        <v>44000</v>
      </c>
      <c r="F133" s="115">
        <v>10525</v>
      </c>
      <c r="G133" s="118">
        <f>C133-E133</f>
        <v>0</v>
      </c>
      <c r="H133" s="28"/>
      <c r="I133" s="28"/>
      <c r="J133" s="64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57" s="7" customFormat="1" ht="25.5" customHeight="1" thickBot="1">
      <c r="A134" s="175" t="s">
        <v>33</v>
      </c>
      <c r="B134" s="176" t="s">
        <v>296</v>
      </c>
      <c r="C134" s="214">
        <v>299000</v>
      </c>
      <c r="D134" s="112">
        <v>342200</v>
      </c>
      <c r="E134" s="119">
        <v>299000</v>
      </c>
      <c r="F134" s="119">
        <v>43200</v>
      </c>
      <c r="G134" s="120">
        <f>C134-E134</f>
        <v>0</v>
      </c>
      <c r="H134" s="28"/>
      <c r="I134" s="28"/>
      <c r="J134" s="6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</row>
    <row r="135" spans="1:9" ht="19.5" customHeight="1" thickBot="1">
      <c r="A135" s="236" t="s">
        <v>16</v>
      </c>
      <c r="B135" s="239"/>
      <c r="C135" s="191">
        <f>SUM(C132:C134)</f>
        <v>397000</v>
      </c>
      <c r="D135" s="192">
        <f>SUM(D132:D134)</f>
        <v>470725</v>
      </c>
      <c r="E135" s="191">
        <f>SUM(E132:E134)</f>
        <v>397000</v>
      </c>
      <c r="F135" s="191">
        <f>SUM(F132:F134)</f>
        <v>73725</v>
      </c>
      <c r="G135" s="191">
        <f>SUM(G132:G134)</f>
        <v>0</v>
      </c>
      <c r="H135" s="28"/>
      <c r="I135" s="28"/>
    </row>
    <row r="136" spans="1:9" ht="33.75" customHeight="1">
      <c r="A136" s="198" t="s">
        <v>85</v>
      </c>
      <c r="B136" s="184" t="s">
        <v>297</v>
      </c>
      <c r="C136" s="199">
        <v>150000</v>
      </c>
      <c r="D136" s="204">
        <v>246978</v>
      </c>
      <c r="E136" s="216">
        <v>150000</v>
      </c>
      <c r="F136" s="216">
        <v>96978</v>
      </c>
      <c r="G136" s="188">
        <f>C136-E136</f>
        <v>0</v>
      </c>
      <c r="H136" s="28"/>
      <c r="I136" s="28"/>
    </row>
    <row r="137" spans="1:190" ht="30.75" customHeight="1" thickBot="1">
      <c r="A137" s="175" t="s">
        <v>85</v>
      </c>
      <c r="B137" s="176" t="s">
        <v>298</v>
      </c>
      <c r="C137" s="201">
        <v>539000</v>
      </c>
      <c r="D137" s="112">
        <v>584314</v>
      </c>
      <c r="E137" s="119">
        <v>493290</v>
      </c>
      <c r="F137" s="119">
        <v>91024</v>
      </c>
      <c r="G137" s="120">
        <f>C137-E137</f>
        <v>45710</v>
      </c>
      <c r="H137" s="28"/>
      <c r="I137" s="28"/>
      <c r="BK137" s="73" t="s">
        <v>85</v>
      </c>
      <c r="BL137" s="73" t="s">
        <v>85</v>
      </c>
      <c r="BM137" s="73" t="s">
        <v>85</v>
      </c>
      <c r="BN137" s="73" t="s">
        <v>85</v>
      </c>
      <c r="BO137" s="73" t="s">
        <v>85</v>
      </c>
      <c r="BP137" s="73" t="s">
        <v>85</v>
      </c>
      <c r="BQ137" s="73" t="s">
        <v>85</v>
      </c>
      <c r="BR137" s="73" t="s">
        <v>85</v>
      </c>
      <c r="BS137" s="73" t="s">
        <v>85</v>
      </c>
      <c r="BT137" s="73" t="s">
        <v>85</v>
      </c>
      <c r="BU137" s="73" t="s">
        <v>85</v>
      </c>
      <c r="BV137" s="73" t="s">
        <v>85</v>
      </c>
      <c r="BW137" s="73" t="s">
        <v>85</v>
      </c>
      <c r="BX137" s="73" t="s">
        <v>85</v>
      </c>
      <c r="BY137" s="73" t="s">
        <v>85</v>
      </c>
      <c r="BZ137" s="73" t="s">
        <v>85</v>
      </c>
      <c r="CA137" s="73" t="s">
        <v>85</v>
      </c>
      <c r="CB137" s="73" t="s">
        <v>85</v>
      </c>
      <c r="CC137" s="73" t="s">
        <v>85</v>
      </c>
      <c r="CD137" s="73" t="s">
        <v>85</v>
      </c>
      <c r="CE137" s="73" t="s">
        <v>85</v>
      </c>
      <c r="CF137" s="73" t="s">
        <v>85</v>
      </c>
      <c r="CG137" s="73" t="s">
        <v>85</v>
      </c>
      <c r="CH137" s="73" t="s">
        <v>85</v>
      </c>
      <c r="CI137" s="73" t="s">
        <v>85</v>
      </c>
      <c r="CJ137" s="73" t="s">
        <v>85</v>
      </c>
      <c r="CK137" s="73" t="s">
        <v>85</v>
      </c>
      <c r="CL137" s="73" t="s">
        <v>85</v>
      </c>
      <c r="CM137" s="73" t="s">
        <v>85</v>
      </c>
      <c r="CN137" s="73" t="s">
        <v>85</v>
      </c>
      <c r="CO137" s="73" t="s">
        <v>85</v>
      </c>
      <c r="CP137" s="73" t="s">
        <v>85</v>
      </c>
      <c r="CQ137" s="73" t="s">
        <v>85</v>
      </c>
      <c r="CR137" s="73" t="s">
        <v>85</v>
      </c>
      <c r="CS137" s="73" t="s">
        <v>85</v>
      </c>
      <c r="CT137" s="73" t="s">
        <v>85</v>
      </c>
      <c r="CU137" s="73" t="s">
        <v>85</v>
      </c>
      <c r="CV137" s="73" t="s">
        <v>85</v>
      </c>
      <c r="CW137" s="73" t="s">
        <v>85</v>
      </c>
      <c r="CX137" s="73" t="s">
        <v>85</v>
      </c>
      <c r="CY137" s="73" t="s">
        <v>85</v>
      </c>
      <c r="CZ137" s="73" t="s">
        <v>85</v>
      </c>
      <c r="DA137" s="73" t="s">
        <v>85</v>
      </c>
      <c r="DB137" s="73" t="s">
        <v>85</v>
      </c>
      <c r="DC137" s="73" t="s">
        <v>85</v>
      </c>
      <c r="DD137" s="73" t="s">
        <v>85</v>
      </c>
      <c r="DE137" s="73" t="s">
        <v>85</v>
      </c>
      <c r="DF137" s="73" t="s">
        <v>85</v>
      </c>
      <c r="DG137" s="73" t="s">
        <v>85</v>
      </c>
      <c r="DH137" s="73" t="s">
        <v>85</v>
      </c>
      <c r="DI137" s="73" t="s">
        <v>85</v>
      </c>
      <c r="DJ137" s="73" t="s">
        <v>85</v>
      </c>
      <c r="DK137" s="73" t="s">
        <v>85</v>
      </c>
      <c r="DL137" s="73" t="s">
        <v>85</v>
      </c>
      <c r="DM137" s="73" t="s">
        <v>85</v>
      </c>
      <c r="DN137" s="73" t="s">
        <v>85</v>
      </c>
      <c r="DO137" s="73" t="s">
        <v>85</v>
      </c>
      <c r="DP137" s="73" t="s">
        <v>85</v>
      </c>
      <c r="DQ137" s="73" t="s">
        <v>85</v>
      </c>
      <c r="DR137" s="73" t="s">
        <v>85</v>
      </c>
      <c r="DS137" s="73" t="s">
        <v>85</v>
      </c>
      <c r="DT137" s="73" t="s">
        <v>85</v>
      </c>
      <c r="DU137" s="73" t="s">
        <v>85</v>
      </c>
      <c r="DV137" s="73" t="s">
        <v>85</v>
      </c>
      <c r="DW137" s="73" t="s">
        <v>85</v>
      </c>
      <c r="DX137" s="73" t="s">
        <v>85</v>
      </c>
      <c r="DY137" s="73" t="s">
        <v>85</v>
      </c>
      <c r="DZ137" s="73" t="s">
        <v>85</v>
      </c>
      <c r="EA137" s="73" t="s">
        <v>85</v>
      </c>
      <c r="EB137" s="73" t="s">
        <v>85</v>
      </c>
      <c r="EC137" s="73" t="s">
        <v>85</v>
      </c>
      <c r="ED137" s="73" t="s">
        <v>85</v>
      </c>
      <c r="EE137" s="73" t="s">
        <v>85</v>
      </c>
      <c r="EF137" s="73" t="s">
        <v>85</v>
      </c>
      <c r="EG137" s="73" t="s">
        <v>85</v>
      </c>
      <c r="EH137" s="73" t="s">
        <v>85</v>
      </c>
      <c r="EI137" s="73" t="s">
        <v>85</v>
      </c>
      <c r="EJ137" s="73" t="s">
        <v>85</v>
      </c>
      <c r="EK137" s="73" t="s">
        <v>85</v>
      </c>
      <c r="EL137" s="73" t="s">
        <v>85</v>
      </c>
      <c r="EM137" s="73" t="s">
        <v>85</v>
      </c>
      <c r="EN137" s="73" t="s">
        <v>85</v>
      </c>
      <c r="EO137" s="73" t="s">
        <v>85</v>
      </c>
      <c r="EP137" s="73" t="s">
        <v>85</v>
      </c>
      <c r="EQ137" s="73" t="s">
        <v>85</v>
      </c>
      <c r="ER137" s="73" t="s">
        <v>85</v>
      </c>
      <c r="ES137" s="73" t="s">
        <v>85</v>
      </c>
      <c r="ET137" s="73" t="s">
        <v>85</v>
      </c>
      <c r="EU137" s="73" t="s">
        <v>85</v>
      </c>
      <c r="EV137" s="73" t="s">
        <v>85</v>
      </c>
      <c r="EW137" s="73" t="s">
        <v>85</v>
      </c>
      <c r="EX137" s="73" t="s">
        <v>85</v>
      </c>
      <c r="EY137" s="73" t="s">
        <v>85</v>
      </c>
      <c r="EZ137" s="73" t="s">
        <v>85</v>
      </c>
      <c r="FA137" s="73" t="s">
        <v>85</v>
      </c>
      <c r="FB137" s="73" t="s">
        <v>85</v>
      </c>
      <c r="FC137" s="73" t="s">
        <v>85</v>
      </c>
      <c r="FD137" s="73" t="s">
        <v>85</v>
      </c>
      <c r="FE137" s="73" t="s">
        <v>85</v>
      </c>
      <c r="FF137" s="73" t="s">
        <v>85</v>
      </c>
      <c r="FG137" s="73" t="s">
        <v>85</v>
      </c>
      <c r="FH137" s="73" t="s">
        <v>85</v>
      </c>
      <c r="FI137" s="73" t="s">
        <v>85</v>
      </c>
      <c r="FJ137" s="73" t="s">
        <v>85</v>
      </c>
      <c r="FK137" s="73" t="s">
        <v>85</v>
      </c>
      <c r="FL137" s="73" t="s">
        <v>85</v>
      </c>
      <c r="FM137" s="73" t="s">
        <v>85</v>
      </c>
      <c r="FN137" s="73" t="s">
        <v>85</v>
      </c>
      <c r="FO137" s="73" t="s">
        <v>85</v>
      </c>
      <c r="FP137" s="73" t="s">
        <v>85</v>
      </c>
      <c r="FQ137" s="73" t="s">
        <v>85</v>
      </c>
      <c r="FR137" s="73" t="s">
        <v>85</v>
      </c>
      <c r="FS137" s="73" t="s">
        <v>85</v>
      </c>
      <c r="FT137" s="73" t="s">
        <v>85</v>
      </c>
      <c r="FU137" s="73" t="s">
        <v>85</v>
      </c>
      <c r="FV137" s="73" t="s">
        <v>85</v>
      </c>
      <c r="FW137" s="73" t="s">
        <v>85</v>
      </c>
      <c r="FX137" s="73" t="s">
        <v>85</v>
      </c>
      <c r="FY137" s="73" t="s">
        <v>85</v>
      </c>
      <c r="FZ137" s="73" t="s">
        <v>85</v>
      </c>
      <c r="GA137" s="73" t="s">
        <v>85</v>
      </c>
      <c r="GB137" s="73" t="s">
        <v>85</v>
      </c>
      <c r="GC137" s="73" t="s">
        <v>85</v>
      </c>
      <c r="GD137" s="73" t="s">
        <v>85</v>
      </c>
      <c r="GE137" s="73" t="s">
        <v>85</v>
      </c>
      <c r="GF137" s="73" t="s">
        <v>85</v>
      </c>
      <c r="GG137" s="73" t="s">
        <v>85</v>
      </c>
      <c r="GH137" s="73" t="s">
        <v>85</v>
      </c>
    </row>
    <row r="138" spans="1:62" ht="18.75" customHeight="1" thickBot="1">
      <c r="A138" s="189" t="s">
        <v>16</v>
      </c>
      <c r="B138" s="203"/>
      <c r="C138" s="205">
        <f>SUM(C136:C137)</f>
        <v>689000</v>
      </c>
      <c r="D138" s="206">
        <f>SUM(D136:D137)</f>
        <v>831292</v>
      </c>
      <c r="E138" s="205">
        <f>SUM(E136:E137)</f>
        <v>643290</v>
      </c>
      <c r="F138" s="205">
        <f>SUM(F136:F137)</f>
        <v>188002</v>
      </c>
      <c r="G138" s="244">
        <f>SUM(G136:G137)</f>
        <v>45710</v>
      </c>
      <c r="H138" s="28"/>
      <c r="I138" s="28"/>
      <c r="BF138" s="65"/>
      <c r="BG138" s="65"/>
      <c r="BH138" s="65"/>
      <c r="BI138" s="65"/>
      <c r="BJ138" s="65"/>
    </row>
    <row r="139" spans="1:62" s="65" customFormat="1" ht="25.5" customHeight="1" thickBot="1">
      <c r="A139" s="217" t="s">
        <v>86</v>
      </c>
      <c r="B139" s="194" t="s">
        <v>87</v>
      </c>
      <c r="C139" s="218">
        <v>120000</v>
      </c>
      <c r="D139" s="35">
        <v>148166</v>
      </c>
      <c r="E139" s="196">
        <v>120000</v>
      </c>
      <c r="F139" s="196">
        <v>28166</v>
      </c>
      <c r="G139" s="197">
        <f>C139-E139</f>
        <v>0</v>
      </c>
      <c r="H139" s="28"/>
      <c r="I139" s="28"/>
      <c r="J139" s="64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</row>
    <row r="140" spans="1:62" ht="18.75" customHeight="1" thickBot="1">
      <c r="A140" s="189" t="s">
        <v>16</v>
      </c>
      <c r="B140" s="203"/>
      <c r="C140" s="205">
        <f>SUM(C139)</f>
        <v>120000</v>
      </c>
      <c r="D140" s="206">
        <f>SUM(D139)</f>
        <v>148166</v>
      </c>
      <c r="E140" s="205">
        <f>SUM(E139)</f>
        <v>120000</v>
      </c>
      <c r="F140" s="205">
        <f>SUM(F139)</f>
        <v>28166</v>
      </c>
      <c r="G140" s="205">
        <f>SUM(G139)</f>
        <v>0</v>
      </c>
      <c r="H140" s="28"/>
      <c r="I140" s="2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BF140" s="7"/>
      <c r="BG140" s="7"/>
      <c r="BH140" s="7"/>
      <c r="BI140" s="7"/>
      <c r="BJ140" s="7"/>
    </row>
    <row r="141" spans="1:57" s="7" customFormat="1" ht="25.5" customHeight="1">
      <c r="A141" s="198" t="s">
        <v>299</v>
      </c>
      <c r="B141" s="184" t="s">
        <v>39</v>
      </c>
      <c r="C141" s="215">
        <v>158000</v>
      </c>
      <c r="D141" s="204">
        <v>162365</v>
      </c>
      <c r="E141" s="216">
        <v>137996</v>
      </c>
      <c r="F141" s="216">
        <v>24369</v>
      </c>
      <c r="G141" s="188">
        <f>C141-E141</f>
        <v>20004</v>
      </c>
      <c r="H141" s="28"/>
      <c r="I141" s="28"/>
      <c r="J141" s="64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</row>
    <row r="142" spans="1:62" s="7" customFormat="1" ht="25.5" customHeight="1" thickBot="1">
      <c r="A142" s="175" t="s">
        <v>299</v>
      </c>
      <c r="B142" s="176" t="s">
        <v>300</v>
      </c>
      <c r="C142" s="124">
        <v>40000</v>
      </c>
      <c r="D142" s="112">
        <v>50251</v>
      </c>
      <c r="E142" s="119">
        <v>40000</v>
      </c>
      <c r="F142" s="119">
        <v>10251</v>
      </c>
      <c r="G142" s="120">
        <f>C142-E142</f>
        <v>0</v>
      </c>
      <c r="H142" s="28"/>
      <c r="I142" s="28"/>
      <c r="J142" s="64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BF142" s="66"/>
      <c r="BG142" s="66"/>
      <c r="BH142" s="66"/>
      <c r="BI142" s="66"/>
      <c r="BJ142" s="66"/>
    </row>
    <row r="143" spans="1:57" ht="21" customHeight="1" thickBot="1">
      <c r="A143" s="236" t="s">
        <v>16</v>
      </c>
      <c r="B143" s="239"/>
      <c r="C143" s="104">
        <f>SUM(C141:C142)</f>
        <v>198000</v>
      </c>
      <c r="D143" s="113">
        <f>SUM(D141:D142)</f>
        <v>212616</v>
      </c>
      <c r="E143" s="104">
        <f>SUM(E141:E142)</f>
        <v>177996</v>
      </c>
      <c r="F143" s="104">
        <f>SUM(F141:F142)</f>
        <v>34620</v>
      </c>
      <c r="G143" s="104">
        <f>SUM(G141:G142)</f>
        <v>20004</v>
      </c>
      <c r="H143" s="28"/>
      <c r="I143" s="28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spans="1:57" ht="25.5" customHeight="1">
      <c r="A144" s="198" t="s">
        <v>54</v>
      </c>
      <c r="B144" s="184" t="s">
        <v>301</v>
      </c>
      <c r="C144" s="240">
        <v>447000</v>
      </c>
      <c r="D144" s="186">
        <v>523261</v>
      </c>
      <c r="E144" s="187">
        <v>427747.16</v>
      </c>
      <c r="F144" s="187">
        <v>95513.84</v>
      </c>
      <c r="G144" s="188">
        <f>C144-E144</f>
        <v>19252.840000000026</v>
      </c>
      <c r="H144" s="28"/>
      <c r="I144" s="28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</row>
    <row r="145" spans="1:57" ht="22.5" customHeight="1">
      <c r="A145" s="169" t="s">
        <v>54</v>
      </c>
      <c r="B145" s="170" t="s">
        <v>301</v>
      </c>
      <c r="C145" s="101">
        <v>175000</v>
      </c>
      <c r="D145" s="108">
        <v>178164</v>
      </c>
      <c r="E145" s="103">
        <v>148387.81</v>
      </c>
      <c r="F145" s="103">
        <v>29776.19</v>
      </c>
      <c r="G145" s="118">
        <f>C145-E145</f>
        <v>26612.190000000002</v>
      </c>
      <c r="H145" s="28"/>
      <c r="I145" s="28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</row>
    <row r="146" spans="1:57" ht="25.5" customHeight="1" thickBot="1">
      <c r="A146" s="175" t="s">
        <v>54</v>
      </c>
      <c r="B146" s="176" t="s">
        <v>302</v>
      </c>
      <c r="C146" s="241">
        <v>88000</v>
      </c>
      <c r="D146" s="202">
        <v>97109.2</v>
      </c>
      <c r="E146" s="181">
        <v>85360</v>
      </c>
      <c r="F146" s="181">
        <v>11749.2</v>
      </c>
      <c r="G146" s="120">
        <f>C146-E146</f>
        <v>2640</v>
      </c>
      <c r="H146" s="28"/>
      <c r="I146" s="28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</row>
    <row r="147" spans="1:57" ht="20.25" customHeight="1" thickBot="1">
      <c r="A147" s="236" t="s">
        <v>16</v>
      </c>
      <c r="B147" s="239"/>
      <c r="C147" s="104">
        <f>SUM(C144:C146)</f>
        <v>710000</v>
      </c>
      <c r="D147" s="113">
        <f>SUM(D144:D146)</f>
        <v>798534.2</v>
      </c>
      <c r="E147" s="104">
        <f>SUM(E144:E146)</f>
        <v>661494.97</v>
      </c>
      <c r="F147" s="104">
        <f>SUM(F144:F146)</f>
        <v>137039.23</v>
      </c>
      <c r="G147" s="104">
        <f>SUM(G144:G146)</f>
        <v>48505.03000000003</v>
      </c>
      <c r="H147" s="28"/>
      <c r="I147" s="28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</row>
    <row r="148" spans="1:57" ht="25.5" customHeight="1">
      <c r="A148" s="198" t="s">
        <v>303</v>
      </c>
      <c r="B148" s="184" t="s">
        <v>304</v>
      </c>
      <c r="C148" s="215">
        <v>337000</v>
      </c>
      <c r="D148" s="186">
        <v>297705.64</v>
      </c>
      <c r="E148" s="187">
        <v>263520</v>
      </c>
      <c r="F148" s="187">
        <v>34185.64</v>
      </c>
      <c r="G148" s="188">
        <f>C148-E148</f>
        <v>73480</v>
      </c>
      <c r="H148" s="28"/>
      <c r="I148" s="28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</row>
    <row r="149" spans="1:9" ht="25.5" customHeight="1" thickBot="1">
      <c r="A149" s="175" t="s">
        <v>303</v>
      </c>
      <c r="B149" s="176" t="s">
        <v>305</v>
      </c>
      <c r="C149" s="124">
        <v>218000</v>
      </c>
      <c r="D149" s="202">
        <v>259794</v>
      </c>
      <c r="E149" s="181">
        <v>217191</v>
      </c>
      <c r="F149" s="181">
        <v>42603</v>
      </c>
      <c r="G149" s="120">
        <f>C149-E149</f>
        <v>809</v>
      </c>
      <c r="H149" s="28"/>
      <c r="I149" s="28"/>
    </row>
    <row r="150" spans="1:62" ht="19.5" customHeight="1" thickBot="1">
      <c r="A150" s="189" t="s">
        <v>16</v>
      </c>
      <c r="B150" s="203"/>
      <c r="C150" s="205">
        <f>SUM(C148:C149)</f>
        <v>555000</v>
      </c>
      <c r="D150" s="206">
        <f>SUM(D148:D149)</f>
        <v>557499.64</v>
      </c>
      <c r="E150" s="205">
        <f>SUM(E148:E149)</f>
        <v>480711</v>
      </c>
      <c r="F150" s="205">
        <f>SUM(F148:F149)</f>
        <v>76788.64</v>
      </c>
      <c r="G150" s="244">
        <f>SUM(G148:G149)</f>
        <v>74289</v>
      </c>
      <c r="H150" s="28"/>
      <c r="I150" s="2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</row>
    <row r="151" spans="1:33" s="7" customFormat="1" ht="25.5" customHeight="1" thickBot="1">
      <c r="A151" s="217" t="s">
        <v>55</v>
      </c>
      <c r="B151" s="194" t="s">
        <v>306</v>
      </c>
      <c r="C151" s="218">
        <v>500000</v>
      </c>
      <c r="D151" s="207">
        <v>595487</v>
      </c>
      <c r="E151" s="219">
        <v>500000</v>
      </c>
      <c r="F151" s="220">
        <v>95487</v>
      </c>
      <c r="G151" s="197">
        <f>C151-E151</f>
        <v>0</v>
      </c>
      <c r="H151" s="28"/>
      <c r="I151" s="28"/>
      <c r="J151" s="64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62" s="7" customFormat="1" ht="20.25" customHeight="1" thickBot="1">
      <c r="A152" s="189" t="s">
        <v>16</v>
      </c>
      <c r="B152" s="203"/>
      <c r="C152" s="205">
        <f>SUM(C151)</f>
        <v>500000</v>
      </c>
      <c r="D152" s="206">
        <f>SUM(D151)</f>
        <v>595487</v>
      </c>
      <c r="E152" s="205">
        <f>SUM(E151)</f>
        <v>500000</v>
      </c>
      <c r="F152" s="205">
        <f>SUM(F151)</f>
        <v>95487</v>
      </c>
      <c r="G152" s="205">
        <f>SUM(G151)</f>
        <v>0</v>
      </c>
      <c r="H152" s="28"/>
      <c r="I152" s="28"/>
      <c r="J152" s="64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BF152" s="74"/>
      <c r="BG152" s="74"/>
      <c r="BH152" s="74"/>
      <c r="BI152" s="74"/>
      <c r="BJ152" s="74"/>
    </row>
    <row r="153" spans="1:57" s="74" customFormat="1" ht="25.5" customHeight="1" thickBot="1">
      <c r="A153" s="217" t="s">
        <v>307</v>
      </c>
      <c r="B153" s="194" t="s">
        <v>308</v>
      </c>
      <c r="C153" s="218">
        <v>208000</v>
      </c>
      <c r="D153" s="207">
        <v>214217</v>
      </c>
      <c r="E153" s="219">
        <v>189782</v>
      </c>
      <c r="F153" s="220">
        <v>24435</v>
      </c>
      <c r="G153" s="197">
        <f>C153-E153</f>
        <v>18218</v>
      </c>
      <c r="H153" s="28"/>
      <c r="I153" s="28"/>
      <c r="J153" s="64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1:57" s="74" customFormat="1" ht="21.75" customHeight="1" thickBot="1">
      <c r="A154" s="189" t="s">
        <v>16</v>
      </c>
      <c r="B154" s="203"/>
      <c r="C154" s="205">
        <f>SUM(C153:C153)</f>
        <v>208000</v>
      </c>
      <c r="D154" s="206">
        <f>SUM(D153:D153)</f>
        <v>214217</v>
      </c>
      <c r="E154" s="205">
        <f>SUM(E153:E153)</f>
        <v>189782</v>
      </c>
      <c r="F154" s="205">
        <f>SUM(F153:F153)</f>
        <v>24435</v>
      </c>
      <c r="G154" s="244">
        <f>SUM(G153:G153)</f>
        <v>18218</v>
      </c>
      <c r="H154" s="28"/>
      <c r="I154" s="28"/>
      <c r="J154" s="64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spans="1:57" s="74" customFormat="1" ht="35.25" customHeight="1">
      <c r="A155" s="198" t="s">
        <v>88</v>
      </c>
      <c r="B155" s="184" t="s">
        <v>309</v>
      </c>
      <c r="C155" s="215">
        <v>38000</v>
      </c>
      <c r="D155" s="204">
        <v>44119.1</v>
      </c>
      <c r="E155" s="209">
        <v>38000</v>
      </c>
      <c r="F155" s="216">
        <v>6119.1</v>
      </c>
      <c r="G155" s="188">
        <f>C155-E155</f>
        <v>0</v>
      </c>
      <c r="H155" s="28"/>
      <c r="I155" s="28"/>
      <c r="J155" s="64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1:57" s="74" customFormat="1" ht="25.5" customHeight="1">
      <c r="A156" s="169" t="s">
        <v>88</v>
      </c>
      <c r="B156" s="170" t="s">
        <v>310</v>
      </c>
      <c r="C156" s="123">
        <v>134000</v>
      </c>
      <c r="D156" s="109">
        <v>149000</v>
      </c>
      <c r="E156" s="122">
        <v>134000</v>
      </c>
      <c r="F156" s="115">
        <v>15000</v>
      </c>
      <c r="G156" s="118">
        <f>C156-E156</f>
        <v>0</v>
      </c>
      <c r="H156" s="28"/>
      <c r="I156" s="28"/>
      <c r="J156" s="64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</row>
    <row r="157" spans="1:62" s="74" customFormat="1" ht="25.5" customHeight="1" thickBot="1">
      <c r="A157" s="175" t="s">
        <v>88</v>
      </c>
      <c r="B157" s="176" t="s">
        <v>310</v>
      </c>
      <c r="C157" s="124">
        <v>136000</v>
      </c>
      <c r="D157" s="112">
        <v>179981</v>
      </c>
      <c r="E157" s="125">
        <v>136000</v>
      </c>
      <c r="F157" s="119">
        <v>43981</v>
      </c>
      <c r="G157" s="120">
        <f>C157-E157</f>
        <v>0</v>
      </c>
      <c r="H157" s="28"/>
      <c r="I157" s="28"/>
      <c r="J157" s="64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</row>
    <row r="158" spans="1:62" ht="20.25" customHeight="1" thickBot="1">
      <c r="A158" s="189" t="s">
        <v>16</v>
      </c>
      <c r="B158" s="203"/>
      <c r="C158" s="205">
        <f>SUM(C155:C157)</f>
        <v>308000</v>
      </c>
      <c r="D158" s="206">
        <f>SUM(D155:D157)</f>
        <v>373100.1</v>
      </c>
      <c r="E158" s="205">
        <f>SUM(E155:E157)</f>
        <v>308000</v>
      </c>
      <c r="F158" s="205">
        <f>SUM(F155:F157)</f>
        <v>65100.1</v>
      </c>
      <c r="G158" s="205">
        <f>SUM(G155:G157)</f>
        <v>0</v>
      </c>
      <c r="H158" s="28"/>
      <c r="I158" s="28"/>
      <c r="J158" s="7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7"/>
      <c r="BG158" s="7"/>
      <c r="BH158" s="7"/>
      <c r="BI158" s="7"/>
      <c r="BJ158" s="7"/>
    </row>
    <row r="159" spans="1:33" s="7" customFormat="1" ht="22.5" customHeight="1">
      <c r="A159" s="198" t="s">
        <v>56</v>
      </c>
      <c r="B159" s="184" t="s">
        <v>311</v>
      </c>
      <c r="C159" s="215">
        <v>896000</v>
      </c>
      <c r="D159" s="204">
        <v>935461</v>
      </c>
      <c r="E159" s="209">
        <v>739129</v>
      </c>
      <c r="F159" s="216">
        <v>196332</v>
      </c>
      <c r="G159" s="120">
        <f>C159-E159</f>
        <v>156871</v>
      </c>
      <c r="H159" s="28"/>
      <c r="I159" s="28"/>
      <c r="J159" s="64"/>
      <c r="K159" s="33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57" s="7" customFormat="1" ht="20.25" customHeight="1" thickBot="1">
      <c r="A160" s="175" t="s">
        <v>56</v>
      </c>
      <c r="B160" s="176" t="s">
        <v>312</v>
      </c>
      <c r="C160" s="124">
        <v>76000</v>
      </c>
      <c r="D160" s="112">
        <v>89366</v>
      </c>
      <c r="E160" s="125">
        <v>76000</v>
      </c>
      <c r="F160" s="119">
        <v>13336</v>
      </c>
      <c r="G160" s="120">
        <f>C160-E160</f>
        <v>0</v>
      </c>
      <c r="H160" s="28"/>
      <c r="I160" s="28"/>
      <c r="J160" s="64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</row>
    <row r="161" spans="1:57" s="7" customFormat="1" ht="18.75" customHeight="1" thickBot="1">
      <c r="A161" s="189" t="s">
        <v>16</v>
      </c>
      <c r="B161" s="203"/>
      <c r="C161" s="191">
        <f>SUM(C159:C160)</f>
        <v>972000</v>
      </c>
      <c r="D161" s="192">
        <f>SUM(D159:D160)</f>
        <v>1024827</v>
      </c>
      <c r="E161" s="191">
        <f>SUM(E159:E160)</f>
        <v>815129</v>
      </c>
      <c r="F161" s="191">
        <f>SUM(F159:F160)</f>
        <v>209668</v>
      </c>
      <c r="G161" s="191">
        <f>SUM(G159:G160)</f>
        <v>156871</v>
      </c>
      <c r="H161" s="28"/>
      <c r="I161" s="28"/>
      <c r="J161" s="64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</row>
    <row r="162" spans="1:57" s="7" customFormat="1" ht="20.25" customHeight="1">
      <c r="A162" s="198" t="s">
        <v>34</v>
      </c>
      <c r="B162" s="184" t="s">
        <v>313</v>
      </c>
      <c r="C162" s="215">
        <v>107000</v>
      </c>
      <c r="D162" s="204">
        <v>377841</v>
      </c>
      <c r="E162" s="209">
        <v>107000</v>
      </c>
      <c r="F162" s="216">
        <v>270841</v>
      </c>
      <c r="G162" s="188">
        <v>0</v>
      </c>
      <c r="H162" s="28"/>
      <c r="I162" s="28"/>
      <c r="J162" s="64"/>
      <c r="K162" s="6"/>
      <c r="L162" s="33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</row>
    <row r="163" spans="1:57" s="7" customFormat="1" ht="40.5" customHeight="1">
      <c r="A163" s="169" t="s">
        <v>34</v>
      </c>
      <c r="B163" s="170" t="s">
        <v>314</v>
      </c>
      <c r="C163" s="123">
        <v>78000</v>
      </c>
      <c r="D163" s="109">
        <v>111018</v>
      </c>
      <c r="E163" s="122">
        <v>72675</v>
      </c>
      <c r="F163" s="115">
        <v>38343</v>
      </c>
      <c r="G163" s="118">
        <f>C163-E163</f>
        <v>5325</v>
      </c>
      <c r="H163" s="28"/>
      <c r="I163" s="28"/>
      <c r="J163" s="64"/>
      <c r="K163" s="6"/>
      <c r="L163" s="6"/>
      <c r="M163" s="6">
        <f>K163+L163</f>
        <v>0</v>
      </c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</row>
    <row r="164" spans="1:62" s="7" customFormat="1" ht="19.5" customHeight="1" thickBot="1">
      <c r="A164" s="175" t="s">
        <v>34</v>
      </c>
      <c r="B164" s="176" t="s">
        <v>315</v>
      </c>
      <c r="C164" s="124">
        <v>30000</v>
      </c>
      <c r="D164" s="112">
        <v>45404</v>
      </c>
      <c r="E164" s="125">
        <v>29940</v>
      </c>
      <c r="F164" s="119">
        <v>15464</v>
      </c>
      <c r="G164" s="120">
        <f>C164-E164</f>
        <v>60</v>
      </c>
      <c r="H164" s="28"/>
      <c r="I164" s="28"/>
      <c r="J164" s="64"/>
      <c r="K164" s="65"/>
      <c r="L164" s="65"/>
      <c r="M164" s="65">
        <f>K164+L164</f>
        <v>0</v>
      </c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</row>
    <row r="165" spans="1:9" ht="20.25" customHeight="1" thickBot="1">
      <c r="A165" s="189" t="s">
        <v>16</v>
      </c>
      <c r="B165" s="203"/>
      <c r="C165" s="191">
        <f>SUM(C162:C164)</f>
        <v>215000</v>
      </c>
      <c r="D165" s="192">
        <f>SUM(D162:D164)</f>
        <v>534263</v>
      </c>
      <c r="E165" s="191">
        <f>SUM(E162:E164)</f>
        <v>209615</v>
      </c>
      <c r="F165" s="191">
        <f>SUM(F162:F164)</f>
        <v>324648</v>
      </c>
      <c r="G165" s="357">
        <f>SUM(G162:G164)</f>
        <v>5385</v>
      </c>
      <c r="H165" s="28"/>
      <c r="I165" s="28"/>
    </row>
    <row r="166" spans="1:62" ht="40.5" customHeight="1" thickBot="1">
      <c r="A166" s="217" t="s">
        <v>57</v>
      </c>
      <c r="B166" s="194" t="s">
        <v>316</v>
      </c>
      <c r="C166" s="218">
        <v>25000</v>
      </c>
      <c r="D166" s="207">
        <v>30000</v>
      </c>
      <c r="E166" s="219">
        <v>25000</v>
      </c>
      <c r="F166" s="220">
        <v>5000</v>
      </c>
      <c r="G166" s="197">
        <f>C166-E166</f>
        <v>0</v>
      </c>
      <c r="H166" s="28"/>
      <c r="I166" s="2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BF166" s="6"/>
      <c r="BG166" s="6"/>
      <c r="BH166" s="6"/>
      <c r="BI166" s="6"/>
      <c r="BJ166" s="6"/>
    </row>
    <row r="167" spans="1:62" s="6" customFormat="1" ht="21.75" customHeight="1" thickBot="1">
      <c r="A167" s="189" t="s">
        <v>16</v>
      </c>
      <c r="B167" s="242"/>
      <c r="C167" s="205">
        <f>SUM(C166:C166)</f>
        <v>25000</v>
      </c>
      <c r="D167" s="206">
        <f>SUM(D166:D166)</f>
        <v>30000</v>
      </c>
      <c r="E167" s="205">
        <f>SUM(E166:E166)</f>
        <v>25000</v>
      </c>
      <c r="F167" s="205">
        <f>SUM(F166:F166)</f>
        <v>5000</v>
      </c>
      <c r="G167" s="205">
        <f>SUM(G166:G166)</f>
        <v>0</v>
      </c>
      <c r="H167" s="28"/>
      <c r="I167" s="28"/>
      <c r="J167" s="64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7"/>
      <c r="BG167" s="7"/>
      <c r="BH167" s="7"/>
      <c r="BI167" s="7"/>
      <c r="BJ167" s="7"/>
    </row>
    <row r="168" spans="1:62" s="7" customFormat="1" ht="30.75" customHeight="1" thickBot="1">
      <c r="A168" s="217" t="s">
        <v>317</v>
      </c>
      <c r="B168" s="194" t="s">
        <v>318</v>
      </c>
      <c r="C168" s="218">
        <v>200000</v>
      </c>
      <c r="D168" s="35">
        <v>296000</v>
      </c>
      <c r="E168" s="219">
        <v>200000</v>
      </c>
      <c r="F168" s="196">
        <v>96000</v>
      </c>
      <c r="G168" s="197">
        <f>C168-E168</f>
        <v>0</v>
      </c>
      <c r="H168" s="28"/>
      <c r="I168" s="28"/>
      <c r="J168" s="64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</row>
    <row r="169" spans="1:9" ht="21.75" customHeight="1" thickBot="1">
      <c r="A169" s="189" t="s">
        <v>16</v>
      </c>
      <c r="B169" s="243"/>
      <c r="C169" s="205">
        <f>SUM(C168:C168)</f>
        <v>200000</v>
      </c>
      <c r="D169" s="206">
        <f>SUM(D168:D168)</f>
        <v>296000</v>
      </c>
      <c r="E169" s="205">
        <f>SUM(E168:E168)</f>
        <v>200000</v>
      </c>
      <c r="F169" s="205">
        <f>SUM(F168:F168)</f>
        <v>96000</v>
      </c>
      <c r="G169" s="205">
        <f>SUM(G168:G168)</f>
        <v>0</v>
      </c>
      <c r="H169" s="28"/>
      <c r="I169" s="28"/>
    </row>
    <row r="170" spans="1:9" ht="27.75" customHeight="1">
      <c r="A170" s="198" t="s">
        <v>89</v>
      </c>
      <c r="B170" s="184" t="s">
        <v>319</v>
      </c>
      <c r="C170" s="215">
        <v>80000</v>
      </c>
      <c r="D170" s="186">
        <v>222362</v>
      </c>
      <c r="E170" s="188">
        <v>80000</v>
      </c>
      <c r="F170" s="187">
        <v>142362</v>
      </c>
      <c r="G170" s="188">
        <f>C170-E170</f>
        <v>0</v>
      </c>
      <c r="H170" s="28"/>
      <c r="I170" s="28"/>
    </row>
    <row r="171" spans="1:9" ht="29.25" customHeight="1" thickBot="1">
      <c r="A171" s="175" t="s">
        <v>89</v>
      </c>
      <c r="B171" s="176" t="s">
        <v>320</v>
      </c>
      <c r="C171" s="124">
        <v>403000</v>
      </c>
      <c r="D171" s="202">
        <v>463687</v>
      </c>
      <c r="E171" s="120">
        <v>403000</v>
      </c>
      <c r="F171" s="181">
        <v>60687</v>
      </c>
      <c r="G171" s="120">
        <f>C171-E171</f>
        <v>0</v>
      </c>
      <c r="H171" s="28"/>
      <c r="I171" s="28"/>
    </row>
    <row r="172" spans="1:9" ht="20.25" customHeight="1" thickBot="1">
      <c r="A172" s="189" t="s">
        <v>16</v>
      </c>
      <c r="B172" s="243"/>
      <c r="C172" s="244">
        <f>C171+C170</f>
        <v>483000</v>
      </c>
      <c r="D172" s="245">
        <f>D171+D170</f>
        <v>686049</v>
      </c>
      <c r="E172" s="244">
        <f>E171+E170</f>
        <v>483000</v>
      </c>
      <c r="F172" s="244">
        <f>F171+F170</f>
        <v>203049</v>
      </c>
      <c r="G172" s="244">
        <f>G171+G170</f>
        <v>0</v>
      </c>
      <c r="H172" s="28"/>
      <c r="I172" s="28"/>
    </row>
    <row r="173" spans="1:9" ht="28.5" customHeight="1" thickBot="1">
      <c r="A173" s="217" t="s">
        <v>90</v>
      </c>
      <c r="B173" s="194" t="s">
        <v>321</v>
      </c>
      <c r="C173" s="218">
        <v>32000</v>
      </c>
      <c r="D173" s="246">
        <v>41000</v>
      </c>
      <c r="E173" s="218">
        <v>32000</v>
      </c>
      <c r="F173" s="218">
        <v>9000</v>
      </c>
      <c r="G173" s="197">
        <f>C173-E173</f>
        <v>0</v>
      </c>
      <c r="H173" s="28"/>
      <c r="I173" s="28"/>
    </row>
    <row r="174" spans="1:9" ht="25.5" customHeight="1" thickBot="1">
      <c r="A174" s="189" t="s">
        <v>16</v>
      </c>
      <c r="B174" s="243"/>
      <c r="C174" s="205">
        <f>SUM(C173)</f>
        <v>32000</v>
      </c>
      <c r="D174" s="206">
        <f>SUM(D173)</f>
        <v>41000</v>
      </c>
      <c r="E174" s="205">
        <f>SUM(E173)</f>
        <v>32000</v>
      </c>
      <c r="F174" s="205">
        <f>SUM(F173)</f>
        <v>9000</v>
      </c>
      <c r="G174" s="205">
        <f>SUM(G173)</f>
        <v>0</v>
      </c>
      <c r="H174" s="28"/>
      <c r="I174" s="28"/>
    </row>
    <row r="175" spans="1:9" ht="21.75" customHeight="1">
      <c r="A175" s="198" t="s">
        <v>322</v>
      </c>
      <c r="B175" s="184" t="s">
        <v>323</v>
      </c>
      <c r="C175" s="247">
        <v>159000</v>
      </c>
      <c r="D175" s="248">
        <v>176759</v>
      </c>
      <c r="E175" s="249">
        <v>159000</v>
      </c>
      <c r="F175" s="250">
        <v>17759</v>
      </c>
      <c r="G175" s="188">
        <f>C175-E175</f>
        <v>0</v>
      </c>
      <c r="H175" s="28"/>
      <c r="I175" s="28"/>
    </row>
    <row r="176" spans="1:9" ht="20.25" customHeight="1" thickBot="1">
      <c r="A176" s="175" t="s">
        <v>322</v>
      </c>
      <c r="B176" s="176" t="s">
        <v>324</v>
      </c>
      <c r="C176" s="251">
        <v>177000</v>
      </c>
      <c r="D176" s="252">
        <v>203380</v>
      </c>
      <c r="E176" s="253">
        <v>177000</v>
      </c>
      <c r="F176" s="254">
        <v>26380</v>
      </c>
      <c r="G176" s="120">
        <f>C176-E176</f>
        <v>0</v>
      </c>
      <c r="H176" s="28"/>
      <c r="I176" s="28"/>
    </row>
    <row r="177" spans="1:9" ht="18.75" customHeight="1" thickBot="1">
      <c r="A177" s="189" t="s">
        <v>16</v>
      </c>
      <c r="B177" s="243"/>
      <c r="C177" s="205">
        <f>SUM(C175:C176)</f>
        <v>336000</v>
      </c>
      <c r="D177" s="206">
        <f>SUM(D175:D176)</f>
        <v>380139</v>
      </c>
      <c r="E177" s="205">
        <f>SUM(E175:E176)</f>
        <v>336000</v>
      </c>
      <c r="F177" s="205">
        <f>SUM(F175:F176)</f>
        <v>44139</v>
      </c>
      <c r="G177" s="205">
        <f>SUM(G175:G176)</f>
        <v>0</v>
      </c>
      <c r="H177" s="28"/>
      <c r="I177" s="28"/>
    </row>
    <row r="178" spans="1:9" ht="22.5" customHeight="1" thickBot="1">
      <c r="A178" s="217" t="s">
        <v>58</v>
      </c>
      <c r="B178" s="194" t="s">
        <v>325</v>
      </c>
      <c r="C178" s="218">
        <v>228000</v>
      </c>
      <c r="D178" s="35">
        <v>298508.06</v>
      </c>
      <c r="E178" s="219">
        <v>228000</v>
      </c>
      <c r="F178" s="196">
        <v>70508.06</v>
      </c>
      <c r="G178" s="197">
        <f>C178-E178</f>
        <v>0</v>
      </c>
      <c r="H178" s="28"/>
      <c r="I178" s="28"/>
    </row>
    <row r="179" spans="1:9" ht="20.25" customHeight="1" thickBot="1">
      <c r="A179" s="189" t="s">
        <v>16</v>
      </c>
      <c r="B179" s="243"/>
      <c r="C179" s="205">
        <f>SUM(C178)</f>
        <v>228000</v>
      </c>
      <c r="D179" s="206">
        <f>SUM(D178)</f>
        <v>298508.06</v>
      </c>
      <c r="E179" s="205">
        <f>SUM(E178)</f>
        <v>228000</v>
      </c>
      <c r="F179" s="205">
        <f>SUM(F178)</f>
        <v>70508.06</v>
      </c>
      <c r="G179" s="205">
        <f>SUM(G178)</f>
        <v>0</v>
      </c>
      <c r="H179" s="28"/>
      <c r="I179" s="28"/>
    </row>
    <row r="180" spans="1:9" ht="25.5" customHeight="1">
      <c r="A180" s="198" t="s">
        <v>91</v>
      </c>
      <c r="B180" s="184" t="s">
        <v>326</v>
      </c>
      <c r="C180" s="215">
        <v>422000</v>
      </c>
      <c r="D180" s="204">
        <v>475272</v>
      </c>
      <c r="E180" s="209">
        <v>422000</v>
      </c>
      <c r="F180" s="216">
        <v>53272</v>
      </c>
      <c r="G180" s="188">
        <f>C180-E180</f>
        <v>0</v>
      </c>
      <c r="H180" s="28"/>
      <c r="I180" s="28"/>
    </row>
    <row r="181" spans="1:9" ht="25.5" customHeight="1">
      <c r="A181" s="169" t="s">
        <v>91</v>
      </c>
      <c r="B181" s="170" t="s">
        <v>327</v>
      </c>
      <c r="C181" s="123">
        <v>180000</v>
      </c>
      <c r="D181" s="109">
        <v>212500</v>
      </c>
      <c r="E181" s="122">
        <v>180000</v>
      </c>
      <c r="F181" s="115">
        <v>32500</v>
      </c>
      <c r="G181" s="118">
        <f>C181-E181</f>
        <v>0</v>
      </c>
      <c r="H181" s="28"/>
      <c r="I181" s="28"/>
    </row>
    <row r="182" spans="1:9" ht="25.5" customHeight="1" thickBot="1">
      <c r="A182" s="175" t="s">
        <v>91</v>
      </c>
      <c r="B182" s="176" t="s">
        <v>328</v>
      </c>
      <c r="C182" s="124">
        <v>30000</v>
      </c>
      <c r="D182" s="112">
        <v>41990.75</v>
      </c>
      <c r="E182" s="125">
        <v>30000</v>
      </c>
      <c r="F182" s="119">
        <v>11990.75</v>
      </c>
      <c r="G182" s="120">
        <f>C182-E182</f>
        <v>0</v>
      </c>
      <c r="H182" s="28"/>
      <c r="I182" s="28"/>
    </row>
    <row r="183" spans="1:9" ht="17.25" customHeight="1" thickBot="1">
      <c r="A183" s="189" t="s">
        <v>16</v>
      </c>
      <c r="B183" s="203"/>
      <c r="C183" s="210">
        <f>SUM(C180:C182)</f>
        <v>632000</v>
      </c>
      <c r="D183" s="211">
        <f>SUM(D180:D182)</f>
        <v>729762.75</v>
      </c>
      <c r="E183" s="210">
        <f>SUM(E180:E182)</f>
        <v>632000</v>
      </c>
      <c r="F183" s="210">
        <f>SUM(F180:F182)</f>
        <v>97762.75</v>
      </c>
      <c r="G183" s="210">
        <f>SUM(G180:G182)</f>
        <v>0</v>
      </c>
      <c r="H183" s="28"/>
      <c r="I183" s="28"/>
    </row>
    <row r="184" spans="1:9" ht="19.5" customHeight="1">
      <c r="A184" s="198" t="s">
        <v>59</v>
      </c>
      <c r="B184" s="184" t="s">
        <v>329</v>
      </c>
      <c r="C184" s="215">
        <v>161000</v>
      </c>
      <c r="D184" s="255">
        <v>200302</v>
      </c>
      <c r="E184" s="188">
        <v>161000</v>
      </c>
      <c r="F184" s="256">
        <v>39302</v>
      </c>
      <c r="G184" s="188">
        <f>C184-E184</f>
        <v>0</v>
      </c>
      <c r="H184" s="28"/>
      <c r="I184" s="28"/>
    </row>
    <row r="185" spans="1:9" ht="21.75" customHeight="1" thickBot="1">
      <c r="A185" s="175" t="s">
        <v>59</v>
      </c>
      <c r="B185" s="176" t="s">
        <v>330</v>
      </c>
      <c r="C185" s="124">
        <v>63000</v>
      </c>
      <c r="D185" s="180">
        <v>120294</v>
      </c>
      <c r="E185" s="120">
        <v>63000</v>
      </c>
      <c r="F185" s="182">
        <v>57294</v>
      </c>
      <c r="G185" s="120">
        <f>C185-E185</f>
        <v>0</v>
      </c>
      <c r="H185" s="28"/>
      <c r="I185" s="28"/>
    </row>
    <row r="186" spans="1:9" ht="19.5" customHeight="1" thickBot="1">
      <c r="A186" s="189" t="s">
        <v>16</v>
      </c>
      <c r="B186" s="203"/>
      <c r="C186" s="210">
        <f>SUM(C184:C185)</f>
        <v>224000</v>
      </c>
      <c r="D186" s="211">
        <f>SUM(D184:D185)</f>
        <v>320596</v>
      </c>
      <c r="E186" s="210">
        <f>SUM(E184:E185)</f>
        <v>224000</v>
      </c>
      <c r="F186" s="210">
        <f>SUM(F184:F185)</f>
        <v>96596</v>
      </c>
      <c r="G186" s="210">
        <f>SUM(G184:G185)</f>
        <v>0</v>
      </c>
      <c r="H186" s="28"/>
      <c r="I186" s="28"/>
    </row>
    <row r="187" spans="1:9" ht="25.5" customHeight="1">
      <c r="A187" s="198" t="s">
        <v>331</v>
      </c>
      <c r="B187" s="184" t="s">
        <v>332</v>
      </c>
      <c r="C187" s="215">
        <v>163000</v>
      </c>
      <c r="D187" s="255">
        <v>285887</v>
      </c>
      <c r="E187" s="209">
        <v>163000</v>
      </c>
      <c r="F187" s="256">
        <v>122887</v>
      </c>
      <c r="G187" s="188">
        <f>C187-E187</f>
        <v>0</v>
      </c>
      <c r="H187" s="28"/>
      <c r="I187" s="28"/>
    </row>
    <row r="188" spans="1:9" ht="22.5" customHeight="1">
      <c r="A188" s="171" t="s">
        <v>16</v>
      </c>
      <c r="B188" s="172"/>
      <c r="C188" s="98">
        <f>SUM(C187:C187)</f>
        <v>163000</v>
      </c>
      <c r="D188" s="110">
        <f>SUM(D187:D187)</f>
        <v>285887</v>
      </c>
      <c r="E188" s="98">
        <f>SUM(E187:E187)</f>
        <v>163000</v>
      </c>
      <c r="F188" s="98">
        <f>SUM(F187:F187)</f>
        <v>122887</v>
      </c>
      <c r="G188" s="98">
        <f>SUM(G187:G187)</f>
        <v>0</v>
      </c>
      <c r="H188" s="28"/>
      <c r="I188" s="28"/>
    </row>
    <row r="189" spans="1:9" ht="20.25" customHeight="1">
      <c r="A189" s="169" t="s">
        <v>35</v>
      </c>
      <c r="B189" s="170" t="s">
        <v>333</v>
      </c>
      <c r="C189" s="102">
        <v>45000</v>
      </c>
      <c r="D189" s="111">
        <v>50352</v>
      </c>
      <c r="E189" s="116">
        <v>45000</v>
      </c>
      <c r="F189" s="116">
        <v>5352</v>
      </c>
      <c r="G189" s="118">
        <f>C189-E189</f>
        <v>0</v>
      </c>
      <c r="H189" s="28"/>
      <c r="I189" s="28"/>
    </row>
    <row r="190" spans="1:9" ht="20.25" customHeight="1">
      <c r="A190" s="169" t="s">
        <v>35</v>
      </c>
      <c r="B190" s="170" t="s">
        <v>334</v>
      </c>
      <c r="C190" s="102">
        <v>81000</v>
      </c>
      <c r="D190" s="111">
        <v>90055</v>
      </c>
      <c r="E190" s="116">
        <v>64000</v>
      </c>
      <c r="F190" s="116">
        <v>26055</v>
      </c>
      <c r="G190" s="118">
        <f>C190-E190</f>
        <v>17000</v>
      </c>
      <c r="H190" s="28"/>
      <c r="I190" s="28"/>
    </row>
    <row r="191" spans="1:9" ht="20.25" customHeight="1" thickBot="1">
      <c r="A191" s="175" t="s">
        <v>35</v>
      </c>
      <c r="B191" s="176" t="s">
        <v>335</v>
      </c>
      <c r="C191" s="257">
        <v>36000</v>
      </c>
      <c r="D191" s="252">
        <v>42000</v>
      </c>
      <c r="E191" s="254">
        <v>36000</v>
      </c>
      <c r="F191" s="254">
        <v>6000</v>
      </c>
      <c r="G191" s="120">
        <f>C191-E191</f>
        <v>0</v>
      </c>
      <c r="H191" s="28"/>
      <c r="I191" s="28"/>
    </row>
    <row r="192" spans="1:9" ht="21.75" customHeight="1" thickBot="1">
      <c r="A192" s="189" t="s">
        <v>16</v>
      </c>
      <c r="B192" s="203"/>
      <c r="C192" s="210">
        <f>SUM(C189:C191)</f>
        <v>162000</v>
      </c>
      <c r="D192" s="211">
        <f>SUM(D189:D191)</f>
        <v>182407</v>
      </c>
      <c r="E192" s="210">
        <f>SUM(E189:E191)</f>
        <v>145000</v>
      </c>
      <c r="F192" s="210">
        <f>SUM(F189:F191)</f>
        <v>37407</v>
      </c>
      <c r="G192" s="359">
        <f>SUM(G189:G191)</f>
        <v>17000</v>
      </c>
      <c r="H192" s="28"/>
      <c r="I192" s="28"/>
    </row>
    <row r="193" spans="1:9" ht="25.5" customHeight="1">
      <c r="A193" s="198" t="s">
        <v>60</v>
      </c>
      <c r="B193" s="184" t="s">
        <v>336</v>
      </c>
      <c r="C193" s="215">
        <v>114000</v>
      </c>
      <c r="D193" s="255">
        <v>143767</v>
      </c>
      <c r="E193" s="188">
        <v>114000</v>
      </c>
      <c r="F193" s="256">
        <v>29767</v>
      </c>
      <c r="G193" s="188">
        <f>C193-E193</f>
        <v>0</v>
      </c>
      <c r="H193" s="28"/>
      <c r="I193" s="28"/>
    </row>
    <row r="194" spans="1:9" ht="25.5" customHeight="1" thickBot="1">
      <c r="A194" s="175" t="s">
        <v>60</v>
      </c>
      <c r="B194" s="176" t="s">
        <v>336</v>
      </c>
      <c r="C194" s="124">
        <v>114000</v>
      </c>
      <c r="D194" s="180">
        <v>142836</v>
      </c>
      <c r="E194" s="120">
        <v>114000</v>
      </c>
      <c r="F194" s="182">
        <v>28836</v>
      </c>
      <c r="G194" s="120">
        <f>C194-E194</f>
        <v>0</v>
      </c>
      <c r="H194" s="28"/>
      <c r="I194" s="28"/>
    </row>
    <row r="195" spans="1:12" ht="19.5" customHeight="1" thickBot="1">
      <c r="A195" s="189" t="s">
        <v>16</v>
      </c>
      <c r="B195" s="203"/>
      <c r="C195" s="210">
        <f>SUM(C193:C194)</f>
        <v>228000</v>
      </c>
      <c r="D195" s="211">
        <f>SUM(D193:D194)</f>
        <v>286603</v>
      </c>
      <c r="E195" s="210">
        <f>SUM(E193:E194)</f>
        <v>228000</v>
      </c>
      <c r="F195" s="210">
        <f>SUM(F193:F194)</f>
        <v>58603</v>
      </c>
      <c r="G195" s="210">
        <f>SUM(G193:G194)</f>
        <v>0</v>
      </c>
      <c r="H195" s="28"/>
      <c r="I195" s="28"/>
      <c r="L195" s="64"/>
    </row>
    <row r="196" spans="1:12" ht="26.25" customHeight="1">
      <c r="A196" s="198" t="s">
        <v>337</v>
      </c>
      <c r="B196" s="184" t="s">
        <v>338</v>
      </c>
      <c r="C196" s="258">
        <v>225000</v>
      </c>
      <c r="D196" s="255">
        <v>280588.48</v>
      </c>
      <c r="E196" s="256">
        <v>225000</v>
      </c>
      <c r="F196" s="256">
        <v>55588.48</v>
      </c>
      <c r="G196" s="188">
        <f>C196-E196</f>
        <v>0</v>
      </c>
      <c r="H196" s="28"/>
      <c r="I196" s="28"/>
      <c r="J196" s="72"/>
      <c r="K196" s="64"/>
      <c r="L196" s="64"/>
    </row>
    <row r="197" spans="1:9" ht="25.5" customHeight="1" thickBot="1">
      <c r="A197" s="175" t="s">
        <v>337</v>
      </c>
      <c r="B197" s="176" t="s">
        <v>339</v>
      </c>
      <c r="C197" s="179">
        <v>195000</v>
      </c>
      <c r="D197" s="180">
        <v>0</v>
      </c>
      <c r="E197" s="182">
        <v>0</v>
      </c>
      <c r="F197" s="182">
        <v>0</v>
      </c>
      <c r="G197" s="120">
        <f>C197-E197</f>
        <v>195000</v>
      </c>
      <c r="H197" s="28"/>
      <c r="I197" s="28"/>
    </row>
    <row r="198" spans="1:9" ht="19.5" customHeight="1" thickBot="1">
      <c r="A198" s="189" t="s">
        <v>16</v>
      </c>
      <c r="B198" s="203"/>
      <c r="C198" s="210">
        <f>SUM(C196:C197)</f>
        <v>420000</v>
      </c>
      <c r="D198" s="211">
        <f>SUM(D196:D197)</f>
        <v>280588.48</v>
      </c>
      <c r="E198" s="210">
        <f>SUM(E196:E197)</f>
        <v>225000</v>
      </c>
      <c r="F198" s="210">
        <f>SUM(F196:F197)</f>
        <v>55588.48</v>
      </c>
      <c r="G198" s="359">
        <f>SUM(G196:G197)</f>
        <v>195000</v>
      </c>
      <c r="H198" s="28"/>
      <c r="I198" s="28"/>
    </row>
    <row r="199" spans="1:9" ht="25.5" customHeight="1">
      <c r="A199" s="198" t="s">
        <v>61</v>
      </c>
      <c r="B199" s="184" t="s">
        <v>340</v>
      </c>
      <c r="C199" s="215">
        <v>51000</v>
      </c>
      <c r="D199" s="255">
        <v>60320</v>
      </c>
      <c r="E199" s="209">
        <v>51000</v>
      </c>
      <c r="F199" s="256">
        <v>9320</v>
      </c>
      <c r="G199" s="188">
        <f>C199-E199</f>
        <v>0</v>
      </c>
      <c r="H199" s="28"/>
      <c r="I199" s="28"/>
    </row>
    <row r="200" spans="1:9" ht="25.5" customHeight="1">
      <c r="A200" s="169" t="s">
        <v>61</v>
      </c>
      <c r="B200" s="170" t="s">
        <v>341</v>
      </c>
      <c r="C200" s="123">
        <v>85000</v>
      </c>
      <c r="D200" s="107">
        <v>120250</v>
      </c>
      <c r="E200" s="122">
        <v>85000</v>
      </c>
      <c r="F200" s="99">
        <v>35250</v>
      </c>
      <c r="G200" s="118">
        <f>C200-E200</f>
        <v>0</v>
      </c>
      <c r="H200" s="28"/>
      <c r="I200" s="28"/>
    </row>
    <row r="201" spans="1:9" ht="25.5" customHeight="1">
      <c r="A201" s="169" t="s">
        <v>61</v>
      </c>
      <c r="B201" s="170" t="s">
        <v>342</v>
      </c>
      <c r="C201" s="123">
        <v>24000</v>
      </c>
      <c r="D201" s="107">
        <v>9041</v>
      </c>
      <c r="E201" s="122">
        <v>3000</v>
      </c>
      <c r="F201" s="99">
        <v>6041</v>
      </c>
      <c r="G201" s="118">
        <f>C201-E201</f>
        <v>21000</v>
      </c>
      <c r="H201" s="28"/>
      <c r="I201" s="28"/>
    </row>
    <row r="202" spans="1:9" ht="25.5" customHeight="1" thickBot="1">
      <c r="A202" s="175" t="s">
        <v>61</v>
      </c>
      <c r="B202" s="176" t="s">
        <v>343</v>
      </c>
      <c r="C202" s="124">
        <v>105000</v>
      </c>
      <c r="D202" s="180">
        <v>120129.4</v>
      </c>
      <c r="E202" s="125">
        <v>105000</v>
      </c>
      <c r="F202" s="182">
        <v>15129.4</v>
      </c>
      <c r="G202" s="120">
        <f>C202-E202</f>
        <v>0</v>
      </c>
      <c r="H202" s="28"/>
      <c r="I202" s="28"/>
    </row>
    <row r="203" spans="1:9" ht="21.75" customHeight="1" thickBot="1">
      <c r="A203" s="189" t="s">
        <v>16</v>
      </c>
      <c r="B203" s="203"/>
      <c r="C203" s="210">
        <f>SUM(C199:C202)</f>
        <v>265000</v>
      </c>
      <c r="D203" s="211">
        <f>SUM(D199:D202)</f>
        <v>309740.4</v>
      </c>
      <c r="E203" s="210">
        <f>SUM(E199:E202)</f>
        <v>244000</v>
      </c>
      <c r="F203" s="210">
        <f>SUM(F199:F202)</f>
        <v>65740.4</v>
      </c>
      <c r="G203" s="359">
        <f>SUM(G199:G202)</f>
        <v>21000</v>
      </c>
      <c r="H203" s="28"/>
      <c r="I203" s="28"/>
    </row>
    <row r="204" spans="1:10" ht="31.5" customHeight="1">
      <c r="A204" s="198" t="s">
        <v>62</v>
      </c>
      <c r="B204" s="184" t="s">
        <v>344</v>
      </c>
      <c r="C204" s="215">
        <v>146000</v>
      </c>
      <c r="D204" s="255">
        <v>185473</v>
      </c>
      <c r="E204" s="209">
        <v>146000</v>
      </c>
      <c r="F204" s="256">
        <v>39473</v>
      </c>
      <c r="G204" s="188">
        <f>C204-E204</f>
        <v>0</v>
      </c>
      <c r="H204" s="28"/>
      <c r="I204" s="28"/>
      <c r="J204" s="72"/>
    </row>
    <row r="205" spans="1:9" ht="32.25" customHeight="1" thickBot="1">
      <c r="A205" s="175" t="s">
        <v>62</v>
      </c>
      <c r="B205" s="176" t="s">
        <v>344</v>
      </c>
      <c r="C205" s="124">
        <v>146000</v>
      </c>
      <c r="D205" s="180">
        <v>182109</v>
      </c>
      <c r="E205" s="125">
        <v>146000</v>
      </c>
      <c r="F205" s="182">
        <v>36109</v>
      </c>
      <c r="G205" s="120">
        <f>C205-E205</f>
        <v>0</v>
      </c>
      <c r="H205" s="28"/>
      <c r="I205" s="28"/>
    </row>
    <row r="206" spans="1:9" ht="21.75" customHeight="1" thickBot="1">
      <c r="A206" s="189" t="s">
        <v>16</v>
      </c>
      <c r="B206" s="203"/>
      <c r="C206" s="210">
        <f>SUM(C204:C205)</f>
        <v>292000</v>
      </c>
      <c r="D206" s="211">
        <f>SUM(D204:D205)</f>
        <v>367582</v>
      </c>
      <c r="E206" s="210">
        <f>SUM(E204:E205)</f>
        <v>292000</v>
      </c>
      <c r="F206" s="210">
        <f>SUM(F204:F205)</f>
        <v>75582</v>
      </c>
      <c r="G206" s="210">
        <f>SUM(G204:G205)</f>
        <v>0</v>
      </c>
      <c r="H206" s="28"/>
      <c r="I206" s="28"/>
    </row>
    <row r="207" spans="1:57" ht="28.5" customHeight="1" thickBot="1">
      <c r="A207" s="261" t="s">
        <v>63</v>
      </c>
      <c r="B207" s="262" t="s">
        <v>345</v>
      </c>
      <c r="C207" s="218">
        <v>54000</v>
      </c>
      <c r="D207" s="263">
        <v>74112</v>
      </c>
      <c r="E207" s="219">
        <v>54000</v>
      </c>
      <c r="F207" s="221">
        <v>20112</v>
      </c>
      <c r="G207" s="197">
        <f>C207-E207</f>
        <v>0</v>
      </c>
      <c r="H207" s="28"/>
      <c r="I207" s="28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spans="1:9" ht="20.25" customHeight="1" thickBot="1">
      <c r="A208" s="189" t="s">
        <v>16</v>
      </c>
      <c r="B208" s="203"/>
      <c r="C208" s="210">
        <f>SUM(C207:C207)</f>
        <v>54000</v>
      </c>
      <c r="D208" s="211">
        <f>SUM(D207:D207)</f>
        <v>74112</v>
      </c>
      <c r="E208" s="210">
        <f>SUM(E207:E207)</f>
        <v>54000</v>
      </c>
      <c r="F208" s="210">
        <f>SUM(F207:F207)</f>
        <v>20112</v>
      </c>
      <c r="G208" s="210">
        <f>SUM(G207:G207)</f>
        <v>0</v>
      </c>
      <c r="H208" s="28"/>
      <c r="I208" s="28"/>
    </row>
    <row r="209" spans="1:9" ht="25.5" customHeight="1">
      <c r="A209" s="198" t="s">
        <v>92</v>
      </c>
      <c r="B209" s="184" t="s">
        <v>346</v>
      </c>
      <c r="C209" s="215">
        <v>302000</v>
      </c>
      <c r="D209" s="248">
        <v>634957</v>
      </c>
      <c r="E209" s="209">
        <v>302000</v>
      </c>
      <c r="F209" s="216">
        <v>332957</v>
      </c>
      <c r="G209" s="188">
        <f>C209-E209</f>
        <v>0</v>
      </c>
      <c r="H209" s="28"/>
      <c r="I209" s="28"/>
    </row>
    <row r="210" spans="1:9" ht="25.5" customHeight="1" thickBot="1">
      <c r="A210" s="175" t="s">
        <v>92</v>
      </c>
      <c r="B210" s="176" t="s">
        <v>347</v>
      </c>
      <c r="C210" s="124">
        <v>180000</v>
      </c>
      <c r="D210" s="252">
        <v>555681</v>
      </c>
      <c r="E210" s="125">
        <v>131263</v>
      </c>
      <c r="F210" s="119">
        <v>424418</v>
      </c>
      <c r="G210" s="120">
        <f>C210-E210</f>
        <v>48737</v>
      </c>
      <c r="H210" s="28"/>
      <c r="I210" s="28"/>
    </row>
    <row r="211" spans="1:9" ht="23.25" customHeight="1" thickBot="1">
      <c r="A211" s="189" t="s">
        <v>16</v>
      </c>
      <c r="B211" s="203"/>
      <c r="C211" s="205">
        <f>SUM(C209:C210)</f>
        <v>482000</v>
      </c>
      <c r="D211" s="206">
        <f>SUM(D209:D210)</f>
        <v>1190638</v>
      </c>
      <c r="E211" s="205">
        <f>SUM(E209:E210)</f>
        <v>433263</v>
      </c>
      <c r="F211" s="205">
        <f>SUM(F209:F210)</f>
        <v>757375</v>
      </c>
      <c r="G211" s="244">
        <f>SUM(G209:G210)</f>
        <v>48737</v>
      </c>
      <c r="H211" s="28"/>
      <c r="I211" s="28"/>
    </row>
    <row r="212" spans="1:9" ht="30.75" customHeight="1" thickBot="1">
      <c r="A212" s="217" t="s">
        <v>348</v>
      </c>
      <c r="B212" s="194" t="s">
        <v>349</v>
      </c>
      <c r="C212" s="264">
        <v>67000</v>
      </c>
      <c r="D212" s="224">
        <v>87000</v>
      </c>
      <c r="E212" s="223">
        <v>67000</v>
      </c>
      <c r="F212" s="223">
        <v>20000</v>
      </c>
      <c r="G212" s="197">
        <f>C212-E212</f>
        <v>0</v>
      </c>
      <c r="H212" s="28"/>
      <c r="I212" s="28"/>
    </row>
    <row r="213" spans="1:9" ht="25.5" customHeight="1" thickBot="1">
      <c r="A213" s="189" t="s">
        <v>16</v>
      </c>
      <c r="B213" s="203"/>
      <c r="C213" s="265">
        <f>C212</f>
        <v>67000</v>
      </c>
      <c r="D213" s="266">
        <f>D212</f>
        <v>87000</v>
      </c>
      <c r="E213" s="265">
        <f>E212</f>
        <v>67000</v>
      </c>
      <c r="F213" s="265">
        <f>F212</f>
        <v>20000</v>
      </c>
      <c r="G213" s="265">
        <f>G212</f>
        <v>0</v>
      </c>
      <c r="H213" s="28"/>
      <c r="I213" s="28"/>
    </row>
    <row r="214" spans="1:9" ht="28.5" customHeight="1" thickBot="1">
      <c r="A214" s="217" t="s">
        <v>350</v>
      </c>
      <c r="B214" s="194" t="s">
        <v>351</v>
      </c>
      <c r="C214" s="223">
        <v>58000</v>
      </c>
      <c r="D214" s="35">
        <v>91260</v>
      </c>
      <c r="E214" s="196">
        <v>58000</v>
      </c>
      <c r="F214" s="196">
        <v>33260</v>
      </c>
      <c r="G214" s="197">
        <f>C214-E214</f>
        <v>0</v>
      </c>
      <c r="H214" s="28"/>
      <c r="I214" s="28"/>
    </row>
    <row r="215" spans="1:62" ht="25.5" customHeight="1" thickBot="1">
      <c r="A215" s="189" t="s">
        <v>16</v>
      </c>
      <c r="B215" s="203"/>
      <c r="C215" s="205">
        <f>C214</f>
        <v>58000</v>
      </c>
      <c r="D215" s="206">
        <f>D214</f>
        <v>91260</v>
      </c>
      <c r="E215" s="205">
        <f>E214</f>
        <v>58000</v>
      </c>
      <c r="F215" s="205">
        <f>F214</f>
        <v>33260</v>
      </c>
      <c r="G215" s="205">
        <f>G214</f>
        <v>0</v>
      </c>
      <c r="H215" s="28"/>
      <c r="I215" s="2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BF215" s="7"/>
      <c r="BG215" s="7"/>
      <c r="BH215" s="7"/>
      <c r="BI215" s="7"/>
      <c r="BJ215" s="7"/>
    </row>
    <row r="216" spans="1:62" s="7" customFormat="1" ht="30.75" customHeight="1" thickBot="1">
      <c r="A216" s="217" t="s">
        <v>352</v>
      </c>
      <c r="B216" s="194" t="s">
        <v>353</v>
      </c>
      <c r="C216" s="195">
        <v>78000</v>
      </c>
      <c r="D216" s="207">
        <v>95547</v>
      </c>
      <c r="E216" s="219">
        <v>77347</v>
      </c>
      <c r="F216" s="220">
        <v>18200</v>
      </c>
      <c r="G216" s="197">
        <f>C216-E216</f>
        <v>653</v>
      </c>
      <c r="H216" s="28"/>
      <c r="I216" s="28"/>
      <c r="J216" s="64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</row>
    <row r="217" spans="1:9" ht="25.5" customHeight="1" thickBot="1">
      <c r="A217" s="189" t="s">
        <v>16</v>
      </c>
      <c r="B217" s="243"/>
      <c r="C217" s="205">
        <f>SUM(C216)</f>
        <v>78000</v>
      </c>
      <c r="D217" s="206">
        <f>SUM(D216)</f>
        <v>95547</v>
      </c>
      <c r="E217" s="205">
        <f>SUM(E216)</f>
        <v>77347</v>
      </c>
      <c r="F217" s="205">
        <f>SUM(F216)</f>
        <v>18200</v>
      </c>
      <c r="G217" s="244">
        <f>SUM(G216)</f>
        <v>653</v>
      </c>
      <c r="H217" s="28"/>
      <c r="I217" s="28"/>
    </row>
    <row r="218" spans="1:9" ht="25.5" customHeight="1">
      <c r="A218" s="198" t="s">
        <v>354</v>
      </c>
      <c r="B218" s="184" t="s">
        <v>355</v>
      </c>
      <c r="C218" s="185">
        <v>106000</v>
      </c>
      <c r="D218" s="204">
        <v>120127</v>
      </c>
      <c r="E218" s="216">
        <v>106000</v>
      </c>
      <c r="F218" s="216">
        <v>14127</v>
      </c>
      <c r="G218" s="188">
        <f>C218-E218</f>
        <v>0</v>
      </c>
      <c r="H218" s="28"/>
      <c r="I218" s="28"/>
    </row>
    <row r="219" spans="1:9" ht="25.5" customHeight="1">
      <c r="A219" s="169" t="s">
        <v>354</v>
      </c>
      <c r="B219" s="170" t="s">
        <v>356</v>
      </c>
      <c r="C219" s="96">
        <v>556000</v>
      </c>
      <c r="D219" s="109">
        <v>622717</v>
      </c>
      <c r="E219" s="115">
        <v>551000</v>
      </c>
      <c r="F219" s="115">
        <v>71717</v>
      </c>
      <c r="G219" s="118">
        <f>C219-E219</f>
        <v>5000</v>
      </c>
      <c r="H219" s="28"/>
      <c r="I219" s="28"/>
    </row>
    <row r="220" spans="1:9" ht="25.5" customHeight="1" thickBot="1">
      <c r="A220" s="175" t="s">
        <v>354</v>
      </c>
      <c r="B220" s="176" t="s">
        <v>357</v>
      </c>
      <c r="C220" s="214">
        <v>135000</v>
      </c>
      <c r="D220" s="112">
        <v>147000</v>
      </c>
      <c r="E220" s="119">
        <v>130000</v>
      </c>
      <c r="F220" s="119">
        <v>17000</v>
      </c>
      <c r="G220" s="120">
        <f>C220-E220</f>
        <v>5000</v>
      </c>
      <c r="H220" s="28"/>
      <c r="I220" s="28"/>
    </row>
    <row r="221" spans="1:10" ht="19.5" customHeight="1" thickBot="1">
      <c r="A221" s="189" t="s">
        <v>16</v>
      </c>
      <c r="B221" s="243"/>
      <c r="C221" s="205">
        <f>SUM(C218:C220)</f>
        <v>797000</v>
      </c>
      <c r="D221" s="206">
        <f>SUM(D218:D220)</f>
        <v>889844</v>
      </c>
      <c r="E221" s="205">
        <f>SUM(E218:E220)</f>
        <v>787000</v>
      </c>
      <c r="F221" s="205">
        <f>SUM(F218:F220)</f>
        <v>102844</v>
      </c>
      <c r="G221" s="244">
        <f>SUM(G218:G220)</f>
        <v>10000</v>
      </c>
      <c r="H221" s="28"/>
      <c r="I221" s="28"/>
      <c r="J221" s="72"/>
    </row>
    <row r="222" spans="1:9" ht="29.25" customHeight="1" thickBot="1">
      <c r="A222" s="217" t="s">
        <v>94</v>
      </c>
      <c r="B222" s="194" t="s">
        <v>358</v>
      </c>
      <c r="C222" s="196">
        <v>851000</v>
      </c>
      <c r="D222" s="35">
        <v>922235.75</v>
      </c>
      <c r="E222" s="219">
        <v>827366.75</v>
      </c>
      <c r="F222" s="196">
        <v>94869</v>
      </c>
      <c r="G222" s="197">
        <f>C222-E222</f>
        <v>23633.25</v>
      </c>
      <c r="H222" s="28"/>
      <c r="I222" s="28"/>
    </row>
    <row r="223" spans="1:9" ht="19.5" customHeight="1" thickBot="1">
      <c r="A223" s="189" t="s">
        <v>16</v>
      </c>
      <c r="B223" s="203"/>
      <c r="C223" s="244">
        <f>SUM(C222:C222)</f>
        <v>851000</v>
      </c>
      <c r="D223" s="245">
        <f>SUM(D222:D222)</f>
        <v>922235.75</v>
      </c>
      <c r="E223" s="244">
        <f>SUM(E222:E222)</f>
        <v>827366.75</v>
      </c>
      <c r="F223" s="244">
        <f>SUM(F222:F222)</f>
        <v>94869</v>
      </c>
      <c r="G223" s="244">
        <f>SUM(G222:G222)</f>
        <v>23633.25</v>
      </c>
      <c r="H223" s="28"/>
      <c r="I223" s="28"/>
    </row>
    <row r="224" spans="1:9" ht="25.5" customHeight="1" thickBot="1">
      <c r="A224" s="217" t="s">
        <v>359</v>
      </c>
      <c r="B224" s="194" t="s">
        <v>360</v>
      </c>
      <c r="C224" s="218">
        <v>148000</v>
      </c>
      <c r="D224" s="35">
        <v>182256</v>
      </c>
      <c r="E224" s="219">
        <v>148000</v>
      </c>
      <c r="F224" s="196">
        <v>34256</v>
      </c>
      <c r="G224" s="197">
        <f>C224-E224</f>
        <v>0</v>
      </c>
      <c r="H224" s="28"/>
      <c r="I224" s="28"/>
    </row>
    <row r="225" spans="1:9" ht="25.5" customHeight="1" thickBot="1">
      <c r="A225" s="189" t="s">
        <v>16</v>
      </c>
      <c r="B225" s="203"/>
      <c r="C225" s="205">
        <f>SUM(C224:C224)</f>
        <v>148000</v>
      </c>
      <c r="D225" s="206">
        <f>SUM(D224:D224)</f>
        <v>182256</v>
      </c>
      <c r="E225" s="205">
        <f>SUM(E224:E224)</f>
        <v>148000</v>
      </c>
      <c r="F225" s="205">
        <f>SUM(F224:F224)</f>
        <v>34256</v>
      </c>
      <c r="G225" s="205">
        <f>SUM(G224:G224)</f>
        <v>0</v>
      </c>
      <c r="H225" s="28"/>
      <c r="I225" s="28"/>
    </row>
    <row r="226" spans="1:9" ht="25.5" customHeight="1">
      <c r="A226" s="198" t="s">
        <v>361</v>
      </c>
      <c r="B226" s="184" t="s">
        <v>362</v>
      </c>
      <c r="C226" s="215">
        <v>118000</v>
      </c>
      <c r="D226" s="186">
        <v>132000</v>
      </c>
      <c r="E226" s="209">
        <v>118000</v>
      </c>
      <c r="F226" s="187">
        <v>14000</v>
      </c>
      <c r="G226" s="188">
        <f>C226-E226</f>
        <v>0</v>
      </c>
      <c r="H226" s="28"/>
      <c r="I226" s="28"/>
    </row>
    <row r="227" spans="1:9" ht="25.5" customHeight="1" thickBot="1">
      <c r="A227" s="175" t="s">
        <v>361</v>
      </c>
      <c r="B227" s="176" t="s">
        <v>363</v>
      </c>
      <c r="C227" s="124">
        <v>84000</v>
      </c>
      <c r="D227" s="202">
        <v>106000</v>
      </c>
      <c r="E227" s="125">
        <v>84000</v>
      </c>
      <c r="F227" s="181">
        <v>22000</v>
      </c>
      <c r="G227" s="120">
        <f>C227-E227</f>
        <v>0</v>
      </c>
      <c r="H227" s="28"/>
      <c r="I227" s="28"/>
    </row>
    <row r="228" spans="1:10" ht="19.5" customHeight="1" thickBot="1">
      <c r="A228" s="189" t="s">
        <v>16</v>
      </c>
      <c r="B228" s="203"/>
      <c r="C228" s="205">
        <f>SUM(C226:C227)</f>
        <v>202000</v>
      </c>
      <c r="D228" s="206">
        <f>SUM(D226:D227)</f>
        <v>238000</v>
      </c>
      <c r="E228" s="205">
        <f>SUM(E226:E227)</f>
        <v>202000</v>
      </c>
      <c r="F228" s="205">
        <f>SUM(F226:F227)</f>
        <v>36000</v>
      </c>
      <c r="G228" s="205">
        <f>SUM(G226:G227)</f>
        <v>0</v>
      </c>
      <c r="H228" s="28"/>
      <c r="I228" s="28"/>
      <c r="J228" s="72"/>
    </row>
    <row r="229" spans="1:9" ht="25.5" customHeight="1">
      <c r="A229" s="198" t="s">
        <v>1</v>
      </c>
      <c r="B229" s="184" t="s">
        <v>364</v>
      </c>
      <c r="C229" s="185">
        <v>151000</v>
      </c>
      <c r="D229" s="204">
        <v>349787</v>
      </c>
      <c r="E229" s="216">
        <v>145504</v>
      </c>
      <c r="F229" s="216">
        <v>204283</v>
      </c>
      <c r="G229" s="188">
        <f aca="true" t="shared" si="0" ref="G229:G235">C229-E229</f>
        <v>5496</v>
      </c>
      <c r="H229" s="28"/>
      <c r="I229" s="28"/>
    </row>
    <row r="230" spans="1:9" ht="25.5" customHeight="1">
      <c r="A230" s="169" t="s">
        <v>1</v>
      </c>
      <c r="B230" s="170" t="s">
        <v>365</v>
      </c>
      <c r="C230" s="96">
        <v>80000</v>
      </c>
      <c r="D230" s="109">
        <v>100000</v>
      </c>
      <c r="E230" s="115">
        <v>80000</v>
      </c>
      <c r="F230" s="115">
        <v>20000</v>
      </c>
      <c r="G230" s="118">
        <f t="shared" si="0"/>
        <v>0</v>
      </c>
      <c r="H230" s="28"/>
      <c r="I230" s="28"/>
    </row>
    <row r="231" spans="1:12" ht="25.5" customHeight="1">
      <c r="A231" s="169" t="s">
        <v>1</v>
      </c>
      <c r="B231" s="170" t="s">
        <v>366</v>
      </c>
      <c r="C231" s="96">
        <v>80000</v>
      </c>
      <c r="D231" s="109">
        <v>202423</v>
      </c>
      <c r="E231" s="115">
        <v>80000</v>
      </c>
      <c r="F231" s="115">
        <v>122423</v>
      </c>
      <c r="G231" s="118">
        <f t="shared" si="0"/>
        <v>0</v>
      </c>
      <c r="H231" s="28"/>
      <c r="I231" s="28"/>
      <c r="L231" s="64"/>
    </row>
    <row r="232" spans="1:9" ht="25.5" customHeight="1">
      <c r="A232" s="169" t="s">
        <v>1</v>
      </c>
      <c r="B232" s="170" t="s">
        <v>367</v>
      </c>
      <c r="C232" s="96">
        <v>49000</v>
      </c>
      <c r="D232" s="109">
        <v>58636</v>
      </c>
      <c r="E232" s="115">
        <v>49000</v>
      </c>
      <c r="F232" s="115">
        <v>9636</v>
      </c>
      <c r="G232" s="118">
        <f t="shared" si="0"/>
        <v>0</v>
      </c>
      <c r="H232" s="28"/>
      <c r="I232" s="28"/>
    </row>
    <row r="233" spans="1:9" ht="25.5" customHeight="1">
      <c r="A233" s="169" t="s">
        <v>1</v>
      </c>
      <c r="B233" s="170" t="s">
        <v>368</v>
      </c>
      <c r="C233" s="96">
        <v>60000</v>
      </c>
      <c r="D233" s="109">
        <v>88103</v>
      </c>
      <c r="E233" s="115">
        <v>60000</v>
      </c>
      <c r="F233" s="115">
        <v>28103</v>
      </c>
      <c r="G233" s="118">
        <f t="shared" si="0"/>
        <v>0</v>
      </c>
      <c r="H233" s="28"/>
      <c r="I233" s="28"/>
    </row>
    <row r="234" spans="1:9" ht="25.5" customHeight="1">
      <c r="A234" s="169" t="s">
        <v>1</v>
      </c>
      <c r="B234" s="170" t="s">
        <v>369</v>
      </c>
      <c r="C234" s="96">
        <v>15000</v>
      </c>
      <c r="D234" s="109">
        <v>171614</v>
      </c>
      <c r="E234" s="115">
        <v>15000</v>
      </c>
      <c r="F234" s="115">
        <v>156614</v>
      </c>
      <c r="G234" s="118">
        <f t="shared" si="0"/>
        <v>0</v>
      </c>
      <c r="H234" s="28"/>
      <c r="I234" s="28"/>
    </row>
    <row r="235" spans="1:12" ht="25.5" customHeight="1" thickBot="1">
      <c r="A235" s="175" t="s">
        <v>1</v>
      </c>
      <c r="B235" s="176" t="s">
        <v>370</v>
      </c>
      <c r="C235" s="214">
        <v>88000</v>
      </c>
      <c r="D235" s="112">
        <v>2490167</v>
      </c>
      <c r="E235" s="119">
        <v>88000</v>
      </c>
      <c r="F235" s="119">
        <v>2402167</v>
      </c>
      <c r="G235" s="120">
        <f t="shared" si="0"/>
        <v>0</v>
      </c>
      <c r="H235" s="28"/>
      <c r="I235" s="28"/>
      <c r="L235" s="64"/>
    </row>
    <row r="236" spans="1:9" ht="19.5" customHeight="1" thickBot="1">
      <c r="A236" s="189" t="s">
        <v>16</v>
      </c>
      <c r="B236" s="203"/>
      <c r="C236" s="205">
        <f>SUM(C229:C235)</f>
        <v>523000</v>
      </c>
      <c r="D236" s="206">
        <f>SUM(D229:D235)</f>
        <v>3460730</v>
      </c>
      <c r="E236" s="205">
        <f>SUM(E229:E235)</f>
        <v>517504</v>
      </c>
      <c r="F236" s="205">
        <f>SUM(F229:F235)</f>
        <v>2943226</v>
      </c>
      <c r="G236" s="244">
        <f>SUM(G229:G235)</f>
        <v>5496</v>
      </c>
      <c r="H236" s="28"/>
      <c r="I236" s="28"/>
    </row>
    <row r="237" spans="1:9" ht="25.5" customHeight="1">
      <c r="A237" s="198" t="s">
        <v>80</v>
      </c>
      <c r="B237" s="184" t="s">
        <v>371</v>
      </c>
      <c r="C237" s="222">
        <v>77000</v>
      </c>
      <c r="D237" s="186">
        <v>86000</v>
      </c>
      <c r="E237" s="187">
        <v>77000</v>
      </c>
      <c r="F237" s="187">
        <v>9000</v>
      </c>
      <c r="G237" s="188">
        <f>C237-E237</f>
        <v>0</v>
      </c>
      <c r="H237" s="28"/>
      <c r="I237" s="28"/>
    </row>
    <row r="238" spans="1:57" ht="25.5" customHeight="1">
      <c r="A238" s="169" t="s">
        <v>80</v>
      </c>
      <c r="B238" s="170" t="s">
        <v>372</v>
      </c>
      <c r="C238" s="100">
        <v>179000</v>
      </c>
      <c r="D238" s="108">
        <v>199000</v>
      </c>
      <c r="E238" s="103">
        <v>179000</v>
      </c>
      <c r="F238" s="103">
        <v>20000</v>
      </c>
      <c r="G238" s="118">
        <f>C238-E238</f>
        <v>0</v>
      </c>
      <c r="H238" s="28"/>
      <c r="I238" s="28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</row>
    <row r="239" spans="1:57" ht="25.5" customHeight="1">
      <c r="A239" s="169" t="s">
        <v>80</v>
      </c>
      <c r="B239" s="170" t="s">
        <v>373</v>
      </c>
      <c r="C239" s="100">
        <v>816000</v>
      </c>
      <c r="D239" s="108">
        <v>930295</v>
      </c>
      <c r="E239" s="103">
        <v>816000</v>
      </c>
      <c r="F239" s="103">
        <v>114295</v>
      </c>
      <c r="G239" s="118">
        <f>C239-E239</f>
        <v>0</v>
      </c>
      <c r="H239" s="28"/>
      <c r="I239" s="28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 spans="1:57" ht="25.5" customHeight="1">
      <c r="A240" s="169" t="s">
        <v>80</v>
      </c>
      <c r="B240" s="170" t="s">
        <v>374</v>
      </c>
      <c r="C240" s="100">
        <v>51000</v>
      </c>
      <c r="D240" s="108">
        <v>57000</v>
      </c>
      <c r="E240" s="103">
        <v>51000</v>
      </c>
      <c r="F240" s="103">
        <v>6000</v>
      </c>
      <c r="G240" s="118">
        <f>C240-E240</f>
        <v>0</v>
      </c>
      <c r="H240" s="28"/>
      <c r="I240" s="28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1" spans="1:57" ht="25.5" customHeight="1" thickBot="1">
      <c r="A241" s="175" t="s">
        <v>80</v>
      </c>
      <c r="B241" s="176" t="s">
        <v>375</v>
      </c>
      <c r="C241" s="228">
        <v>24000</v>
      </c>
      <c r="D241" s="202">
        <v>27000</v>
      </c>
      <c r="E241" s="181">
        <v>24000</v>
      </c>
      <c r="F241" s="181">
        <v>3000</v>
      </c>
      <c r="G241" s="120">
        <f>C241-E241</f>
        <v>0</v>
      </c>
      <c r="H241" s="28"/>
      <c r="I241" s="28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 spans="1:57" ht="20.25" customHeight="1" thickBot="1">
      <c r="A242" s="189" t="s">
        <v>16</v>
      </c>
      <c r="B242" s="203"/>
      <c r="C242" s="205">
        <f>SUM(C237:C241)</f>
        <v>1147000</v>
      </c>
      <c r="D242" s="206">
        <f>SUM(D237:D241)</f>
        <v>1299295</v>
      </c>
      <c r="E242" s="205">
        <f>SUM(E237:E241)</f>
        <v>1147000</v>
      </c>
      <c r="F242" s="205">
        <f>SUM(F237:F241)</f>
        <v>152295</v>
      </c>
      <c r="G242" s="205">
        <f>SUM(G237:G241)</f>
        <v>0</v>
      </c>
      <c r="H242" s="28"/>
      <c r="I242" s="28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  <row r="243" spans="1:57" ht="25.5" customHeight="1">
      <c r="A243" s="198" t="s">
        <v>2</v>
      </c>
      <c r="B243" s="184" t="s">
        <v>376</v>
      </c>
      <c r="C243" s="222">
        <v>270000</v>
      </c>
      <c r="D243" s="186">
        <v>351956.33</v>
      </c>
      <c r="E243" s="187">
        <v>270000</v>
      </c>
      <c r="F243" s="187">
        <v>81956.33</v>
      </c>
      <c r="G243" s="188">
        <f>C243-E243</f>
        <v>0</v>
      </c>
      <c r="H243" s="28"/>
      <c r="I243" s="28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 spans="1:57" ht="25.5" customHeight="1">
      <c r="A244" s="169" t="s">
        <v>2</v>
      </c>
      <c r="B244" s="170" t="s">
        <v>377</v>
      </c>
      <c r="C244" s="100">
        <v>92000</v>
      </c>
      <c r="D244" s="108">
        <v>110755.73</v>
      </c>
      <c r="E244" s="103">
        <v>67992.73</v>
      </c>
      <c r="F244" s="103">
        <v>42763</v>
      </c>
      <c r="G244" s="118">
        <f>C244-E244</f>
        <v>24007.270000000004</v>
      </c>
      <c r="H244" s="28"/>
      <c r="I244" s="28"/>
      <c r="L244" s="64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</row>
    <row r="245" spans="1:57" ht="25.5" customHeight="1" thickBot="1">
      <c r="A245" s="175" t="s">
        <v>2</v>
      </c>
      <c r="B245" s="176" t="s">
        <v>378</v>
      </c>
      <c r="C245" s="228">
        <v>420000</v>
      </c>
      <c r="D245" s="202">
        <v>471960</v>
      </c>
      <c r="E245" s="181">
        <v>382433</v>
      </c>
      <c r="F245" s="181">
        <v>89527</v>
      </c>
      <c r="G245" s="120">
        <f>C245-E245</f>
        <v>37567</v>
      </c>
      <c r="H245" s="28"/>
      <c r="I245" s="28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 spans="1:62" ht="21.75" customHeight="1" thickBot="1">
      <c r="A246" s="189" t="s">
        <v>16</v>
      </c>
      <c r="B246" s="203"/>
      <c r="C246" s="205">
        <f>SUM(C243:C245)</f>
        <v>782000</v>
      </c>
      <c r="D246" s="245">
        <f>SUM(D243:D245)</f>
        <v>934672.06</v>
      </c>
      <c r="E246" s="244">
        <f>SUM(E243:E245)</f>
        <v>720425.73</v>
      </c>
      <c r="F246" s="244">
        <f>SUM(F243:F245)</f>
        <v>214246.33000000002</v>
      </c>
      <c r="G246" s="244">
        <f>SUM(G243:G245)</f>
        <v>61574.270000000004</v>
      </c>
      <c r="H246" s="28"/>
      <c r="I246" s="28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</row>
    <row r="247" spans="1:57" s="7" customFormat="1" ht="25.5" customHeight="1">
      <c r="A247" s="198" t="s">
        <v>379</v>
      </c>
      <c r="B247" s="184" t="s">
        <v>380</v>
      </c>
      <c r="C247" s="215">
        <v>100000</v>
      </c>
      <c r="D247" s="204">
        <v>113063.5</v>
      </c>
      <c r="E247" s="209">
        <v>99539</v>
      </c>
      <c r="F247" s="216">
        <v>13524.5</v>
      </c>
      <c r="G247" s="188">
        <f aca="true" t="shared" si="1" ref="G247:G255">C247-E247</f>
        <v>461</v>
      </c>
      <c r="H247" s="28"/>
      <c r="I247" s="28"/>
      <c r="J247" s="64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</row>
    <row r="248" spans="1:57" s="7" customFormat="1" ht="25.5" customHeight="1">
      <c r="A248" s="169" t="s">
        <v>379</v>
      </c>
      <c r="B248" s="170" t="s">
        <v>381</v>
      </c>
      <c r="C248" s="123">
        <v>13000</v>
      </c>
      <c r="D248" s="109">
        <v>15000</v>
      </c>
      <c r="E248" s="122">
        <v>13000</v>
      </c>
      <c r="F248" s="115">
        <v>2000</v>
      </c>
      <c r="G248" s="118">
        <f t="shared" si="1"/>
        <v>0</v>
      </c>
      <c r="H248" s="28"/>
      <c r="I248" s="28"/>
      <c r="J248" s="64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</row>
    <row r="249" spans="1:57" s="7" customFormat="1" ht="25.5" customHeight="1">
      <c r="A249" s="169" t="s">
        <v>379</v>
      </c>
      <c r="B249" s="170" t="s">
        <v>380</v>
      </c>
      <c r="C249" s="123">
        <v>85000</v>
      </c>
      <c r="D249" s="109">
        <v>95782</v>
      </c>
      <c r="E249" s="122">
        <v>84592</v>
      </c>
      <c r="F249" s="115">
        <v>11190</v>
      </c>
      <c r="G249" s="118">
        <f t="shared" si="1"/>
        <v>408</v>
      </c>
      <c r="H249" s="28"/>
      <c r="I249" s="28"/>
      <c r="J249" s="64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</row>
    <row r="250" spans="1:57" s="7" customFormat="1" ht="25.5" customHeight="1">
      <c r="A250" s="169" t="s">
        <v>379</v>
      </c>
      <c r="B250" s="170" t="s">
        <v>382</v>
      </c>
      <c r="C250" s="123">
        <v>169000</v>
      </c>
      <c r="D250" s="109">
        <v>188000</v>
      </c>
      <c r="E250" s="122">
        <v>169000</v>
      </c>
      <c r="F250" s="115">
        <v>19000</v>
      </c>
      <c r="G250" s="118">
        <f t="shared" si="1"/>
        <v>0</v>
      </c>
      <c r="H250" s="28"/>
      <c r="I250" s="28"/>
      <c r="J250" s="64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</row>
    <row r="251" spans="1:57" s="7" customFormat="1" ht="25.5" customHeight="1">
      <c r="A251" s="169" t="s">
        <v>379</v>
      </c>
      <c r="B251" s="170" t="s">
        <v>383</v>
      </c>
      <c r="C251" s="123">
        <v>126000</v>
      </c>
      <c r="D251" s="109">
        <v>152630</v>
      </c>
      <c r="E251" s="122">
        <v>126000</v>
      </c>
      <c r="F251" s="115">
        <v>38630</v>
      </c>
      <c r="G251" s="118">
        <f t="shared" si="1"/>
        <v>0</v>
      </c>
      <c r="H251" s="28"/>
      <c r="I251" s="28"/>
      <c r="J251" s="64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</row>
    <row r="252" spans="1:57" s="7" customFormat="1" ht="25.5" customHeight="1">
      <c r="A252" s="169" t="s">
        <v>379</v>
      </c>
      <c r="B252" s="170" t="s">
        <v>384</v>
      </c>
      <c r="C252" s="123">
        <v>30000</v>
      </c>
      <c r="D252" s="109">
        <v>90886</v>
      </c>
      <c r="E252" s="122">
        <v>30000</v>
      </c>
      <c r="F252" s="115">
        <v>60886</v>
      </c>
      <c r="G252" s="118">
        <f t="shared" si="1"/>
        <v>0</v>
      </c>
      <c r="H252" s="28"/>
      <c r="I252" s="28"/>
      <c r="J252" s="64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</row>
    <row r="253" spans="1:57" s="7" customFormat="1" ht="25.5" customHeight="1">
      <c r="A253" s="169" t="s">
        <v>379</v>
      </c>
      <c r="B253" s="170" t="s">
        <v>385</v>
      </c>
      <c r="C253" s="123">
        <v>52000</v>
      </c>
      <c r="D253" s="109">
        <v>87550</v>
      </c>
      <c r="E253" s="122">
        <v>50500</v>
      </c>
      <c r="F253" s="115">
        <v>32050</v>
      </c>
      <c r="G253" s="118">
        <f t="shared" si="1"/>
        <v>1500</v>
      </c>
      <c r="H253" s="28"/>
      <c r="I253" s="28"/>
      <c r="J253" s="64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</row>
    <row r="254" spans="1:57" s="7" customFormat="1" ht="25.5" customHeight="1">
      <c r="A254" s="169" t="s">
        <v>379</v>
      </c>
      <c r="B254" s="170" t="s">
        <v>381</v>
      </c>
      <c r="C254" s="123">
        <v>11000</v>
      </c>
      <c r="D254" s="109">
        <v>15000</v>
      </c>
      <c r="E254" s="122">
        <v>11000</v>
      </c>
      <c r="F254" s="115">
        <v>4000</v>
      </c>
      <c r="G254" s="118">
        <f t="shared" si="1"/>
        <v>0</v>
      </c>
      <c r="H254" s="28"/>
      <c r="I254" s="28"/>
      <c r="J254" s="64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</row>
    <row r="255" spans="1:62" s="7" customFormat="1" ht="25.5" customHeight="1" thickBot="1">
      <c r="A255" s="175" t="s">
        <v>379</v>
      </c>
      <c r="B255" s="176" t="s">
        <v>386</v>
      </c>
      <c r="C255" s="124">
        <v>23000</v>
      </c>
      <c r="D255" s="112">
        <v>28000</v>
      </c>
      <c r="E255" s="125">
        <v>23000</v>
      </c>
      <c r="F255" s="119">
        <v>5000</v>
      </c>
      <c r="G255" s="120">
        <f t="shared" si="1"/>
        <v>0</v>
      </c>
      <c r="H255" s="28"/>
      <c r="I255" s="28"/>
      <c r="J255" s="64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</row>
    <row r="256" spans="1:9" ht="22.5" customHeight="1" thickBot="1">
      <c r="A256" s="189" t="s">
        <v>16</v>
      </c>
      <c r="B256" s="203"/>
      <c r="C256" s="205">
        <f>SUM(C247:C255)</f>
        <v>609000</v>
      </c>
      <c r="D256" s="206">
        <f>SUM(D247:D255)</f>
        <v>785911.5</v>
      </c>
      <c r="E256" s="205">
        <f>SUM(E247:E255)</f>
        <v>606631</v>
      </c>
      <c r="F256" s="205">
        <f>SUM(F247:F255)</f>
        <v>186280.5</v>
      </c>
      <c r="G256" s="244">
        <f>SUM(G247:G255)</f>
        <v>2369</v>
      </c>
      <c r="H256" s="28"/>
      <c r="I256" s="28"/>
    </row>
    <row r="257" spans="1:9" ht="25.5" customHeight="1">
      <c r="A257" s="198" t="s">
        <v>42</v>
      </c>
      <c r="B257" s="184" t="s">
        <v>387</v>
      </c>
      <c r="C257" s="267">
        <v>216000</v>
      </c>
      <c r="D257" s="204">
        <v>270280</v>
      </c>
      <c r="E257" s="268">
        <v>216000</v>
      </c>
      <c r="F257" s="216">
        <v>54280</v>
      </c>
      <c r="G257" s="188">
        <f>C257-E257</f>
        <v>0</v>
      </c>
      <c r="H257" s="28"/>
      <c r="I257" s="28"/>
    </row>
    <row r="258" spans="1:9" ht="25.5" customHeight="1" thickBot="1">
      <c r="A258" s="175" t="s">
        <v>42</v>
      </c>
      <c r="B258" s="176" t="s">
        <v>388</v>
      </c>
      <c r="C258" s="269">
        <v>113000</v>
      </c>
      <c r="D258" s="112">
        <v>142752</v>
      </c>
      <c r="E258" s="270">
        <v>112952</v>
      </c>
      <c r="F258" s="119">
        <v>29800</v>
      </c>
      <c r="G258" s="120">
        <f>C258-E258</f>
        <v>48</v>
      </c>
      <c r="H258" s="28"/>
      <c r="I258" s="28"/>
    </row>
    <row r="259" spans="1:9" ht="21.75" customHeight="1" thickBot="1">
      <c r="A259" s="189" t="s">
        <v>16</v>
      </c>
      <c r="B259" s="203"/>
      <c r="C259" s="205">
        <f>SUM(C257:C258)</f>
        <v>329000</v>
      </c>
      <c r="D259" s="206">
        <f>SUM(D257:D258)</f>
        <v>413032</v>
      </c>
      <c r="E259" s="205">
        <f>SUM(E257:E258)</f>
        <v>328952</v>
      </c>
      <c r="F259" s="205">
        <f>SUM(F257:F258)</f>
        <v>84080</v>
      </c>
      <c r="G259" s="244">
        <f>SUM(G257:G258)</f>
        <v>48</v>
      </c>
      <c r="H259" s="28"/>
      <c r="I259" s="28"/>
    </row>
    <row r="260" spans="1:9" ht="25.5" customHeight="1">
      <c r="A260" s="198" t="s">
        <v>389</v>
      </c>
      <c r="B260" s="184" t="s">
        <v>390</v>
      </c>
      <c r="C260" s="185">
        <v>219000</v>
      </c>
      <c r="D260" s="204">
        <v>283000</v>
      </c>
      <c r="E260" s="216">
        <v>219000</v>
      </c>
      <c r="F260" s="216">
        <v>64000</v>
      </c>
      <c r="G260" s="188">
        <f>C260-E260</f>
        <v>0</v>
      </c>
      <c r="H260" s="28"/>
      <c r="I260" s="28"/>
    </row>
    <row r="261" spans="1:9" ht="25.5" customHeight="1">
      <c r="A261" s="169" t="s">
        <v>389</v>
      </c>
      <c r="B261" s="170" t="s">
        <v>391</v>
      </c>
      <c r="C261" s="96">
        <v>95000</v>
      </c>
      <c r="D261" s="109">
        <v>55536</v>
      </c>
      <c r="E261" s="115">
        <v>46800</v>
      </c>
      <c r="F261" s="115">
        <v>8736</v>
      </c>
      <c r="G261" s="118">
        <f>C261-E261</f>
        <v>48200</v>
      </c>
      <c r="H261" s="28"/>
      <c r="I261" s="28"/>
    </row>
    <row r="262" spans="1:9" ht="25.5" customHeight="1" thickBot="1">
      <c r="A262" s="175" t="s">
        <v>389</v>
      </c>
      <c r="B262" s="176" t="s">
        <v>392</v>
      </c>
      <c r="C262" s="214">
        <v>300000</v>
      </c>
      <c r="D262" s="112">
        <v>350000</v>
      </c>
      <c r="E262" s="119">
        <v>300000</v>
      </c>
      <c r="F262" s="119">
        <v>50000</v>
      </c>
      <c r="G262" s="120">
        <f>C262-E262</f>
        <v>0</v>
      </c>
      <c r="H262" s="28"/>
      <c r="I262" s="28"/>
    </row>
    <row r="263" spans="1:9" ht="19.5" customHeight="1" thickBot="1">
      <c r="A263" s="189" t="s">
        <v>16</v>
      </c>
      <c r="B263" s="203"/>
      <c r="C263" s="205">
        <f>SUM(C260:C262)</f>
        <v>614000</v>
      </c>
      <c r="D263" s="206">
        <f>SUM(D260:D262)</f>
        <v>688536</v>
      </c>
      <c r="E263" s="205">
        <f>SUM(E260:E262)</f>
        <v>565800</v>
      </c>
      <c r="F263" s="205">
        <f>SUM(F260:F262)</f>
        <v>122736</v>
      </c>
      <c r="G263" s="244">
        <f>SUM(G260:G262)</f>
        <v>48200</v>
      </c>
      <c r="H263" s="28"/>
      <c r="I263" s="28"/>
    </row>
    <row r="264" spans="1:57" ht="25.5" customHeight="1">
      <c r="A264" s="198" t="s">
        <v>27</v>
      </c>
      <c r="B264" s="184" t="s">
        <v>393</v>
      </c>
      <c r="C264" s="222">
        <v>70000</v>
      </c>
      <c r="D264" s="186">
        <v>86000</v>
      </c>
      <c r="E264" s="187">
        <v>70000</v>
      </c>
      <c r="F264" s="187">
        <v>16000</v>
      </c>
      <c r="G264" s="188">
        <f>C264-E264</f>
        <v>0</v>
      </c>
      <c r="H264" s="28"/>
      <c r="I264" s="28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</row>
    <row r="265" spans="1:57" ht="25.5" customHeight="1">
      <c r="A265" s="169" t="s">
        <v>27</v>
      </c>
      <c r="B265" s="170" t="s">
        <v>394</v>
      </c>
      <c r="C265" s="100">
        <v>62000</v>
      </c>
      <c r="D265" s="108">
        <v>69700</v>
      </c>
      <c r="E265" s="103">
        <v>62000</v>
      </c>
      <c r="F265" s="103">
        <v>7700</v>
      </c>
      <c r="G265" s="118">
        <f>C265-E265</f>
        <v>0</v>
      </c>
      <c r="H265" s="28"/>
      <c r="I265" s="28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 spans="1:57" ht="25.5" customHeight="1">
      <c r="A266" s="169" t="s">
        <v>27</v>
      </c>
      <c r="B266" s="170" t="s">
        <v>395</v>
      </c>
      <c r="C266" s="100">
        <v>25000</v>
      </c>
      <c r="D266" s="108">
        <v>33775</v>
      </c>
      <c r="E266" s="103">
        <v>25000</v>
      </c>
      <c r="F266" s="103">
        <v>8775</v>
      </c>
      <c r="G266" s="118">
        <f>C266-E266</f>
        <v>0</v>
      </c>
      <c r="H266" s="28"/>
      <c r="I266" s="28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</row>
    <row r="267" spans="1:57" ht="25.5" customHeight="1" thickBot="1">
      <c r="A267" s="175" t="s">
        <v>27</v>
      </c>
      <c r="B267" s="176" t="s">
        <v>396</v>
      </c>
      <c r="C267" s="228">
        <v>50000</v>
      </c>
      <c r="D267" s="202">
        <v>66200</v>
      </c>
      <c r="E267" s="181">
        <v>50000</v>
      </c>
      <c r="F267" s="181">
        <v>16200</v>
      </c>
      <c r="G267" s="120">
        <f>C267-E267</f>
        <v>0</v>
      </c>
      <c r="H267" s="28"/>
      <c r="I267" s="28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</row>
    <row r="268" spans="1:9" ht="21.75" customHeight="1" thickBot="1">
      <c r="A268" s="189" t="s">
        <v>16</v>
      </c>
      <c r="B268" s="203"/>
      <c r="C268" s="205">
        <f>SUM(C264:C267)</f>
        <v>207000</v>
      </c>
      <c r="D268" s="206">
        <f>SUM(D264:D267)</f>
        <v>255675</v>
      </c>
      <c r="E268" s="205">
        <f>SUM(E264:E267)</f>
        <v>207000</v>
      </c>
      <c r="F268" s="205">
        <f>SUM(F264:F267)</f>
        <v>48675</v>
      </c>
      <c r="G268" s="205">
        <f>SUM(G264:G267)</f>
        <v>0</v>
      </c>
      <c r="H268" s="28"/>
      <c r="I268" s="28"/>
    </row>
    <row r="269" spans="1:9" ht="25.5" customHeight="1">
      <c r="A269" s="198" t="s">
        <v>397</v>
      </c>
      <c r="B269" s="184" t="s">
        <v>398</v>
      </c>
      <c r="C269" s="222">
        <v>18000</v>
      </c>
      <c r="D269" s="186">
        <v>23000</v>
      </c>
      <c r="E269" s="187">
        <v>18000</v>
      </c>
      <c r="F269" s="187">
        <v>5000</v>
      </c>
      <c r="G269" s="188">
        <f>C269-E269</f>
        <v>0</v>
      </c>
      <c r="H269" s="28"/>
      <c r="I269" s="28"/>
    </row>
    <row r="270" spans="1:9" ht="25.5" customHeight="1">
      <c r="A270" s="169" t="s">
        <v>397</v>
      </c>
      <c r="B270" s="170" t="s">
        <v>399</v>
      </c>
      <c r="C270" s="100">
        <v>67000</v>
      </c>
      <c r="D270" s="108">
        <v>98243.53</v>
      </c>
      <c r="E270" s="103">
        <v>67000</v>
      </c>
      <c r="F270" s="103">
        <v>31243.53</v>
      </c>
      <c r="G270" s="118">
        <f>C270-E270</f>
        <v>0</v>
      </c>
      <c r="H270" s="28"/>
      <c r="I270" s="28"/>
    </row>
    <row r="271" spans="1:9" ht="25.5" customHeight="1" thickBot="1">
      <c r="A271" s="175" t="s">
        <v>397</v>
      </c>
      <c r="B271" s="176" t="s">
        <v>400</v>
      </c>
      <c r="C271" s="228">
        <v>50000</v>
      </c>
      <c r="D271" s="202">
        <v>60000</v>
      </c>
      <c r="E271" s="181">
        <v>50000</v>
      </c>
      <c r="F271" s="181">
        <v>10000</v>
      </c>
      <c r="G271" s="120">
        <f>C271-E271</f>
        <v>0</v>
      </c>
      <c r="H271" s="28"/>
      <c r="I271" s="28"/>
    </row>
    <row r="272" spans="1:62" ht="21.75" customHeight="1" thickBot="1">
      <c r="A272" s="189" t="s">
        <v>16</v>
      </c>
      <c r="B272" s="203"/>
      <c r="C272" s="205">
        <f>SUM(C269:C271)</f>
        <v>135000</v>
      </c>
      <c r="D272" s="206">
        <f>SUM(D269:D271)</f>
        <v>181243.53</v>
      </c>
      <c r="E272" s="205">
        <f>SUM(E269:E271)</f>
        <v>135000</v>
      </c>
      <c r="F272" s="205">
        <f>SUM(F269:F271)</f>
        <v>46243.53</v>
      </c>
      <c r="G272" s="205">
        <f>SUM(G269:G271)</f>
        <v>0</v>
      </c>
      <c r="H272" s="28"/>
      <c r="I272" s="28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BF272" s="7"/>
      <c r="BG272" s="7"/>
      <c r="BH272" s="7"/>
      <c r="BI272" s="7"/>
      <c r="BJ272" s="7"/>
    </row>
    <row r="273" spans="1:57" s="7" customFormat="1" ht="25.5" customHeight="1">
      <c r="A273" s="198" t="s">
        <v>401</v>
      </c>
      <c r="B273" s="184" t="s">
        <v>402</v>
      </c>
      <c r="C273" s="199">
        <v>273000</v>
      </c>
      <c r="D273" s="204">
        <v>309335</v>
      </c>
      <c r="E273" s="216">
        <v>194325</v>
      </c>
      <c r="F273" s="216">
        <v>115010</v>
      </c>
      <c r="G273" s="188">
        <f>C273-E273</f>
        <v>78675</v>
      </c>
      <c r="H273" s="28"/>
      <c r="I273" s="28"/>
      <c r="J273" s="64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</row>
    <row r="274" spans="1:57" s="7" customFormat="1" ht="25.5" customHeight="1">
      <c r="A274" s="169" t="s">
        <v>401</v>
      </c>
      <c r="B274" s="170" t="s">
        <v>403</v>
      </c>
      <c r="C274" s="97">
        <v>252000</v>
      </c>
      <c r="D274" s="109">
        <v>311330</v>
      </c>
      <c r="E274" s="115">
        <v>252000</v>
      </c>
      <c r="F274" s="115">
        <v>59330</v>
      </c>
      <c r="G274" s="118">
        <f>C274-E274</f>
        <v>0</v>
      </c>
      <c r="H274" s="28"/>
      <c r="I274" s="28"/>
      <c r="J274" s="64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</row>
    <row r="275" spans="1:62" s="7" customFormat="1" ht="25.5" customHeight="1" thickBot="1">
      <c r="A275" s="175" t="s">
        <v>401</v>
      </c>
      <c r="B275" s="176" t="s">
        <v>403</v>
      </c>
      <c r="C275" s="201">
        <v>252000</v>
      </c>
      <c r="D275" s="112">
        <v>292102</v>
      </c>
      <c r="E275" s="119">
        <v>252000</v>
      </c>
      <c r="F275" s="119">
        <v>40102</v>
      </c>
      <c r="G275" s="120">
        <f>C275-E275</f>
        <v>0</v>
      </c>
      <c r="H275" s="28"/>
      <c r="I275" s="28"/>
      <c r="J275" s="64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21"/>
      <c r="BG275" s="21"/>
      <c r="BH275" s="21"/>
      <c r="BI275" s="21"/>
      <c r="BJ275" s="21"/>
    </row>
    <row r="276" spans="1:62" s="21" customFormat="1" ht="20.25" customHeight="1" thickBot="1">
      <c r="A276" s="189" t="s">
        <v>16</v>
      </c>
      <c r="B276" s="271"/>
      <c r="C276" s="104">
        <f>SUM(C273:C275)</f>
        <v>777000</v>
      </c>
      <c r="D276" s="113">
        <f>SUM(D273:D275)</f>
        <v>912767</v>
      </c>
      <c r="E276" s="104">
        <f>SUM(E273:E275)</f>
        <v>698325</v>
      </c>
      <c r="F276" s="104">
        <f>SUM(F273:F275)</f>
        <v>214442</v>
      </c>
      <c r="G276" s="104">
        <f>SUM(G273:G275)</f>
        <v>78675</v>
      </c>
      <c r="H276" s="28"/>
      <c r="I276" s="28"/>
      <c r="J276" s="64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</row>
    <row r="277" spans="1:9" ht="25.5" customHeight="1">
      <c r="A277" s="198" t="s">
        <v>3</v>
      </c>
      <c r="B277" s="184" t="s">
        <v>404</v>
      </c>
      <c r="C277" s="199">
        <v>51000</v>
      </c>
      <c r="D277" s="204">
        <v>86000</v>
      </c>
      <c r="E277" s="216">
        <v>49000</v>
      </c>
      <c r="F277" s="216">
        <v>37000</v>
      </c>
      <c r="G277" s="188">
        <f>C277-E277</f>
        <v>2000</v>
      </c>
      <c r="H277" s="28"/>
      <c r="I277" s="28"/>
    </row>
    <row r="278" spans="1:9" ht="25.5" customHeight="1">
      <c r="A278" s="169" t="s">
        <v>3</v>
      </c>
      <c r="B278" s="170" t="s">
        <v>405</v>
      </c>
      <c r="C278" s="97">
        <v>132000</v>
      </c>
      <c r="D278" s="109">
        <v>255799</v>
      </c>
      <c r="E278" s="115">
        <v>127000</v>
      </c>
      <c r="F278" s="115">
        <v>128799</v>
      </c>
      <c r="G278" s="118">
        <f>C278-E278</f>
        <v>5000</v>
      </c>
      <c r="H278" s="28"/>
      <c r="I278" s="28"/>
    </row>
    <row r="279" spans="1:9" ht="25.5" customHeight="1">
      <c r="A279" s="169" t="s">
        <v>3</v>
      </c>
      <c r="B279" s="170" t="s">
        <v>406</v>
      </c>
      <c r="C279" s="97">
        <v>92000</v>
      </c>
      <c r="D279" s="109">
        <v>103672</v>
      </c>
      <c r="E279" s="115">
        <v>92000</v>
      </c>
      <c r="F279" s="115">
        <v>11672</v>
      </c>
      <c r="G279" s="118">
        <f>C279-E279</f>
        <v>0</v>
      </c>
      <c r="H279" s="28"/>
      <c r="I279" s="28"/>
    </row>
    <row r="280" spans="1:9" ht="25.5" customHeight="1">
      <c r="A280" s="169" t="s">
        <v>3</v>
      </c>
      <c r="B280" s="170" t="s">
        <v>407</v>
      </c>
      <c r="C280" s="97">
        <v>458000</v>
      </c>
      <c r="D280" s="109">
        <v>453572.75</v>
      </c>
      <c r="E280" s="115">
        <v>407244.75</v>
      </c>
      <c r="F280" s="115">
        <v>46328</v>
      </c>
      <c r="G280" s="118">
        <f>C280-E280</f>
        <v>50755.25</v>
      </c>
      <c r="H280" s="28"/>
      <c r="I280" s="28"/>
    </row>
    <row r="281" spans="1:9" ht="25.5" customHeight="1" thickBot="1">
      <c r="A281" s="175" t="s">
        <v>3</v>
      </c>
      <c r="B281" s="176" t="s">
        <v>408</v>
      </c>
      <c r="C281" s="201">
        <v>46000</v>
      </c>
      <c r="D281" s="112">
        <v>57500</v>
      </c>
      <c r="E281" s="119">
        <v>46000</v>
      </c>
      <c r="F281" s="119">
        <v>11500</v>
      </c>
      <c r="G281" s="120">
        <f>C281-E281</f>
        <v>0</v>
      </c>
      <c r="H281" s="28"/>
      <c r="I281" s="28"/>
    </row>
    <row r="282" spans="1:10" ht="19.5" customHeight="1" thickBot="1">
      <c r="A282" s="236" t="s">
        <v>16</v>
      </c>
      <c r="B282" s="200"/>
      <c r="C282" s="104">
        <f>SUM(C277:C281)</f>
        <v>779000</v>
      </c>
      <c r="D282" s="113">
        <f>SUM(D277:D281)</f>
        <v>956543.75</v>
      </c>
      <c r="E282" s="104">
        <f>SUM(E277:E281)</f>
        <v>721244.75</v>
      </c>
      <c r="F282" s="104">
        <f>SUM(F277:F281)</f>
        <v>235299</v>
      </c>
      <c r="G282" s="104">
        <f>SUM(G277:G281)</f>
        <v>57755.25</v>
      </c>
      <c r="H282" s="28"/>
      <c r="I282" s="28"/>
      <c r="J282" s="75"/>
    </row>
    <row r="283" spans="1:9" ht="25.5" customHeight="1">
      <c r="A283" s="198" t="s">
        <v>4</v>
      </c>
      <c r="B283" s="184" t="s">
        <v>409</v>
      </c>
      <c r="C283" s="215">
        <v>325000</v>
      </c>
      <c r="D283" s="204">
        <v>306490</v>
      </c>
      <c r="E283" s="209">
        <v>261532</v>
      </c>
      <c r="F283" s="216">
        <v>44958</v>
      </c>
      <c r="G283" s="188">
        <f>C283-E283</f>
        <v>63468</v>
      </c>
      <c r="H283" s="28"/>
      <c r="I283" s="28"/>
    </row>
    <row r="284" spans="1:9" ht="25.5" customHeight="1">
      <c r="A284" s="169" t="s">
        <v>4</v>
      </c>
      <c r="B284" s="170" t="s">
        <v>39</v>
      </c>
      <c r="C284" s="123">
        <v>110000</v>
      </c>
      <c r="D284" s="109">
        <v>100640</v>
      </c>
      <c r="E284" s="122">
        <v>66677</v>
      </c>
      <c r="F284" s="115">
        <v>33963</v>
      </c>
      <c r="G284" s="118">
        <f>C284-E284</f>
        <v>43323</v>
      </c>
      <c r="H284" s="28"/>
      <c r="I284" s="28"/>
    </row>
    <row r="285" spans="1:9" ht="25.5" customHeight="1" thickBot="1">
      <c r="A285" s="175" t="s">
        <v>4</v>
      </c>
      <c r="B285" s="176" t="s">
        <v>410</v>
      </c>
      <c r="C285" s="124">
        <v>204000</v>
      </c>
      <c r="D285" s="112">
        <v>278099</v>
      </c>
      <c r="E285" s="125">
        <v>195961</v>
      </c>
      <c r="F285" s="119">
        <v>82138</v>
      </c>
      <c r="G285" s="120">
        <f>C285-E285</f>
        <v>8039</v>
      </c>
      <c r="H285" s="28"/>
      <c r="I285" s="28"/>
    </row>
    <row r="286" spans="1:9" ht="20.25" customHeight="1" thickBot="1">
      <c r="A286" s="236" t="s">
        <v>16</v>
      </c>
      <c r="B286" s="200"/>
      <c r="C286" s="104">
        <f>SUM(C283:C285)</f>
        <v>639000</v>
      </c>
      <c r="D286" s="113">
        <f>SUM(D283:D285)</f>
        <v>685229</v>
      </c>
      <c r="E286" s="104">
        <f>SUM(E283:E285)</f>
        <v>524170</v>
      </c>
      <c r="F286" s="104">
        <f>SUM(F283:F285)</f>
        <v>161059</v>
      </c>
      <c r="G286" s="104">
        <f>SUM(G283:G285)</f>
        <v>114830</v>
      </c>
      <c r="H286" s="28"/>
      <c r="I286" s="28"/>
    </row>
    <row r="287" spans="1:9" ht="25.5" customHeight="1" thickBot="1">
      <c r="A287" s="217" t="s">
        <v>411</v>
      </c>
      <c r="B287" s="194" t="s">
        <v>412</v>
      </c>
      <c r="C287" s="218">
        <v>70000</v>
      </c>
      <c r="D287" s="207">
        <v>48200</v>
      </c>
      <c r="E287" s="219">
        <v>43380</v>
      </c>
      <c r="F287" s="220">
        <v>4820</v>
      </c>
      <c r="G287" s="197">
        <f>C287-E287</f>
        <v>26620</v>
      </c>
      <c r="H287" s="28"/>
      <c r="I287" s="28"/>
    </row>
    <row r="288" spans="1:9" ht="21.75" customHeight="1" thickBot="1">
      <c r="A288" s="236" t="s">
        <v>16</v>
      </c>
      <c r="B288" s="200"/>
      <c r="C288" s="104">
        <f>SUM(C287)</f>
        <v>70000</v>
      </c>
      <c r="D288" s="113">
        <f>SUM(D287)</f>
        <v>48200</v>
      </c>
      <c r="E288" s="104">
        <f>SUM(E287)</f>
        <v>43380</v>
      </c>
      <c r="F288" s="104">
        <f>SUM(F287)</f>
        <v>4820</v>
      </c>
      <c r="G288" s="104">
        <f>SUM(G287)</f>
        <v>26620</v>
      </c>
      <c r="H288" s="28"/>
      <c r="I288" s="28"/>
    </row>
    <row r="289" spans="1:9" ht="25.5" customHeight="1">
      <c r="A289" s="198" t="s">
        <v>31</v>
      </c>
      <c r="B289" s="184" t="s">
        <v>413</v>
      </c>
      <c r="C289" s="215">
        <v>384000</v>
      </c>
      <c r="D289" s="204">
        <v>412191</v>
      </c>
      <c r="E289" s="209">
        <v>370971.9</v>
      </c>
      <c r="F289" s="216">
        <v>41219.1</v>
      </c>
      <c r="G289" s="188">
        <f>C289-E289</f>
        <v>13028.099999999977</v>
      </c>
      <c r="H289" s="28"/>
      <c r="I289" s="28"/>
    </row>
    <row r="290" spans="1:9" ht="25.5" customHeight="1">
      <c r="A290" s="169" t="s">
        <v>31</v>
      </c>
      <c r="B290" s="170" t="s">
        <v>414</v>
      </c>
      <c r="C290" s="123">
        <v>36000</v>
      </c>
      <c r="D290" s="109">
        <v>36594</v>
      </c>
      <c r="E290" s="122">
        <v>32934.6</v>
      </c>
      <c r="F290" s="115">
        <v>3659.4</v>
      </c>
      <c r="G290" s="118">
        <f>C290-E290</f>
        <v>3065.4000000000015</v>
      </c>
      <c r="H290" s="28"/>
      <c r="I290" s="28"/>
    </row>
    <row r="291" spans="1:9" ht="25.5" customHeight="1" thickBot="1">
      <c r="A291" s="175" t="s">
        <v>31</v>
      </c>
      <c r="B291" s="176" t="s">
        <v>415</v>
      </c>
      <c r="C291" s="124">
        <v>46000</v>
      </c>
      <c r="D291" s="112">
        <v>50641</v>
      </c>
      <c r="E291" s="125">
        <v>36317</v>
      </c>
      <c r="F291" s="119">
        <v>14324</v>
      </c>
      <c r="G291" s="120">
        <f>C291-E291</f>
        <v>9683</v>
      </c>
      <c r="H291" s="28"/>
      <c r="I291" s="28"/>
    </row>
    <row r="292" spans="1:9" ht="18.75" customHeight="1" thickBot="1">
      <c r="A292" s="236" t="s">
        <v>16</v>
      </c>
      <c r="B292" s="200"/>
      <c r="C292" s="104">
        <f>SUM(C289:C291)</f>
        <v>466000</v>
      </c>
      <c r="D292" s="113">
        <f>SUM(D289:D291)</f>
        <v>499426</v>
      </c>
      <c r="E292" s="104">
        <f>SUM(E289:E291)</f>
        <v>440223.5</v>
      </c>
      <c r="F292" s="104">
        <f>SUM(F289:F291)</f>
        <v>59202.5</v>
      </c>
      <c r="G292" s="104">
        <f>SUM(G289:G291)</f>
        <v>25776.499999999978</v>
      </c>
      <c r="H292" s="28"/>
      <c r="I292" s="28"/>
    </row>
    <row r="293" spans="1:9" ht="25.5" customHeight="1">
      <c r="A293" s="259" t="s">
        <v>5</v>
      </c>
      <c r="B293" s="260" t="s">
        <v>416</v>
      </c>
      <c r="C293" s="215">
        <v>35000</v>
      </c>
      <c r="D293" s="204">
        <v>236474</v>
      </c>
      <c r="E293" s="209">
        <v>35000</v>
      </c>
      <c r="F293" s="216">
        <v>201474</v>
      </c>
      <c r="G293" s="188">
        <f>C293-E293</f>
        <v>0</v>
      </c>
      <c r="H293" s="28"/>
      <c r="I293" s="28"/>
    </row>
    <row r="294" spans="1:9" ht="25.5" customHeight="1">
      <c r="A294" s="173" t="s">
        <v>5</v>
      </c>
      <c r="B294" s="174" t="s">
        <v>417</v>
      </c>
      <c r="C294" s="123">
        <v>31000</v>
      </c>
      <c r="D294" s="109">
        <v>91417</v>
      </c>
      <c r="E294" s="122">
        <v>31000</v>
      </c>
      <c r="F294" s="115">
        <v>60417</v>
      </c>
      <c r="G294" s="118">
        <v>0</v>
      </c>
      <c r="H294" s="28"/>
      <c r="I294" s="28"/>
    </row>
    <row r="295" spans="1:9" ht="25.5" customHeight="1">
      <c r="A295" s="173" t="s">
        <v>5</v>
      </c>
      <c r="B295" s="174" t="s">
        <v>418</v>
      </c>
      <c r="C295" s="123">
        <v>45000</v>
      </c>
      <c r="D295" s="109">
        <v>85500</v>
      </c>
      <c r="E295" s="122">
        <v>45000</v>
      </c>
      <c r="F295" s="115">
        <v>40500</v>
      </c>
      <c r="G295" s="118">
        <f>C295-E295</f>
        <v>0</v>
      </c>
      <c r="H295" s="28"/>
      <c r="I295" s="28"/>
    </row>
    <row r="296" spans="1:9" ht="25.5" customHeight="1">
      <c r="A296" s="173" t="s">
        <v>5</v>
      </c>
      <c r="B296" s="174" t="s">
        <v>419</v>
      </c>
      <c r="C296" s="123">
        <v>30000</v>
      </c>
      <c r="D296" s="109">
        <v>1060600</v>
      </c>
      <c r="E296" s="122">
        <v>30000</v>
      </c>
      <c r="F296" s="115">
        <v>1030600</v>
      </c>
      <c r="G296" s="118">
        <f>C296-E296</f>
        <v>0</v>
      </c>
      <c r="H296" s="28"/>
      <c r="I296" s="28"/>
    </row>
    <row r="297" spans="1:9" ht="25.5" customHeight="1" thickBot="1">
      <c r="A297" s="272" t="s">
        <v>5</v>
      </c>
      <c r="B297" s="273" t="s">
        <v>420</v>
      </c>
      <c r="C297" s="124">
        <v>100000</v>
      </c>
      <c r="D297" s="112">
        <v>181000</v>
      </c>
      <c r="E297" s="125">
        <v>100000</v>
      </c>
      <c r="F297" s="119">
        <v>81000</v>
      </c>
      <c r="G297" s="120">
        <f>C297-E297</f>
        <v>0</v>
      </c>
      <c r="H297" s="28"/>
      <c r="I297" s="28"/>
    </row>
    <row r="298" spans="1:9" ht="20.25" customHeight="1" thickBot="1">
      <c r="A298" s="236" t="s">
        <v>16</v>
      </c>
      <c r="B298" s="200"/>
      <c r="C298" s="104">
        <f>SUM(C293:C297)</f>
        <v>241000</v>
      </c>
      <c r="D298" s="113">
        <f>SUM(D293:D297)</f>
        <v>1654991</v>
      </c>
      <c r="E298" s="104">
        <f>SUM(E293:E297)</f>
        <v>241000</v>
      </c>
      <c r="F298" s="104">
        <f>SUM(F293:F297)</f>
        <v>1413991</v>
      </c>
      <c r="G298" s="104">
        <f>SUM(G293:G297)</f>
        <v>0</v>
      </c>
      <c r="H298" s="28"/>
      <c r="I298" s="28"/>
    </row>
    <row r="299" spans="1:9" ht="29.25" customHeight="1" thickBot="1">
      <c r="A299" s="217" t="s">
        <v>6</v>
      </c>
      <c r="B299" s="194" t="s">
        <v>421</v>
      </c>
      <c r="C299" s="218">
        <v>60000</v>
      </c>
      <c r="D299" s="207">
        <v>75866</v>
      </c>
      <c r="E299" s="219">
        <v>59100</v>
      </c>
      <c r="F299" s="220">
        <v>15866</v>
      </c>
      <c r="G299" s="197">
        <f>C299-E299</f>
        <v>900</v>
      </c>
      <c r="H299" s="28"/>
      <c r="I299" s="28"/>
    </row>
    <row r="300" spans="1:9" ht="25.5" customHeight="1" thickBot="1">
      <c r="A300" s="236" t="s">
        <v>16</v>
      </c>
      <c r="B300" s="200"/>
      <c r="C300" s="104">
        <f>SUM(C299)</f>
        <v>60000</v>
      </c>
      <c r="D300" s="113">
        <f>SUM(D299)</f>
        <v>75866</v>
      </c>
      <c r="E300" s="104">
        <f>SUM(E299)</f>
        <v>59100</v>
      </c>
      <c r="F300" s="104">
        <f>SUM(F299)</f>
        <v>15866</v>
      </c>
      <c r="G300" s="104">
        <f>SUM(G299)</f>
        <v>900</v>
      </c>
      <c r="H300" s="28"/>
      <c r="I300" s="28"/>
    </row>
    <row r="301" spans="1:9" ht="25.5" customHeight="1">
      <c r="A301" s="198" t="s">
        <v>7</v>
      </c>
      <c r="B301" s="184" t="s">
        <v>422</v>
      </c>
      <c r="C301" s="215">
        <v>280000</v>
      </c>
      <c r="D301" s="204">
        <v>377561.06</v>
      </c>
      <c r="E301" s="209">
        <v>269370</v>
      </c>
      <c r="F301" s="216">
        <v>108191.06</v>
      </c>
      <c r="G301" s="188">
        <f>C301-E301</f>
        <v>10630</v>
      </c>
      <c r="H301" s="28"/>
      <c r="I301" s="28"/>
    </row>
    <row r="302" spans="1:9" ht="25.5" customHeight="1">
      <c r="A302" s="169" t="s">
        <v>7</v>
      </c>
      <c r="B302" s="170" t="s">
        <v>423</v>
      </c>
      <c r="C302" s="123">
        <v>114000</v>
      </c>
      <c r="D302" s="109">
        <v>139000</v>
      </c>
      <c r="E302" s="122">
        <v>114000</v>
      </c>
      <c r="F302" s="115">
        <v>25000</v>
      </c>
      <c r="G302" s="118">
        <f>C302-E302</f>
        <v>0</v>
      </c>
      <c r="H302" s="28"/>
      <c r="I302" s="28"/>
    </row>
    <row r="303" spans="1:9" ht="30.75" customHeight="1">
      <c r="A303" s="169" t="s">
        <v>7</v>
      </c>
      <c r="B303" s="170" t="s">
        <v>424</v>
      </c>
      <c r="C303" s="123">
        <v>92000</v>
      </c>
      <c r="D303" s="109">
        <v>104992</v>
      </c>
      <c r="E303" s="122">
        <v>92000</v>
      </c>
      <c r="F303" s="115">
        <v>12992</v>
      </c>
      <c r="G303" s="118">
        <f>C303-E303</f>
        <v>0</v>
      </c>
      <c r="H303" s="28"/>
      <c r="I303" s="28"/>
    </row>
    <row r="304" spans="1:9" ht="34.5" customHeight="1" thickBot="1">
      <c r="A304" s="175" t="s">
        <v>7</v>
      </c>
      <c r="B304" s="176" t="s">
        <v>425</v>
      </c>
      <c r="C304" s="124">
        <v>1008000</v>
      </c>
      <c r="D304" s="112">
        <v>833847</v>
      </c>
      <c r="E304" s="125">
        <v>672249</v>
      </c>
      <c r="F304" s="119">
        <v>161598</v>
      </c>
      <c r="G304" s="120">
        <f>C304-E304</f>
        <v>335751</v>
      </c>
      <c r="H304" s="28"/>
      <c r="I304" s="28"/>
    </row>
    <row r="305" spans="1:9" ht="21.75" customHeight="1" thickBot="1">
      <c r="A305" s="236" t="s">
        <v>16</v>
      </c>
      <c r="B305" s="200"/>
      <c r="C305" s="104">
        <f>SUM(C301:C304)</f>
        <v>1494000</v>
      </c>
      <c r="D305" s="113">
        <f>SUM(D301:D304)</f>
        <v>1455400.06</v>
      </c>
      <c r="E305" s="104">
        <f>SUM(E301:E304)</f>
        <v>1147619</v>
      </c>
      <c r="F305" s="104">
        <f>SUM(F301:F304)</f>
        <v>307781.06</v>
      </c>
      <c r="G305" s="104">
        <f>SUM(G301:G304)</f>
        <v>346381</v>
      </c>
      <c r="H305" s="28"/>
      <c r="I305" s="28"/>
    </row>
    <row r="306" spans="1:9" ht="36" customHeight="1">
      <c r="A306" s="198" t="s">
        <v>8</v>
      </c>
      <c r="B306" s="184" t="s">
        <v>426</v>
      </c>
      <c r="C306" s="215">
        <v>120000</v>
      </c>
      <c r="D306" s="204">
        <v>344782</v>
      </c>
      <c r="E306" s="209">
        <v>120000</v>
      </c>
      <c r="F306" s="216">
        <v>224782</v>
      </c>
      <c r="G306" s="188">
        <f>C306-E306</f>
        <v>0</v>
      </c>
      <c r="H306" s="28"/>
      <c r="I306" s="28"/>
    </row>
    <row r="307" spans="1:9" ht="31.5" customHeight="1" thickBot="1">
      <c r="A307" s="175" t="s">
        <v>8</v>
      </c>
      <c r="B307" s="176" t="s">
        <v>427</v>
      </c>
      <c r="C307" s="124">
        <v>67000</v>
      </c>
      <c r="D307" s="112">
        <v>195234</v>
      </c>
      <c r="E307" s="125">
        <v>67000</v>
      </c>
      <c r="F307" s="119">
        <v>128234</v>
      </c>
      <c r="G307" s="120">
        <f>C307-E307</f>
        <v>0</v>
      </c>
      <c r="H307" s="28"/>
      <c r="I307" s="28"/>
    </row>
    <row r="308" spans="1:9" ht="21.75" customHeight="1" thickBot="1">
      <c r="A308" s="236" t="s">
        <v>16</v>
      </c>
      <c r="B308" s="200"/>
      <c r="C308" s="104">
        <f>SUM(C306:C307)</f>
        <v>187000</v>
      </c>
      <c r="D308" s="113">
        <f>SUM(D306:D307)</f>
        <v>540016</v>
      </c>
      <c r="E308" s="104">
        <f>SUM(E306:E307)</f>
        <v>187000</v>
      </c>
      <c r="F308" s="104">
        <f>SUM(F306:F307)</f>
        <v>353016</v>
      </c>
      <c r="G308" s="104">
        <f>SUM(G306:G307)</f>
        <v>0</v>
      </c>
      <c r="H308" s="28"/>
      <c r="I308" s="28"/>
    </row>
    <row r="309" spans="1:9" ht="26.25" customHeight="1">
      <c r="A309" s="198" t="s">
        <v>9</v>
      </c>
      <c r="B309" s="184" t="s">
        <v>428</v>
      </c>
      <c r="C309" s="215">
        <v>60000</v>
      </c>
      <c r="D309" s="204">
        <v>73600</v>
      </c>
      <c r="E309" s="209">
        <v>60000</v>
      </c>
      <c r="F309" s="216">
        <v>13600</v>
      </c>
      <c r="G309" s="188">
        <f>C309-E309</f>
        <v>0</v>
      </c>
      <c r="H309" s="28"/>
      <c r="I309" s="28"/>
    </row>
    <row r="310" spans="1:9" ht="26.25" customHeight="1">
      <c r="A310" s="169" t="s">
        <v>9</v>
      </c>
      <c r="B310" s="170" t="s">
        <v>429</v>
      </c>
      <c r="C310" s="123">
        <v>245000</v>
      </c>
      <c r="D310" s="109">
        <v>359000</v>
      </c>
      <c r="E310" s="122">
        <v>245000</v>
      </c>
      <c r="F310" s="115">
        <v>114000</v>
      </c>
      <c r="G310" s="118">
        <f>C310-E310</f>
        <v>0</v>
      </c>
      <c r="H310" s="28"/>
      <c r="I310" s="28"/>
    </row>
    <row r="311" spans="1:9" ht="33" customHeight="1">
      <c r="A311" s="169" t="s">
        <v>9</v>
      </c>
      <c r="B311" s="170" t="s">
        <v>430</v>
      </c>
      <c r="C311" s="123">
        <v>90000</v>
      </c>
      <c r="D311" s="109">
        <v>103043</v>
      </c>
      <c r="E311" s="122">
        <v>90000</v>
      </c>
      <c r="F311" s="115">
        <v>13043</v>
      </c>
      <c r="G311" s="118">
        <f>C311-E311</f>
        <v>0</v>
      </c>
      <c r="H311" s="28"/>
      <c r="I311" s="28"/>
    </row>
    <row r="312" spans="1:9" ht="32.25" customHeight="1" thickBot="1">
      <c r="A312" s="175" t="s">
        <v>9</v>
      </c>
      <c r="B312" s="176" t="s">
        <v>431</v>
      </c>
      <c r="C312" s="124">
        <v>36000</v>
      </c>
      <c r="D312" s="112">
        <v>42722</v>
      </c>
      <c r="E312" s="125">
        <v>36000</v>
      </c>
      <c r="F312" s="119">
        <v>6722</v>
      </c>
      <c r="G312" s="120">
        <f>C312-E312</f>
        <v>0</v>
      </c>
      <c r="H312" s="28"/>
      <c r="I312" s="28"/>
    </row>
    <row r="313" spans="1:9" ht="21.75" customHeight="1" thickBot="1">
      <c r="A313" s="236" t="s">
        <v>16</v>
      </c>
      <c r="B313" s="200"/>
      <c r="C313" s="104">
        <f>SUM(C309:C312)</f>
        <v>431000</v>
      </c>
      <c r="D313" s="113">
        <f>SUM(D309:D312)</f>
        <v>578365</v>
      </c>
      <c r="E313" s="104">
        <f>SUM(E309:E312)</f>
        <v>431000</v>
      </c>
      <c r="F313" s="104">
        <f>SUM(F309:F312)</f>
        <v>147365</v>
      </c>
      <c r="G313" s="104">
        <f>SUM(G309:G312)</f>
        <v>0</v>
      </c>
      <c r="H313" s="28"/>
      <c r="I313" s="28"/>
    </row>
    <row r="314" spans="1:57" ht="26.25" customHeight="1">
      <c r="A314" s="198" t="s">
        <v>432</v>
      </c>
      <c r="B314" s="184" t="s">
        <v>433</v>
      </c>
      <c r="C314" s="215">
        <v>95000</v>
      </c>
      <c r="D314" s="204">
        <v>142000</v>
      </c>
      <c r="E314" s="209">
        <v>95000</v>
      </c>
      <c r="F314" s="216">
        <v>47000</v>
      </c>
      <c r="G314" s="188">
        <f>C314-E314</f>
        <v>0</v>
      </c>
      <c r="H314" s="28"/>
      <c r="I314" s="28"/>
      <c r="L314" s="64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</row>
    <row r="315" spans="1:57" ht="26.25" customHeight="1" thickBot="1">
      <c r="A315" s="175" t="s">
        <v>432</v>
      </c>
      <c r="B315" s="176" t="s">
        <v>434</v>
      </c>
      <c r="C315" s="124">
        <v>46000</v>
      </c>
      <c r="D315" s="112">
        <v>58000</v>
      </c>
      <c r="E315" s="125">
        <v>46000</v>
      </c>
      <c r="F315" s="119">
        <v>12000</v>
      </c>
      <c r="G315" s="120">
        <f>C315-E315</f>
        <v>0</v>
      </c>
      <c r="H315" s="28"/>
      <c r="I315" s="28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</row>
    <row r="316" spans="1:57" ht="21.75" customHeight="1" thickBot="1">
      <c r="A316" s="236" t="s">
        <v>16</v>
      </c>
      <c r="B316" s="200"/>
      <c r="C316" s="104">
        <f>SUM(C314:C315)</f>
        <v>141000</v>
      </c>
      <c r="D316" s="113">
        <f>SUM(D314:D315)</f>
        <v>200000</v>
      </c>
      <c r="E316" s="104">
        <f>SUM(E314:E315)</f>
        <v>141000</v>
      </c>
      <c r="F316" s="104">
        <f>SUM(F314:F315)</f>
        <v>59000</v>
      </c>
      <c r="G316" s="104">
        <f>SUM(G314:G315)</f>
        <v>0</v>
      </c>
      <c r="H316" s="28"/>
      <c r="I316" s="28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</row>
    <row r="317" spans="1:57" ht="24.75" customHeight="1">
      <c r="A317" s="259" t="s">
        <v>10</v>
      </c>
      <c r="B317" s="260" t="s">
        <v>435</v>
      </c>
      <c r="C317" s="215">
        <v>385000</v>
      </c>
      <c r="D317" s="204">
        <v>430586</v>
      </c>
      <c r="E317" s="209">
        <v>385000</v>
      </c>
      <c r="F317" s="216">
        <v>45586</v>
      </c>
      <c r="G317" s="188">
        <v>0</v>
      </c>
      <c r="H317" s="28"/>
      <c r="I317" s="28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</row>
    <row r="318" spans="1:57" ht="24.75" customHeight="1">
      <c r="A318" s="169" t="s">
        <v>10</v>
      </c>
      <c r="B318" s="170" t="s">
        <v>436</v>
      </c>
      <c r="C318" s="123">
        <v>66000</v>
      </c>
      <c r="D318" s="109">
        <v>74250</v>
      </c>
      <c r="E318" s="122">
        <v>66000</v>
      </c>
      <c r="F318" s="115">
        <v>8250</v>
      </c>
      <c r="G318" s="118">
        <f>C318-E318</f>
        <v>0</v>
      </c>
      <c r="H318" s="28"/>
      <c r="I318" s="28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</row>
    <row r="319" spans="1:57" ht="29.25" customHeight="1">
      <c r="A319" s="169" t="s">
        <v>10</v>
      </c>
      <c r="B319" s="170" t="s">
        <v>437</v>
      </c>
      <c r="C319" s="123">
        <v>80000</v>
      </c>
      <c r="D319" s="109">
        <v>97057</v>
      </c>
      <c r="E319" s="122">
        <v>75540</v>
      </c>
      <c r="F319" s="115">
        <v>21517</v>
      </c>
      <c r="G319" s="118">
        <f>C319-E319</f>
        <v>4460</v>
      </c>
      <c r="H319" s="28"/>
      <c r="I319" s="28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</row>
    <row r="320" spans="1:57" ht="26.25" customHeight="1">
      <c r="A320" s="169" t="s">
        <v>10</v>
      </c>
      <c r="B320" s="170" t="s">
        <v>435</v>
      </c>
      <c r="C320" s="123">
        <v>806000</v>
      </c>
      <c r="D320" s="109">
        <v>767992.55</v>
      </c>
      <c r="E320" s="122">
        <v>690416</v>
      </c>
      <c r="F320" s="115">
        <v>77576.55</v>
      </c>
      <c r="G320" s="118">
        <f>C320-E320</f>
        <v>115584</v>
      </c>
      <c r="H320" s="28"/>
      <c r="I320" s="28"/>
      <c r="J320" s="72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</row>
    <row r="321" spans="1:57" ht="26.25" customHeight="1" thickBot="1">
      <c r="A321" s="175" t="s">
        <v>10</v>
      </c>
      <c r="B321" s="176" t="s">
        <v>438</v>
      </c>
      <c r="C321" s="124">
        <v>24000</v>
      </c>
      <c r="D321" s="112">
        <v>0</v>
      </c>
      <c r="E321" s="125">
        <v>0</v>
      </c>
      <c r="F321" s="119">
        <v>0</v>
      </c>
      <c r="G321" s="120">
        <f>C321-E321</f>
        <v>24000</v>
      </c>
      <c r="H321" s="28"/>
      <c r="I321" s="28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</row>
    <row r="322" spans="1:62" ht="21.75" customHeight="1" thickBot="1">
      <c r="A322" s="76" t="s">
        <v>16</v>
      </c>
      <c r="B322" s="121"/>
      <c r="C322" s="104">
        <f>SUM(C317:C321)</f>
        <v>1361000</v>
      </c>
      <c r="D322" s="113">
        <f>SUM(D317:D321)</f>
        <v>1369885.55</v>
      </c>
      <c r="E322" s="104">
        <f>SUM(E317:E321)</f>
        <v>1216956</v>
      </c>
      <c r="F322" s="104">
        <f>SUM(F317:F321)</f>
        <v>152929.55</v>
      </c>
      <c r="G322" s="104">
        <f>SUM(G317:G321)</f>
        <v>144044</v>
      </c>
      <c r="H322" s="28"/>
      <c r="I322" s="28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7"/>
      <c r="BG322" s="7"/>
      <c r="BH322" s="7"/>
      <c r="BI322" s="7"/>
      <c r="BJ322" s="7"/>
    </row>
    <row r="323" spans="1:57" s="7" customFormat="1" ht="3" customHeight="1" hidden="1">
      <c r="A323" s="50"/>
      <c r="B323" s="92"/>
      <c r="C323" s="105"/>
      <c r="D323" s="114"/>
      <c r="E323" s="117"/>
      <c r="F323" s="117"/>
      <c r="G323" s="77"/>
      <c r="H323" s="28"/>
      <c r="I323" s="28"/>
      <c r="J323" s="64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</row>
    <row r="324" spans="1:57" s="7" customFormat="1" ht="30.75" customHeight="1" thickBot="1">
      <c r="A324" s="360" t="s">
        <v>97</v>
      </c>
      <c r="B324" s="361"/>
      <c r="C324" s="126">
        <f>C8+C10+C13+C15+C17+C21+C23+C25+C27+C29+C32+C36+C40+C42+C45+C47+C50+C52+C56+C61+C63+C65+C67+C70+C74+C76+C79+C83+C86+C89+C91+C93+C96+C98+C100+C103+C108+C111+C116+C118+C122+C124+C126+C128+C131+C135+C138+C140+C143+C147+C150+C152+C154+C158+C161+C165+C167+C169+C172+C174+C177+C179+C183+C186+C188+C192+C195+C198+C203+C206+C208+C211+C213+C215+C217+C221+C223+C225+C228+C236+C242+C246+C256+C259+C263+C268+C272+C276+C282+C286+C288+C292+C298+C300+C305+C308+C313+C316+C322</f>
        <v>33451000</v>
      </c>
      <c r="D324" s="127">
        <f>D8+D10+D13+D15+D17+D21+D23+D25+D27+D29+D32+D36+D40+D42+D45+D47+D50+D52+D56+D61+D63+D65+D67+D70+D74+D76+D79+D83+D86+D89+D91+D93+D96+D98+D100+D103+D108+D111+D116+D118+D122+D124+D126+D128+D131+D135+D138+D140+D143+D147+D150+D152+D154+D158+D161+D165+D167+D169+D172+D174+D177+D179+D183+D186+D188+D192+D195+D198+D203+D206+D208+D211+D213+D215+D217+D221+D223+D225+D228+D236+D242+D246+D256+D259+D263+D268+D272+D276+D282+D286+D288+D292+D298+D300+D305+D308+D313+D316+D322</f>
        <v>44269217.70999999</v>
      </c>
      <c r="E324" s="126">
        <f>E8+E10+E13+E15+E17+E21+E23+E25+E27+E29+E32+E36+E40+E42+E45+E47+E50+E52+E56+E61+E63+E65+E67+E70+E74+E76+E79+E83+E86+E89+E91+E93+E96+E98+E100+E103+E108+E111+E116+E118+E122+E124+E126+E128+E131+E135+E138+E140+E143+E147+E150+E152+E154+E158+E161+E165+E167+E169+E172+E174+E177+E179+E183+E186+E188+E192+E195+E198+E203+E206+E208+E211+E213+E215+E217+E221+E223+E225+E228+E236+E242+E246+E256+E259+E263+E268+E272+E276+E282+E286+E288+E292+E298+E300+E305+E308+E313+E316+E322</f>
        <v>31079776.27</v>
      </c>
      <c r="F324" s="126">
        <f>F8+F10+F13+F15+F17+F21+F23+F25+F27+F29+F32+F36+F40+F42+F45+F47+F50+F52+F56+F61+F63+F65+F67+F70+F74+F76+F79+F83+F86+F89+F91+F93+F96+F98+F100+F103+F108+F111+F116+F118+F122+F124+F126+F128+F131+F135+F138+F140+F143+F147+F150+F152+F154+F158+F161+F165+F167+F169+F172+F174+F177+F179+F183+F186+F188+F192+F195+F198+F203+F206+F208+F211+F213+F215+F217+F221+F223+F225+F228+F236+F242+F246+F256+F259+F263+F268+F272+F276+F282+F286+F288+F292+F298+F300+F305+F308+F313+F316+F322</f>
        <v>13195151.440000001</v>
      </c>
      <c r="G324" s="126">
        <f>G8+G10+G13+G15+G17+G21+G23+G25+G27+G29+G32+G36+G40+G42+G45+G47+G50+G52+G56+G61+G63+G65+G67+G70+G74+G76+G79+G83+G86+G89+G91+G93+G96+G98+G100+G103+G108+G111+G116+G118+G122+G124+G126+G128+G131+G135+G138+G140+G143+G147+G150+G152+G154+G158+G161+G165+G167+G169+G172+G174+G177+G179+G183+G186+G188+G192+G195+G198+G203+G206+G208+G211+G213+G215+G217+G221+G223+G225+G228+G236+G242+G246+G256+G259+G263+G268+G272+G276+G282+G286+G288+G292+G298+G300+G305+G308+G313+G316+G322</f>
        <v>2221223.73</v>
      </c>
      <c r="H324" s="28"/>
      <c r="I324" s="28"/>
      <c r="J324" s="64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</row>
    <row r="325" spans="1:57" s="7" customFormat="1" ht="1.5" customHeight="1" thickBot="1">
      <c r="A325" s="39"/>
      <c r="B325" s="93"/>
      <c r="C325" s="106"/>
      <c r="D325" s="94"/>
      <c r="E325" s="36"/>
      <c r="F325" s="36"/>
      <c r="G325" s="25"/>
      <c r="H325" s="28"/>
      <c r="I325" s="28"/>
      <c r="J325" s="64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</row>
    <row r="326" spans="1:62" s="7" customFormat="1" ht="2.25" customHeight="1" hidden="1" thickBot="1">
      <c r="A326" s="40"/>
      <c r="B326" s="78"/>
      <c r="C326" s="71"/>
      <c r="D326" s="37"/>
      <c r="E326" s="37"/>
      <c r="F326" s="37"/>
      <c r="G326" s="55"/>
      <c r="H326" s="28"/>
      <c r="I326" s="57"/>
      <c r="J326" s="81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</row>
    <row r="327" spans="1:33" s="83" customFormat="1" ht="12.75">
      <c r="A327" s="56"/>
      <c r="B327" s="79"/>
      <c r="C327" s="80"/>
      <c r="D327" s="35"/>
      <c r="E327" s="35"/>
      <c r="F327" s="35"/>
      <c r="G327" s="80"/>
      <c r="H327" s="57"/>
      <c r="I327" s="57"/>
      <c r="J327" s="81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</row>
    <row r="328" spans="1:33" s="83" customFormat="1" ht="12.75">
      <c r="A328" s="56"/>
      <c r="B328" s="79"/>
      <c r="C328" s="80"/>
      <c r="D328" s="35"/>
      <c r="E328" s="35"/>
      <c r="F328" s="35"/>
      <c r="G328" s="80"/>
      <c r="H328" s="57"/>
      <c r="I328" s="57"/>
      <c r="J328" s="81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</row>
    <row r="329" spans="1:33" s="83" customFormat="1" ht="12.75">
      <c r="A329" s="56"/>
      <c r="B329" s="79"/>
      <c r="C329" s="84"/>
      <c r="D329" s="35"/>
      <c r="E329" s="35"/>
      <c r="F329" s="35"/>
      <c r="G329" s="80"/>
      <c r="H329" s="57"/>
      <c r="I329" s="57"/>
      <c r="J329" s="81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</row>
    <row r="330" spans="1:33" s="83" customFormat="1" ht="12.75">
      <c r="A330" s="56"/>
      <c r="B330" s="79"/>
      <c r="C330" s="80"/>
      <c r="D330" s="35"/>
      <c r="E330" s="35"/>
      <c r="F330" s="35"/>
      <c r="G330" s="80"/>
      <c r="H330" s="57"/>
      <c r="I330" s="57"/>
      <c r="J330" s="81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</row>
    <row r="331" spans="1:33" s="83" customFormat="1" ht="12.75">
      <c r="A331" s="56"/>
      <c r="B331" s="79"/>
      <c r="C331" s="67"/>
      <c r="D331" s="35"/>
      <c r="E331" s="35">
        <f>E324</f>
        <v>31079776.27</v>
      </c>
      <c r="F331" s="35"/>
      <c r="G331" s="80"/>
      <c r="H331" s="57"/>
      <c r="I331" s="57"/>
      <c r="J331" s="81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</row>
    <row r="332" spans="1:33" s="83" customFormat="1" ht="12.75">
      <c r="A332" s="56"/>
      <c r="B332" s="79"/>
      <c r="C332" s="84"/>
      <c r="D332" s="35"/>
      <c r="E332" s="35"/>
      <c r="F332" s="35"/>
      <c r="G332" s="80"/>
      <c r="H332" s="57"/>
      <c r="I332" s="57"/>
      <c r="J332" s="81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</row>
    <row r="333" spans="1:33" s="83" customFormat="1" ht="12.75">
      <c r="A333" s="56"/>
      <c r="B333" s="79"/>
      <c r="C333" s="67"/>
      <c r="D333" s="35"/>
      <c r="E333" s="35"/>
      <c r="F333" s="35"/>
      <c r="G333" s="80"/>
      <c r="H333" s="57"/>
      <c r="I333" s="57"/>
      <c r="J333" s="81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</row>
    <row r="334" spans="1:33" s="83" customFormat="1" ht="12.75">
      <c r="A334" s="56"/>
      <c r="B334" s="79"/>
      <c r="C334" s="67"/>
      <c r="D334" s="35"/>
      <c r="E334" s="35"/>
      <c r="F334" s="35"/>
      <c r="G334" s="80"/>
      <c r="H334" s="57"/>
      <c r="I334" s="57"/>
      <c r="J334" s="81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</row>
    <row r="335" spans="1:33" s="83" customFormat="1" ht="12.75">
      <c r="A335" s="56"/>
      <c r="B335" s="79"/>
      <c r="C335" s="67"/>
      <c r="D335" s="35"/>
      <c r="E335" s="35"/>
      <c r="F335" s="35"/>
      <c r="G335" s="80"/>
      <c r="H335" s="57"/>
      <c r="I335" s="57"/>
      <c r="J335" s="81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</row>
    <row r="336" spans="1:33" s="83" customFormat="1" ht="12.75">
      <c r="A336" s="56"/>
      <c r="B336" s="79"/>
      <c r="C336" s="67"/>
      <c r="D336" s="35"/>
      <c r="E336" s="35"/>
      <c r="F336" s="35"/>
      <c r="G336" s="80"/>
      <c r="H336" s="57"/>
      <c r="I336" s="57"/>
      <c r="J336" s="81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</row>
    <row r="337" spans="1:33" s="83" customFormat="1" ht="12.75">
      <c r="A337" s="56"/>
      <c r="B337" s="79"/>
      <c r="C337" s="67"/>
      <c r="D337" s="35"/>
      <c r="E337" s="35"/>
      <c r="F337" s="35"/>
      <c r="G337" s="80"/>
      <c r="H337" s="57"/>
      <c r="I337" s="57"/>
      <c r="J337" s="81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</row>
    <row r="338" spans="1:33" s="83" customFormat="1" ht="12.75">
      <c r="A338" s="56"/>
      <c r="B338" s="79"/>
      <c r="C338" s="67"/>
      <c r="D338" s="35"/>
      <c r="E338" s="35"/>
      <c r="F338" s="35"/>
      <c r="G338" s="80"/>
      <c r="H338" s="57"/>
      <c r="I338" s="57"/>
      <c r="J338" s="81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</row>
    <row r="339" spans="1:57" s="83" customFormat="1" ht="12.75">
      <c r="A339" s="56"/>
      <c r="B339" s="79"/>
      <c r="C339" s="67"/>
      <c r="D339" s="35"/>
      <c r="E339" s="35"/>
      <c r="F339" s="35"/>
      <c r="G339" s="80"/>
      <c r="H339" s="57"/>
      <c r="I339" s="57"/>
      <c r="J339" s="81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</row>
    <row r="340" spans="1:57" s="83" customFormat="1" ht="12.75">
      <c r="A340" s="56"/>
      <c r="B340" s="79"/>
      <c r="C340" s="67"/>
      <c r="D340" s="35"/>
      <c r="E340" s="35"/>
      <c r="F340" s="35"/>
      <c r="G340" s="80"/>
      <c r="H340" s="57"/>
      <c r="I340" s="57"/>
      <c r="J340" s="81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</row>
    <row r="341" spans="1:57" s="83" customFormat="1" ht="12.75">
      <c r="A341" s="56"/>
      <c r="B341" s="79"/>
      <c r="C341" s="67"/>
      <c r="D341" s="35"/>
      <c r="E341" s="35"/>
      <c r="F341" s="35"/>
      <c r="G341" s="80"/>
      <c r="H341" s="57"/>
      <c r="I341" s="57"/>
      <c r="J341" s="81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</row>
    <row r="342" spans="1:57" s="83" customFormat="1" ht="12.75">
      <c r="A342" s="56"/>
      <c r="B342" s="79"/>
      <c r="C342" s="67"/>
      <c r="D342" s="35"/>
      <c r="E342" s="35"/>
      <c r="F342" s="35"/>
      <c r="G342" s="80"/>
      <c r="H342" s="57"/>
      <c r="I342" s="57"/>
      <c r="J342" s="81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</row>
    <row r="343" spans="1:57" s="83" customFormat="1" ht="12.75">
      <c r="A343" s="56"/>
      <c r="B343" s="79"/>
      <c r="C343" s="67"/>
      <c r="D343" s="35"/>
      <c r="E343" s="35"/>
      <c r="F343" s="35"/>
      <c r="G343" s="80"/>
      <c r="H343" s="57"/>
      <c r="I343" s="57"/>
      <c r="J343" s="81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</row>
    <row r="344" spans="1:57" s="83" customFormat="1" ht="12.75">
      <c r="A344" s="56"/>
      <c r="B344" s="79"/>
      <c r="C344" s="67"/>
      <c r="D344" s="35"/>
      <c r="E344" s="35"/>
      <c r="F344" s="35"/>
      <c r="G344" s="80"/>
      <c r="H344" s="57"/>
      <c r="I344" s="57"/>
      <c r="J344" s="81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</row>
    <row r="345" spans="1:57" s="83" customFormat="1" ht="12.75">
      <c r="A345" s="56"/>
      <c r="B345" s="79"/>
      <c r="C345" s="67"/>
      <c r="D345" s="35"/>
      <c r="E345" s="35"/>
      <c r="F345" s="35"/>
      <c r="G345" s="80"/>
      <c r="H345" s="57"/>
      <c r="I345" s="57"/>
      <c r="J345" s="81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</row>
    <row r="346" spans="1:57" s="83" customFormat="1" ht="12.75">
      <c r="A346" s="56"/>
      <c r="B346" s="79"/>
      <c r="C346" s="67"/>
      <c r="D346" s="35"/>
      <c r="E346" s="35"/>
      <c r="F346" s="35"/>
      <c r="G346" s="80"/>
      <c r="H346" s="57"/>
      <c r="I346" s="57"/>
      <c r="J346" s="81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</row>
    <row r="347" spans="1:62" s="83" customFormat="1" ht="12.75">
      <c r="A347" s="56"/>
      <c r="B347" s="79"/>
      <c r="C347" s="67"/>
      <c r="D347" s="35"/>
      <c r="E347" s="35"/>
      <c r="F347" s="35"/>
      <c r="G347" s="80"/>
      <c r="H347" s="57"/>
      <c r="I347" s="28"/>
      <c r="J347" s="64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</row>
    <row r="348" spans="8:9" ht="12.75">
      <c r="H348" s="28"/>
      <c r="I348" s="28"/>
    </row>
    <row r="349" spans="8:9" ht="12.75">
      <c r="H349" s="28"/>
      <c r="I349" s="28"/>
    </row>
    <row r="350" spans="8:9" ht="12.75">
      <c r="H350" s="28"/>
      <c r="I350" s="28"/>
    </row>
    <row r="351" spans="8:9" ht="12.75">
      <c r="H351" s="28"/>
      <c r="I351" s="28"/>
    </row>
    <row r="352" spans="8:9" ht="12.75">
      <c r="H352" s="28"/>
      <c r="I352" s="28"/>
    </row>
    <row r="353" spans="8:9" ht="12.75">
      <c r="H353" s="28"/>
      <c r="I353" s="28"/>
    </row>
    <row r="354" spans="8:9" ht="12.75">
      <c r="H354" s="28"/>
      <c r="I354" s="28"/>
    </row>
    <row r="355" spans="8:9" ht="12.75">
      <c r="H355" s="28"/>
      <c r="I355" s="28"/>
    </row>
    <row r="356" spans="8:9" ht="12.75">
      <c r="H356" s="28"/>
      <c r="I356" s="28"/>
    </row>
    <row r="357" spans="8:9" ht="12.75">
      <c r="H357" s="28"/>
      <c r="I357" s="28"/>
    </row>
    <row r="358" spans="8:9" ht="12.75">
      <c r="H358" s="28"/>
      <c r="I358" s="28"/>
    </row>
    <row r="359" spans="8:9" ht="12.75">
      <c r="H359" s="28"/>
      <c r="I359" s="28"/>
    </row>
    <row r="360" spans="8:9" ht="12.75">
      <c r="H360" s="28"/>
      <c r="I360" s="28"/>
    </row>
    <row r="361" spans="8:9" ht="12.75">
      <c r="H361" s="28"/>
      <c r="I361" s="28"/>
    </row>
    <row r="362" spans="8:9" ht="12.75">
      <c r="H362" s="28"/>
      <c r="I362" s="28"/>
    </row>
    <row r="363" spans="8:9" ht="12.75">
      <c r="H363" s="28"/>
      <c r="I363" s="28"/>
    </row>
    <row r="364" spans="8:9" ht="12.75">
      <c r="H364" s="28"/>
      <c r="I364" s="28"/>
    </row>
    <row r="365" spans="8:9" ht="12.75">
      <c r="H365" s="28"/>
      <c r="I365" s="28"/>
    </row>
    <row r="366" spans="8:9" ht="12.75">
      <c r="H366" s="28"/>
      <c r="I366" s="28"/>
    </row>
    <row r="367" spans="8:9" ht="12.75">
      <c r="H367" s="28"/>
      <c r="I367" s="28"/>
    </row>
    <row r="368" spans="8:9" ht="12.75">
      <c r="H368" s="28"/>
      <c r="I368" s="28"/>
    </row>
    <row r="369" spans="8:9" ht="12.75">
      <c r="H369" s="28"/>
      <c r="I369" s="28"/>
    </row>
    <row r="370" spans="8:9" ht="12.75">
      <c r="H370" s="28"/>
      <c r="I370" s="28"/>
    </row>
    <row r="371" spans="8:9" ht="12.75">
      <c r="H371" s="28"/>
      <c r="I371" s="28"/>
    </row>
    <row r="372" spans="8:9" ht="12.75">
      <c r="H372" s="28"/>
      <c r="I372" s="28"/>
    </row>
    <row r="373" spans="8:9" ht="12.75">
      <c r="H373" s="28"/>
      <c r="I373" s="28"/>
    </row>
    <row r="374" spans="8:9" ht="12.75">
      <c r="H374" s="28"/>
      <c r="I374" s="28"/>
    </row>
    <row r="375" spans="8:9" ht="12.75">
      <c r="H375" s="28"/>
      <c r="I375" s="28"/>
    </row>
    <row r="376" spans="8:9" ht="12.75">
      <c r="H376" s="28"/>
      <c r="I376" s="28"/>
    </row>
    <row r="377" spans="8:9" ht="12.75">
      <c r="H377" s="28"/>
      <c r="I377" s="28"/>
    </row>
    <row r="378" spans="8:9" ht="12.75">
      <c r="H378" s="28"/>
      <c r="I378" s="28"/>
    </row>
    <row r="379" spans="8:9" ht="12.75">
      <c r="H379" s="28"/>
      <c r="I379" s="28"/>
    </row>
    <row r="380" spans="8:9" ht="12.75">
      <c r="H380" s="28"/>
      <c r="I380" s="28"/>
    </row>
    <row r="381" spans="8:9" ht="12.75">
      <c r="H381" s="28"/>
      <c r="I381" s="28"/>
    </row>
    <row r="382" spans="8:9" ht="12.75">
      <c r="H382" s="28"/>
      <c r="I382" s="28"/>
    </row>
    <row r="383" spans="8:9" ht="12.75">
      <c r="H383" s="28"/>
      <c r="I383" s="28"/>
    </row>
    <row r="384" spans="8:9" ht="12.75">
      <c r="H384" s="28"/>
      <c r="I384" s="28"/>
    </row>
    <row r="385" ht="12.75">
      <c r="H385" s="28"/>
    </row>
  </sheetData>
  <sheetProtection/>
  <mergeCells count="7">
    <mergeCell ref="A324:B324"/>
    <mergeCell ref="A1:G1"/>
    <mergeCell ref="A3:A4"/>
    <mergeCell ref="G3:G4"/>
    <mergeCell ref="C3:C4"/>
    <mergeCell ref="B3:B4"/>
    <mergeCell ref="A2:B2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Header>&amp;RPříloha č. 5a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J35"/>
  <sheetViews>
    <sheetView zoomScale="75" zoomScaleNormal="75" zoomScalePageLayoutView="0" workbookViewId="0" topLeftCell="A1">
      <pane ySplit="5" topLeftCell="A12" activePane="bottomLeft" state="frozen"/>
      <selection pane="topLeft" activeCell="A1" sqref="A1"/>
      <selection pane="bottomLeft" activeCell="J12" sqref="J12"/>
    </sheetView>
  </sheetViews>
  <sheetFormatPr defaultColWidth="20.00390625" defaultRowHeight="12.75"/>
  <cols>
    <col min="1" max="1" width="17.140625" style="8" customWidth="1"/>
    <col min="2" max="2" width="33.421875" style="41" customWidth="1"/>
    <col min="3" max="3" width="15.00390625" style="41" customWidth="1"/>
    <col min="4" max="4" width="17.00390625" style="41" customWidth="1"/>
    <col min="5" max="5" width="16.7109375" style="49" customWidth="1"/>
    <col min="6" max="6" width="16.57421875" style="41" customWidth="1"/>
    <col min="7" max="7" width="13.7109375" style="49" customWidth="1"/>
    <col min="8" max="8" width="12.28125" style="1" customWidth="1"/>
    <col min="9" max="9" width="11.8515625" style="1" customWidth="1"/>
    <col min="10" max="218" width="20.00390625" style="1" customWidth="1"/>
  </cols>
  <sheetData>
    <row r="1" spans="1:7" ht="12.75">
      <c r="A1" s="374" t="s">
        <v>439</v>
      </c>
      <c r="B1" s="375"/>
      <c r="C1" s="375"/>
      <c r="D1" s="375"/>
      <c r="E1" s="375"/>
      <c r="F1" s="375"/>
      <c r="G1" s="375"/>
    </row>
    <row r="2" spans="1:7" ht="12.75">
      <c r="A2" s="375"/>
      <c r="B2" s="375"/>
      <c r="C2" s="375"/>
      <c r="D2" s="375"/>
      <c r="E2" s="375"/>
      <c r="F2" s="375"/>
      <c r="G2" s="375"/>
    </row>
    <row r="3" spans="1:7" ht="13.5" thickBot="1">
      <c r="A3" s="376" t="s">
        <v>21</v>
      </c>
      <c r="B3" s="376"/>
      <c r="C3" s="376"/>
      <c r="D3" s="376"/>
      <c r="E3" s="376"/>
      <c r="F3" s="376"/>
      <c r="G3" s="376"/>
    </row>
    <row r="4" spans="1:7" ht="13.5" thickBot="1">
      <c r="A4" s="380" t="s">
        <v>18</v>
      </c>
      <c r="B4" s="370" t="s">
        <v>11</v>
      </c>
      <c r="C4" s="365" t="s">
        <v>12</v>
      </c>
      <c r="D4" s="384" t="s">
        <v>15</v>
      </c>
      <c r="E4" s="385"/>
      <c r="F4" s="386"/>
      <c r="G4" s="367" t="s">
        <v>98</v>
      </c>
    </row>
    <row r="5" spans="1:218" ht="51" customHeight="1" thickBot="1">
      <c r="A5" s="381"/>
      <c r="B5" s="382"/>
      <c r="C5" s="383"/>
      <c r="D5" s="89" t="s">
        <v>100</v>
      </c>
      <c r="E5" s="90" t="s">
        <v>101</v>
      </c>
      <c r="F5" s="89" t="s">
        <v>102</v>
      </c>
      <c r="G5" s="377"/>
      <c r="HJ5"/>
    </row>
    <row r="6" spans="1:217" s="2" customFormat="1" ht="30" customHeight="1" thickBot="1">
      <c r="A6" s="128" t="s">
        <v>180</v>
      </c>
      <c r="B6" s="128" t="s">
        <v>105</v>
      </c>
      <c r="C6" s="141">
        <v>318000</v>
      </c>
      <c r="D6" s="142">
        <v>441698</v>
      </c>
      <c r="E6" s="143">
        <f>C6</f>
        <v>318000</v>
      </c>
      <c r="F6" s="142">
        <f>D6-E6</f>
        <v>123698</v>
      </c>
      <c r="G6" s="143">
        <f aca="true" t="shared" si="0" ref="G6:G18">C6-E6</f>
        <v>0</v>
      </c>
      <c r="H6" s="2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</row>
    <row r="7" spans="1:217" s="2" customFormat="1" ht="18.75" customHeight="1" thickBot="1">
      <c r="A7" s="131" t="s">
        <v>16</v>
      </c>
      <c r="B7" s="132"/>
      <c r="C7" s="144">
        <f>SUM(C6)</f>
        <v>318000</v>
      </c>
      <c r="D7" s="145">
        <f>SUM(D6)</f>
        <v>441698</v>
      </c>
      <c r="E7" s="144">
        <f>SUM(E6)</f>
        <v>318000</v>
      </c>
      <c r="F7" s="145">
        <f>SUM(F6)</f>
        <v>123698</v>
      </c>
      <c r="G7" s="146">
        <f t="shared" si="0"/>
        <v>0</v>
      </c>
      <c r="H7" s="2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</row>
    <row r="8" spans="1:8" s="16" customFormat="1" ht="41.25" customHeight="1">
      <c r="A8" s="129" t="s">
        <v>36</v>
      </c>
      <c r="B8" s="130" t="s">
        <v>182</v>
      </c>
      <c r="C8" s="147">
        <v>280000</v>
      </c>
      <c r="D8" s="148">
        <v>430397</v>
      </c>
      <c r="E8" s="149">
        <f>C8</f>
        <v>280000</v>
      </c>
      <c r="F8" s="150">
        <v>150397</v>
      </c>
      <c r="G8" s="149">
        <f t="shared" si="0"/>
        <v>0</v>
      </c>
      <c r="H8" s="22"/>
    </row>
    <row r="9" spans="1:217" s="17" customFormat="1" ht="39.75" customHeight="1" thickBot="1">
      <c r="A9" s="128" t="s">
        <v>36</v>
      </c>
      <c r="B9" s="133" t="s">
        <v>183</v>
      </c>
      <c r="C9" s="151">
        <v>490000</v>
      </c>
      <c r="D9" s="152">
        <v>551127.83</v>
      </c>
      <c r="E9" s="153">
        <v>489880</v>
      </c>
      <c r="F9" s="152">
        <v>61247.83</v>
      </c>
      <c r="G9" s="153">
        <f t="shared" si="0"/>
        <v>120</v>
      </c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</row>
    <row r="10" spans="1:217" s="17" customFormat="1" ht="18" customHeight="1" thickBot="1">
      <c r="A10" s="131" t="s">
        <v>16</v>
      </c>
      <c r="B10" s="132"/>
      <c r="C10" s="144">
        <f>SUM(C8:C9)</f>
        <v>770000</v>
      </c>
      <c r="D10" s="145">
        <f>SUM(D8:D9)</f>
        <v>981524.83</v>
      </c>
      <c r="E10" s="144">
        <f>SUM(E8:E9)</f>
        <v>769880</v>
      </c>
      <c r="F10" s="154">
        <f>SUM(F8:F9)</f>
        <v>211644.83000000002</v>
      </c>
      <c r="G10" s="146">
        <f t="shared" si="0"/>
        <v>120</v>
      </c>
      <c r="H10" s="2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</row>
    <row r="11" spans="1:217" s="17" customFormat="1" ht="41.25" customHeight="1">
      <c r="A11" s="134" t="s">
        <v>71</v>
      </c>
      <c r="B11" s="130" t="s">
        <v>184</v>
      </c>
      <c r="C11" s="155">
        <v>495000</v>
      </c>
      <c r="D11" s="150">
        <v>550000</v>
      </c>
      <c r="E11" s="155">
        <f>C11</f>
        <v>495000</v>
      </c>
      <c r="F11" s="150">
        <f>D11-E11</f>
        <v>55000</v>
      </c>
      <c r="G11" s="149">
        <f t="shared" si="0"/>
        <v>0</v>
      </c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</row>
    <row r="12" spans="1:217" s="17" customFormat="1" ht="30.75" customHeight="1" thickBot="1">
      <c r="A12" s="128" t="s">
        <v>71</v>
      </c>
      <c r="B12" s="133" t="s">
        <v>185</v>
      </c>
      <c r="C12" s="151">
        <v>243000</v>
      </c>
      <c r="D12" s="156">
        <v>303000</v>
      </c>
      <c r="E12" s="153">
        <f>C12</f>
        <v>243000</v>
      </c>
      <c r="F12" s="156">
        <f>D12-E12</f>
        <v>60000</v>
      </c>
      <c r="G12" s="157">
        <f t="shared" si="0"/>
        <v>0</v>
      </c>
      <c r="H12" s="22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</row>
    <row r="13" spans="1:217" s="17" customFormat="1" ht="15.75" customHeight="1" thickBot="1">
      <c r="A13" s="131" t="s">
        <v>16</v>
      </c>
      <c r="B13" s="132"/>
      <c r="C13" s="144">
        <f>SUM(C11:C12)</f>
        <v>738000</v>
      </c>
      <c r="D13" s="145">
        <f>SUM(D11:D12)</f>
        <v>853000</v>
      </c>
      <c r="E13" s="144">
        <f>SUM(E11:E12)</f>
        <v>738000</v>
      </c>
      <c r="F13" s="145">
        <f>SUM(F11:F12)</f>
        <v>115000</v>
      </c>
      <c r="G13" s="146">
        <f>C13-E13</f>
        <v>0</v>
      </c>
      <c r="H13" s="2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</row>
    <row r="14" spans="1:217" s="17" customFormat="1" ht="39.75" customHeight="1" thickBot="1">
      <c r="A14" s="135" t="s">
        <v>70</v>
      </c>
      <c r="B14" s="136" t="s">
        <v>191</v>
      </c>
      <c r="C14" s="158">
        <v>329000</v>
      </c>
      <c r="D14" s="159">
        <v>383364.9</v>
      </c>
      <c r="E14" s="157">
        <v>319449.15</v>
      </c>
      <c r="F14" s="159">
        <f>D14-E14</f>
        <v>63915.75</v>
      </c>
      <c r="G14" s="157">
        <f>C14-E14</f>
        <v>9550.849999999977</v>
      </c>
      <c r="H14" s="22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</row>
    <row r="15" spans="1:217" s="17" customFormat="1" ht="24.75" customHeight="1" thickBot="1">
      <c r="A15" s="131" t="s">
        <v>16</v>
      </c>
      <c r="B15" s="132"/>
      <c r="C15" s="144">
        <f>SUM(C14)</f>
        <v>329000</v>
      </c>
      <c r="D15" s="154">
        <f>SUM(D14)</f>
        <v>383364.9</v>
      </c>
      <c r="E15" s="137">
        <f>SUM(E14)</f>
        <v>319449.15</v>
      </c>
      <c r="F15" s="145">
        <f>SUM(F14)</f>
        <v>63915.75</v>
      </c>
      <c r="G15" s="137">
        <f t="shared" si="0"/>
        <v>9550.849999999977</v>
      </c>
      <c r="H15" s="2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</row>
    <row r="16" spans="1:217" s="2" customFormat="1" ht="36" customHeight="1" thickBot="1">
      <c r="A16" s="135" t="s">
        <v>181</v>
      </c>
      <c r="B16" s="136" t="s">
        <v>186</v>
      </c>
      <c r="C16" s="160">
        <v>70000</v>
      </c>
      <c r="D16" s="161">
        <v>59526</v>
      </c>
      <c r="E16" s="157">
        <v>41400</v>
      </c>
      <c r="F16" s="161">
        <v>18126</v>
      </c>
      <c r="G16" s="157">
        <f t="shared" si="0"/>
        <v>28600</v>
      </c>
      <c r="H16" s="2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7" customFormat="1" ht="18" customHeight="1" thickBot="1">
      <c r="A17" s="131" t="s">
        <v>16</v>
      </c>
      <c r="B17" s="131"/>
      <c r="C17" s="144">
        <f>SUM(C16)</f>
        <v>70000</v>
      </c>
      <c r="D17" s="145">
        <f>SUM(D16:D16)</f>
        <v>59526</v>
      </c>
      <c r="E17" s="144">
        <f>SUM(E16:E16)</f>
        <v>41400</v>
      </c>
      <c r="F17" s="145">
        <f>SUM(F16:F16)</f>
        <v>18126</v>
      </c>
      <c r="G17" s="137">
        <f t="shared" si="0"/>
        <v>28600</v>
      </c>
      <c r="H17" s="2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2" customFormat="1" ht="30" customHeight="1" thickBot="1">
      <c r="A18" s="135" t="s">
        <v>106</v>
      </c>
      <c r="B18" s="136" t="s">
        <v>187</v>
      </c>
      <c r="C18" s="162">
        <v>296000</v>
      </c>
      <c r="D18" s="161">
        <v>338937</v>
      </c>
      <c r="E18" s="157">
        <v>294937</v>
      </c>
      <c r="F18" s="161">
        <f>D18-E18</f>
        <v>44000</v>
      </c>
      <c r="G18" s="157">
        <f t="shared" si="0"/>
        <v>1063</v>
      </c>
      <c r="H18" s="2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7" customFormat="1" ht="18" customHeight="1" thickBot="1">
      <c r="A19" s="131" t="s">
        <v>16</v>
      </c>
      <c r="B19" s="131"/>
      <c r="C19" s="144">
        <f>SUM(C18)</f>
        <v>296000</v>
      </c>
      <c r="D19" s="145">
        <f>SUM(D18)</f>
        <v>338937</v>
      </c>
      <c r="E19" s="144">
        <f>SUM(E18)</f>
        <v>294937</v>
      </c>
      <c r="F19" s="145">
        <f>SUM(F18)</f>
        <v>44000</v>
      </c>
      <c r="G19" s="137">
        <f>SUM(G18)</f>
        <v>1063</v>
      </c>
      <c r="H19" s="2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2" customFormat="1" ht="30.75" customHeight="1" thickBot="1">
      <c r="A20" s="138" t="s">
        <v>0</v>
      </c>
      <c r="B20" s="135" t="s">
        <v>107</v>
      </c>
      <c r="C20" s="162">
        <v>547000</v>
      </c>
      <c r="D20" s="159">
        <v>695311.4</v>
      </c>
      <c r="E20" s="157">
        <v>542077</v>
      </c>
      <c r="F20" s="159">
        <f>D20-E20</f>
        <v>153234.40000000002</v>
      </c>
      <c r="G20" s="157">
        <f>C20-E20</f>
        <v>4923</v>
      </c>
      <c r="H20" s="2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7" customFormat="1" ht="18" customHeight="1" thickBot="1">
      <c r="A21" s="131" t="s">
        <v>16</v>
      </c>
      <c r="B21" s="131"/>
      <c r="C21" s="144">
        <f>SUM(C20)</f>
        <v>547000</v>
      </c>
      <c r="D21" s="154">
        <f>SUM(D20:D20)</f>
        <v>695311.4</v>
      </c>
      <c r="E21" s="137">
        <f>SUM(E20:E20)</f>
        <v>542077</v>
      </c>
      <c r="F21" s="154">
        <f>SUM(F20:F20)</f>
        <v>153234.40000000002</v>
      </c>
      <c r="G21" s="137">
        <f>SUM(G20:G20)</f>
        <v>4923</v>
      </c>
      <c r="H21" s="2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8" s="6" customFormat="1" ht="30" customHeight="1">
      <c r="A22" s="134" t="s">
        <v>52</v>
      </c>
      <c r="B22" s="130" t="s">
        <v>188</v>
      </c>
      <c r="C22" s="147">
        <v>179000</v>
      </c>
      <c r="D22" s="148">
        <v>200229.37</v>
      </c>
      <c r="E22" s="149">
        <v>164229.37</v>
      </c>
      <c r="F22" s="148">
        <f>D22-E22</f>
        <v>36000</v>
      </c>
      <c r="G22" s="149">
        <f aca="true" t="shared" si="1" ref="G22:G29">C22-E22</f>
        <v>14770.630000000005</v>
      </c>
      <c r="H22" s="22"/>
    </row>
    <row r="23" spans="1:8" s="6" customFormat="1" ht="30" customHeight="1">
      <c r="A23" s="87" t="s">
        <v>52</v>
      </c>
      <c r="B23" s="88" t="s">
        <v>189</v>
      </c>
      <c r="C23" s="163">
        <v>168000</v>
      </c>
      <c r="D23" s="164">
        <v>454770.1</v>
      </c>
      <c r="E23" s="165">
        <f>C23</f>
        <v>168000</v>
      </c>
      <c r="F23" s="164">
        <f>D23-E23</f>
        <v>286770.1</v>
      </c>
      <c r="G23" s="165">
        <f t="shared" si="1"/>
        <v>0</v>
      </c>
      <c r="H23" s="22"/>
    </row>
    <row r="24" spans="1:217" s="7" customFormat="1" ht="30" customHeight="1" thickBot="1">
      <c r="A24" s="139" t="s">
        <v>52</v>
      </c>
      <c r="B24" s="133" t="s">
        <v>190</v>
      </c>
      <c r="C24" s="151">
        <v>143000</v>
      </c>
      <c r="D24" s="166">
        <v>338765.58</v>
      </c>
      <c r="E24" s="151">
        <v>131385.58</v>
      </c>
      <c r="F24" s="152">
        <f>D24-E24</f>
        <v>207380.00000000003</v>
      </c>
      <c r="G24" s="153">
        <f t="shared" si="1"/>
        <v>11614.420000000013</v>
      </c>
      <c r="H24" s="2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7" customFormat="1" ht="18" customHeight="1" thickBot="1">
      <c r="A25" s="131" t="s">
        <v>16</v>
      </c>
      <c r="B25" s="131"/>
      <c r="C25" s="137">
        <f>SUM(C22:C24)</f>
        <v>490000</v>
      </c>
      <c r="D25" s="154">
        <f>SUM(D22:D24)</f>
        <v>993765.05</v>
      </c>
      <c r="E25" s="137">
        <f>SUM(E22:E24)</f>
        <v>463614.94999999995</v>
      </c>
      <c r="F25" s="154">
        <f>SUM(F22:F24)</f>
        <v>530150.1</v>
      </c>
      <c r="G25" s="137">
        <f t="shared" si="1"/>
        <v>26385.050000000047</v>
      </c>
      <c r="H25" s="2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7" customFormat="1" ht="40.5" customHeight="1">
      <c r="A26" s="129" t="s">
        <v>108</v>
      </c>
      <c r="B26" s="129" t="s">
        <v>109</v>
      </c>
      <c r="C26" s="147">
        <v>242000</v>
      </c>
      <c r="D26" s="148">
        <v>190868</v>
      </c>
      <c r="E26" s="149">
        <v>163868</v>
      </c>
      <c r="F26" s="148">
        <v>27000</v>
      </c>
      <c r="G26" s="149">
        <f t="shared" si="1"/>
        <v>78132</v>
      </c>
      <c r="H26" s="2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7" customFormat="1" ht="41.25" customHeight="1">
      <c r="A27" s="86" t="s">
        <v>108</v>
      </c>
      <c r="B27" s="86" t="s">
        <v>110</v>
      </c>
      <c r="C27" s="163">
        <v>145000</v>
      </c>
      <c r="D27" s="164">
        <v>181000</v>
      </c>
      <c r="E27" s="165">
        <f>C27</f>
        <v>145000</v>
      </c>
      <c r="F27" s="164">
        <v>36000</v>
      </c>
      <c r="G27" s="165">
        <f t="shared" si="1"/>
        <v>0</v>
      </c>
      <c r="H27" s="2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8" s="6" customFormat="1" ht="41.25" customHeight="1" thickBot="1">
      <c r="A28" s="128" t="s">
        <v>108</v>
      </c>
      <c r="B28" s="128" t="s">
        <v>111</v>
      </c>
      <c r="C28" s="151">
        <v>190000</v>
      </c>
      <c r="D28" s="156">
        <v>256000</v>
      </c>
      <c r="E28" s="153">
        <f>C28</f>
        <v>190000</v>
      </c>
      <c r="F28" s="156">
        <v>66000</v>
      </c>
      <c r="G28" s="153">
        <f t="shared" si="1"/>
        <v>0</v>
      </c>
      <c r="H28" s="22"/>
    </row>
    <row r="29" spans="1:217" s="7" customFormat="1" ht="18" customHeight="1" thickBot="1">
      <c r="A29" s="140" t="s">
        <v>16</v>
      </c>
      <c r="B29" s="131"/>
      <c r="C29" s="144">
        <f>SUM(C26:C28)</f>
        <v>577000</v>
      </c>
      <c r="D29" s="145">
        <f>SUM(D26:D28)</f>
        <v>627868</v>
      </c>
      <c r="E29" s="144">
        <f>SUM(E26:E28)</f>
        <v>498868</v>
      </c>
      <c r="F29" s="145">
        <f>SUM(F26:F28)</f>
        <v>129000</v>
      </c>
      <c r="G29" s="137">
        <f t="shared" si="1"/>
        <v>78132</v>
      </c>
      <c r="H29" s="2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8" s="6" customFormat="1" ht="18" customHeight="1" thickBot="1">
      <c r="A30" s="378" t="s">
        <v>37</v>
      </c>
      <c r="B30" s="379"/>
      <c r="C30" s="167">
        <f>C29+C25+C21+C19+C17+C15+C13+C10+C7</f>
        <v>4135000</v>
      </c>
      <c r="D30" s="168">
        <f>D29+D25+D21+D19+D17+D15+D13+D10+D7</f>
        <v>5374995.18</v>
      </c>
      <c r="E30" s="167">
        <f>E29+E25+E21+E19+E17+E15+E13+E10+E7</f>
        <v>3986226.1</v>
      </c>
      <c r="F30" s="168">
        <f>F29+F25+F21+F19+F17+F15+F13+F10+F7</f>
        <v>1388769.08</v>
      </c>
      <c r="G30" s="167">
        <f>G29+G25+G21+G19+G17+G15+G13+G10+G7</f>
        <v>148773.90000000002</v>
      </c>
      <c r="H30" s="22"/>
    </row>
    <row r="31" spans="1:217" s="7" customFormat="1" ht="15.75" customHeight="1">
      <c r="A31" s="58"/>
      <c r="B31" s="59"/>
      <c r="C31" s="59"/>
      <c r="D31" s="59"/>
      <c r="E31" s="60"/>
      <c r="F31" s="59"/>
      <c r="G31" s="6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7" customFormat="1" ht="1.5" customHeight="1">
      <c r="A32" s="8"/>
      <c r="B32" s="41"/>
      <c r="C32" s="41"/>
      <c r="D32" s="41"/>
      <c r="E32" s="49"/>
      <c r="F32" s="41"/>
      <c r="G32" s="4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9" customFormat="1" ht="17.25" customHeight="1">
      <c r="A33" s="8"/>
      <c r="B33" s="41"/>
      <c r="C33" s="41"/>
      <c r="D33" s="41"/>
      <c r="E33" s="49"/>
      <c r="F33" s="41"/>
      <c r="G33" s="4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</row>
    <row r="34" spans="6:218" ht="12.75">
      <c r="F34" s="49"/>
      <c r="HJ34"/>
    </row>
    <row r="35" ht="12.75">
      <c r="HJ35"/>
    </row>
  </sheetData>
  <sheetProtection/>
  <mergeCells count="8">
    <mergeCell ref="A1:G2"/>
    <mergeCell ref="A3:G3"/>
    <mergeCell ref="G4:G5"/>
    <mergeCell ref="A30:B30"/>
    <mergeCell ref="A4:A5"/>
    <mergeCell ref="B4:B5"/>
    <mergeCell ref="C4:C5"/>
    <mergeCell ref="D4:F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&amp;RPříloha č. 5b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K129"/>
  <sheetViews>
    <sheetView zoomScalePageLayoutView="0" workbookViewId="0" topLeftCell="B1">
      <pane ySplit="5" topLeftCell="A84" activePane="bottomLeft" state="frozen"/>
      <selection pane="topLeft" activeCell="A1" sqref="A1"/>
      <selection pane="bottomLeft" activeCell="D93" sqref="D93"/>
    </sheetView>
  </sheetViews>
  <sheetFormatPr defaultColWidth="9.140625" defaultRowHeight="12.75"/>
  <cols>
    <col min="1" max="1" width="0.71875" style="1" hidden="1" customWidth="1"/>
    <col min="2" max="2" width="17.57421875" style="14" customWidth="1"/>
    <col min="3" max="3" width="25.8515625" style="14" customWidth="1"/>
    <col min="4" max="4" width="13.28125" style="15" customWidth="1"/>
    <col min="5" max="9" width="14.00390625" style="34" customWidth="1"/>
    <col min="10" max="10" width="7.8515625" style="53" customWidth="1"/>
    <col min="11" max="11" width="13.421875" style="0" customWidth="1"/>
    <col min="12" max="12" width="2.421875" style="0" customWidth="1"/>
    <col min="13" max="13" width="10.28125" style="0" customWidth="1"/>
  </cols>
  <sheetData>
    <row r="1" spans="1:9" ht="12.75">
      <c r="A1" s="389" t="s">
        <v>440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90" t="s">
        <v>96</v>
      </c>
      <c r="B2" s="390"/>
      <c r="C2" s="390"/>
      <c r="D2" s="390"/>
      <c r="E2" s="390"/>
      <c r="F2" s="390"/>
      <c r="G2" s="390"/>
      <c r="H2" s="390"/>
      <c r="I2" s="390"/>
    </row>
    <row r="3" spans="1:6" ht="13.5" thickBot="1">
      <c r="A3" s="18"/>
      <c r="B3" s="13"/>
      <c r="C3" s="13"/>
      <c r="F3" s="38"/>
    </row>
    <row r="4" spans="1:10" ht="13.5" thickBot="1">
      <c r="A4" s="391" t="e">
        <f>-A2</f>
        <v>#VALUE!</v>
      </c>
      <c r="B4" s="393" t="s">
        <v>14</v>
      </c>
      <c r="C4" s="395" t="s">
        <v>11</v>
      </c>
      <c r="D4" s="397" t="s">
        <v>12</v>
      </c>
      <c r="E4" s="399" t="s">
        <v>19</v>
      </c>
      <c r="F4" s="401" t="s">
        <v>15</v>
      </c>
      <c r="G4" s="402"/>
      <c r="H4" s="403"/>
      <c r="I4" s="404" t="s">
        <v>99</v>
      </c>
      <c r="J4"/>
    </row>
    <row r="5" spans="1:10" ht="30.75" customHeight="1" thickBot="1">
      <c r="A5" s="392"/>
      <c r="B5" s="394"/>
      <c r="C5" s="396"/>
      <c r="D5" s="398"/>
      <c r="E5" s="400"/>
      <c r="F5" s="354" t="s">
        <v>13</v>
      </c>
      <c r="G5" s="355" t="s">
        <v>103</v>
      </c>
      <c r="H5" s="91" t="s">
        <v>104</v>
      </c>
      <c r="I5" s="405"/>
      <c r="J5"/>
    </row>
    <row r="6" spans="1:10" ht="16.5" customHeight="1">
      <c r="A6" s="43">
        <v>1</v>
      </c>
      <c r="B6" s="274" t="s">
        <v>112</v>
      </c>
      <c r="C6" s="274" t="s">
        <v>113</v>
      </c>
      <c r="D6" s="356">
        <v>306000</v>
      </c>
      <c r="E6" s="276">
        <v>300972.2</v>
      </c>
      <c r="F6" s="277">
        <v>339944.4</v>
      </c>
      <c r="G6" s="278">
        <v>300972.2</v>
      </c>
      <c r="H6" s="279">
        <f>F6-G6</f>
        <v>38972.20000000001</v>
      </c>
      <c r="I6" s="278">
        <f>D6-G6</f>
        <v>5027.799999999988</v>
      </c>
      <c r="J6"/>
    </row>
    <row r="7" spans="1:10" ht="13.5" customHeight="1">
      <c r="A7" s="43"/>
      <c r="B7" s="280" t="s">
        <v>16</v>
      </c>
      <c r="C7" s="281"/>
      <c r="D7" s="282">
        <f>SUM(D6)</f>
        <v>306000</v>
      </c>
      <c r="E7" s="283">
        <f>SUM(E6)</f>
        <v>300972.2</v>
      </c>
      <c r="F7" s="283">
        <f>SUM(F6:F6)</f>
        <v>339944.4</v>
      </c>
      <c r="G7" s="284">
        <f>SUM(G6:G6)</f>
        <v>300972.2</v>
      </c>
      <c r="H7" s="285">
        <f>SUM(H6:H6)</f>
        <v>38972.20000000001</v>
      </c>
      <c r="I7" s="284">
        <f>SUM(I6)</f>
        <v>5027.799999999988</v>
      </c>
      <c r="J7"/>
    </row>
    <row r="8" spans="1:10" ht="16.5" customHeight="1">
      <c r="A8" s="43">
        <v>2</v>
      </c>
      <c r="B8" s="275" t="s">
        <v>114</v>
      </c>
      <c r="C8" s="275" t="s">
        <v>115</v>
      </c>
      <c r="D8" s="353">
        <v>285000</v>
      </c>
      <c r="E8" s="286">
        <v>225205</v>
      </c>
      <c r="F8" s="287">
        <v>250228</v>
      </c>
      <c r="G8" s="288">
        <v>225205</v>
      </c>
      <c r="H8" s="289">
        <f>F8-G8</f>
        <v>25023</v>
      </c>
      <c r="I8" s="288">
        <f>D8-G8</f>
        <v>59795</v>
      </c>
      <c r="J8"/>
    </row>
    <row r="9" spans="1:10" ht="16.5" customHeight="1">
      <c r="A9" s="43">
        <v>3</v>
      </c>
      <c r="B9" s="275" t="s">
        <v>114</v>
      </c>
      <c r="C9" s="275" t="s">
        <v>65</v>
      </c>
      <c r="D9" s="352">
        <v>206000</v>
      </c>
      <c r="E9" s="286">
        <v>185690</v>
      </c>
      <c r="F9" s="287">
        <v>215380</v>
      </c>
      <c r="G9" s="288">
        <v>185690</v>
      </c>
      <c r="H9" s="289">
        <f>F9-G9</f>
        <v>29690</v>
      </c>
      <c r="I9" s="288">
        <f>D9-G9</f>
        <v>20310</v>
      </c>
      <c r="J9"/>
    </row>
    <row r="10" spans="1:10" ht="13.5" customHeight="1">
      <c r="A10" s="43"/>
      <c r="B10" s="290" t="s">
        <v>16</v>
      </c>
      <c r="C10" s="291"/>
      <c r="D10" s="292">
        <f aca="true" t="shared" si="0" ref="D10:I10">SUM(D8:D9)</f>
        <v>491000</v>
      </c>
      <c r="E10" s="292">
        <f t="shared" si="0"/>
        <v>410895</v>
      </c>
      <c r="F10" s="293">
        <f t="shared" si="0"/>
        <v>465608</v>
      </c>
      <c r="G10" s="292">
        <f t="shared" si="0"/>
        <v>410895</v>
      </c>
      <c r="H10" s="294">
        <f t="shared" si="0"/>
        <v>54713</v>
      </c>
      <c r="I10" s="284">
        <f t="shared" si="0"/>
        <v>80105</v>
      </c>
      <c r="J10"/>
    </row>
    <row r="11" spans="1:10" ht="16.5" customHeight="1">
      <c r="A11" s="43">
        <v>4</v>
      </c>
      <c r="B11" s="275" t="s">
        <v>195</v>
      </c>
      <c r="C11" s="295" t="s">
        <v>196</v>
      </c>
      <c r="D11" s="351">
        <v>300000</v>
      </c>
      <c r="E11" s="296">
        <v>0</v>
      </c>
      <c r="F11" s="287">
        <v>0</v>
      </c>
      <c r="G11" s="288">
        <f>E11</f>
        <v>0</v>
      </c>
      <c r="H11" s="297">
        <f>F11-G11</f>
        <v>0</v>
      </c>
      <c r="I11" s="288">
        <f>D11-G11</f>
        <v>300000</v>
      </c>
      <c r="J11"/>
    </row>
    <row r="12" spans="1:10" ht="13.5" customHeight="1">
      <c r="A12" s="43"/>
      <c r="B12" s="290" t="s">
        <v>16</v>
      </c>
      <c r="C12" s="291"/>
      <c r="D12" s="292">
        <f aca="true" t="shared" si="1" ref="D12:I12">SUM(D11)</f>
        <v>300000</v>
      </c>
      <c r="E12" s="292">
        <f t="shared" si="1"/>
        <v>0</v>
      </c>
      <c r="F12" s="293">
        <f t="shared" si="1"/>
        <v>0</v>
      </c>
      <c r="G12" s="292">
        <f t="shared" si="1"/>
        <v>0</v>
      </c>
      <c r="H12" s="294">
        <f t="shared" si="1"/>
        <v>0</v>
      </c>
      <c r="I12" s="292">
        <f t="shared" si="1"/>
        <v>300000</v>
      </c>
      <c r="J12"/>
    </row>
    <row r="13" spans="1:10" ht="16.5" customHeight="1">
      <c r="A13" s="43">
        <v>5</v>
      </c>
      <c r="B13" s="275" t="s">
        <v>117</v>
      </c>
      <c r="C13" s="275" t="s">
        <v>116</v>
      </c>
      <c r="D13" s="350">
        <v>350000</v>
      </c>
      <c r="E13" s="296">
        <v>350000</v>
      </c>
      <c r="F13" s="287">
        <v>438008</v>
      </c>
      <c r="G13" s="288">
        <f>E13</f>
        <v>350000</v>
      </c>
      <c r="H13" s="289">
        <f>F13-G13</f>
        <v>88008</v>
      </c>
      <c r="I13" s="288">
        <f aca="true" t="shared" si="2" ref="I13:I57">D13-E13</f>
        <v>0</v>
      </c>
      <c r="J13"/>
    </row>
    <row r="14" spans="1:10" ht="13.5" customHeight="1">
      <c r="A14" s="43"/>
      <c r="B14" s="298" t="s">
        <v>16</v>
      </c>
      <c r="C14" s="299"/>
      <c r="D14" s="300">
        <f aca="true" t="shared" si="3" ref="D14:I14">SUM(D13)</f>
        <v>350000</v>
      </c>
      <c r="E14" s="301">
        <f t="shared" si="3"/>
        <v>350000</v>
      </c>
      <c r="F14" s="301">
        <f t="shared" si="3"/>
        <v>438008</v>
      </c>
      <c r="G14" s="302">
        <f t="shared" si="3"/>
        <v>350000</v>
      </c>
      <c r="H14" s="303">
        <f t="shared" si="3"/>
        <v>88008</v>
      </c>
      <c r="I14" s="302">
        <f t="shared" si="3"/>
        <v>0</v>
      </c>
      <c r="J14"/>
    </row>
    <row r="15" spans="1:10" ht="16.5" customHeight="1">
      <c r="A15" s="43">
        <v>6</v>
      </c>
      <c r="B15" s="275" t="s">
        <v>118</v>
      </c>
      <c r="C15" s="275" t="s">
        <v>20</v>
      </c>
      <c r="D15" s="352">
        <v>350000</v>
      </c>
      <c r="E15" s="296">
        <v>337735</v>
      </c>
      <c r="F15" s="287">
        <v>461995</v>
      </c>
      <c r="G15" s="288">
        <f>E15</f>
        <v>337735</v>
      </c>
      <c r="H15" s="289">
        <f>F15-G15</f>
        <v>124260</v>
      </c>
      <c r="I15" s="288">
        <f t="shared" si="2"/>
        <v>12265</v>
      </c>
      <c r="J15"/>
    </row>
    <row r="16" spans="1:10" ht="12.75">
      <c r="A16" s="43"/>
      <c r="B16" s="290" t="s">
        <v>16</v>
      </c>
      <c r="C16" s="291"/>
      <c r="D16" s="292">
        <f aca="true" t="shared" si="4" ref="D16:I16">SUM(D15)</f>
        <v>350000</v>
      </c>
      <c r="E16" s="292">
        <f t="shared" si="4"/>
        <v>337735</v>
      </c>
      <c r="F16" s="293">
        <f t="shared" si="4"/>
        <v>461995</v>
      </c>
      <c r="G16" s="292">
        <f t="shared" si="4"/>
        <v>337735</v>
      </c>
      <c r="H16" s="294">
        <f t="shared" si="4"/>
        <v>124260</v>
      </c>
      <c r="I16" s="292">
        <f t="shared" si="4"/>
        <v>12265</v>
      </c>
      <c r="J16"/>
    </row>
    <row r="17" spans="1:10" ht="16.5" customHeight="1">
      <c r="A17" s="43">
        <f>A15+1</f>
        <v>7</v>
      </c>
      <c r="B17" s="275" t="s">
        <v>119</v>
      </c>
      <c r="C17" s="275" t="s">
        <v>120</v>
      </c>
      <c r="D17" s="352">
        <v>300000</v>
      </c>
      <c r="E17" s="296">
        <v>295532</v>
      </c>
      <c r="F17" s="287">
        <v>991532.08</v>
      </c>
      <c r="G17" s="288">
        <f>E17</f>
        <v>295532</v>
      </c>
      <c r="H17" s="289">
        <f>F17-G17</f>
        <v>696000.08</v>
      </c>
      <c r="I17" s="288">
        <f t="shared" si="2"/>
        <v>4468</v>
      </c>
      <c r="J17"/>
    </row>
    <row r="18" spans="1:10" ht="13.5" customHeight="1">
      <c r="A18" s="43"/>
      <c r="B18" s="290" t="s">
        <v>16</v>
      </c>
      <c r="C18" s="291"/>
      <c r="D18" s="292">
        <f aca="true" t="shared" si="5" ref="D18:I18">SUM(D17)</f>
        <v>300000</v>
      </c>
      <c r="E18" s="283">
        <f t="shared" si="5"/>
        <v>295532</v>
      </c>
      <c r="F18" s="283">
        <f t="shared" si="5"/>
        <v>991532.08</v>
      </c>
      <c r="G18" s="284">
        <f t="shared" si="5"/>
        <v>295532</v>
      </c>
      <c r="H18" s="285">
        <f t="shared" si="5"/>
        <v>696000.08</v>
      </c>
      <c r="I18" s="284">
        <f t="shared" si="5"/>
        <v>4468</v>
      </c>
      <c r="J18"/>
    </row>
    <row r="19" spans="1:10" ht="16.5" customHeight="1">
      <c r="A19" s="43">
        <v>8</v>
      </c>
      <c r="B19" s="275" t="s">
        <v>121</v>
      </c>
      <c r="C19" s="275" t="s">
        <v>122</v>
      </c>
      <c r="D19" s="352">
        <v>550000</v>
      </c>
      <c r="E19" s="296">
        <v>550000</v>
      </c>
      <c r="F19" s="287">
        <v>641651</v>
      </c>
      <c r="G19" s="288">
        <f>E19</f>
        <v>550000</v>
      </c>
      <c r="H19" s="289">
        <f>F19-G19</f>
        <v>91651</v>
      </c>
      <c r="I19" s="288">
        <f t="shared" si="2"/>
        <v>0</v>
      </c>
      <c r="J19"/>
    </row>
    <row r="20" spans="1:10" ht="13.5" customHeight="1">
      <c r="A20" s="43"/>
      <c r="B20" s="290" t="s">
        <v>16</v>
      </c>
      <c r="C20" s="291"/>
      <c r="D20" s="292">
        <f aca="true" t="shared" si="6" ref="D20:I20">SUM(D19)</f>
        <v>550000</v>
      </c>
      <c r="E20" s="283">
        <f t="shared" si="6"/>
        <v>550000</v>
      </c>
      <c r="F20" s="283">
        <f t="shared" si="6"/>
        <v>641651</v>
      </c>
      <c r="G20" s="284">
        <f t="shared" si="6"/>
        <v>550000</v>
      </c>
      <c r="H20" s="285">
        <f t="shared" si="6"/>
        <v>91651</v>
      </c>
      <c r="I20" s="284">
        <f t="shared" si="6"/>
        <v>0</v>
      </c>
      <c r="J20"/>
    </row>
    <row r="21" spans="1:10" ht="16.5" customHeight="1">
      <c r="A21" s="43">
        <v>9</v>
      </c>
      <c r="B21" s="275" t="s">
        <v>123</v>
      </c>
      <c r="C21" s="275" t="s">
        <v>124</v>
      </c>
      <c r="D21" s="352">
        <v>160000</v>
      </c>
      <c r="E21" s="296">
        <v>160000</v>
      </c>
      <c r="F21" s="287">
        <v>182793</v>
      </c>
      <c r="G21" s="288">
        <f>E21</f>
        <v>160000</v>
      </c>
      <c r="H21" s="289">
        <f>F21-G21</f>
        <v>22793</v>
      </c>
      <c r="I21" s="288">
        <f t="shared" si="2"/>
        <v>0</v>
      </c>
      <c r="J21"/>
    </row>
    <row r="22" spans="1:10" ht="13.5" customHeight="1">
      <c r="A22" s="43"/>
      <c r="B22" s="290" t="s">
        <v>16</v>
      </c>
      <c r="C22" s="291"/>
      <c r="D22" s="292">
        <f aca="true" t="shared" si="7" ref="D22:I22">SUM(D21)</f>
        <v>160000</v>
      </c>
      <c r="E22" s="283">
        <f t="shared" si="7"/>
        <v>160000</v>
      </c>
      <c r="F22" s="283">
        <f t="shared" si="7"/>
        <v>182793</v>
      </c>
      <c r="G22" s="284">
        <f t="shared" si="7"/>
        <v>160000</v>
      </c>
      <c r="H22" s="285">
        <f t="shared" si="7"/>
        <v>22793</v>
      </c>
      <c r="I22" s="284">
        <f t="shared" si="7"/>
        <v>0</v>
      </c>
      <c r="J22"/>
    </row>
    <row r="23" spans="1:10" ht="16.5" customHeight="1">
      <c r="A23" s="43">
        <f>A21+1</f>
        <v>10</v>
      </c>
      <c r="B23" s="275" t="s">
        <v>125</v>
      </c>
      <c r="C23" s="275" t="s">
        <v>126</v>
      </c>
      <c r="D23" s="352">
        <v>450000</v>
      </c>
      <c r="E23" s="296">
        <v>450000</v>
      </c>
      <c r="F23" s="287">
        <v>641235</v>
      </c>
      <c r="G23" s="288">
        <f>E23</f>
        <v>450000</v>
      </c>
      <c r="H23" s="289">
        <f>F23-G23</f>
        <v>191235</v>
      </c>
      <c r="I23" s="288">
        <f t="shared" si="2"/>
        <v>0</v>
      </c>
      <c r="J23"/>
    </row>
    <row r="24" spans="1:10" ht="12.75" customHeight="1">
      <c r="A24" s="43"/>
      <c r="B24" s="304" t="s">
        <v>16</v>
      </c>
      <c r="C24" s="305"/>
      <c r="D24" s="306">
        <f aca="true" t="shared" si="8" ref="D24:I24">SUM(D23)</f>
        <v>450000</v>
      </c>
      <c r="E24" s="307">
        <f t="shared" si="8"/>
        <v>450000</v>
      </c>
      <c r="F24" s="307">
        <f t="shared" si="8"/>
        <v>641235</v>
      </c>
      <c r="G24" s="308">
        <f t="shared" si="8"/>
        <v>450000</v>
      </c>
      <c r="H24" s="309">
        <f t="shared" si="8"/>
        <v>191235</v>
      </c>
      <c r="I24" s="308">
        <f t="shared" si="8"/>
        <v>0</v>
      </c>
      <c r="J24"/>
    </row>
    <row r="25" spans="1:9" s="1" customFormat="1" ht="15.75" customHeight="1">
      <c r="A25" s="43">
        <v>11</v>
      </c>
      <c r="B25" s="275" t="s">
        <v>127</v>
      </c>
      <c r="C25" s="275" t="s">
        <v>128</v>
      </c>
      <c r="D25" s="352">
        <v>250000</v>
      </c>
      <c r="E25" s="310">
        <v>214787</v>
      </c>
      <c r="F25" s="287">
        <v>238653.3</v>
      </c>
      <c r="G25" s="288">
        <f>E25</f>
        <v>214787</v>
      </c>
      <c r="H25" s="289">
        <f>F25-G25</f>
        <v>23866.29999999999</v>
      </c>
      <c r="I25" s="288">
        <f t="shared" si="2"/>
        <v>35213</v>
      </c>
    </row>
    <row r="26" spans="1:10" ht="13.5" customHeight="1">
      <c r="A26" s="43"/>
      <c r="B26" s="290" t="s">
        <v>16</v>
      </c>
      <c r="C26" s="311"/>
      <c r="D26" s="292">
        <f aca="true" t="shared" si="9" ref="D26:I26">SUM(D25)</f>
        <v>250000</v>
      </c>
      <c r="E26" s="283">
        <f t="shared" si="9"/>
        <v>214787</v>
      </c>
      <c r="F26" s="283">
        <f t="shared" si="9"/>
        <v>238653.3</v>
      </c>
      <c r="G26" s="284">
        <f t="shared" si="9"/>
        <v>214787</v>
      </c>
      <c r="H26" s="312">
        <f t="shared" si="9"/>
        <v>23866.29999999999</v>
      </c>
      <c r="I26" s="284">
        <f t="shared" si="9"/>
        <v>35213</v>
      </c>
      <c r="J26"/>
    </row>
    <row r="27" spans="1:10" ht="16.5" customHeight="1">
      <c r="A27" s="43">
        <v>12</v>
      </c>
      <c r="B27" s="275" t="s">
        <v>129</v>
      </c>
      <c r="C27" s="275" t="s">
        <v>130</v>
      </c>
      <c r="D27" s="352">
        <v>320000</v>
      </c>
      <c r="E27" s="296">
        <v>296000</v>
      </c>
      <c r="F27" s="296">
        <v>370200</v>
      </c>
      <c r="G27" s="288">
        <f>E27</f>
        <v>296000</v>
      </c>
      <c r="H27" s="289">
        <f>F27-G27</f>
        <v>74200</v>
      </c>
      <c r="I27" s="288">
        <f t="shared" si="2"/>
        <v>24000</v>
      </c>
      <c r="J27"/>
    </row>
    <row r="28" spans="1:10" ht="13.5" customHeight="1">
      <c r="A28" s="43"/>
      <c r="B28" s="280" t="s">
        <v>16</v>
      </c>
      <c r="C28" s="281"/>
      <c r="D28" s="282">
        <f aca="true" t="shared" si="10" ref="D28:I28">SUM(D27)</f>
        <v>320000</v>
      </c>
      <c r="E28" s="283">
        <f t="shared" si="10"/>
        <v>296000</v>
      </c>
      <c r="F28" s="283">
        <f t="shared" si="10"/>
        <v>370200</v>
      </c>
      <c r="G28" s="284">
        <f t="shared" si="10"/>
        <v>296000</v>
      </c>
      <c r="H28" s="285">
        <f t="shared" si="10"/>
        <v>74200</v>
      </c>
      <c r="I28" s="284">
        <f t="shared" si="10"/>
        <v>24000</v>
      </c>
      <c r="J28"/>
    </row>
    <row r="29" spans="1:10" ht="16.5" customHeight="1">
      <c r="A29" s="43">
        <v>13</v>
      </c>
      <c r="B29" s="275" t="s">
        <v>131</v>
      </c>
      <c r="C29" s="275" t="s">
        <v>68</v>
      </c>
      <c r="D29" s="352">
        <v>346000</v>
      </c>
      <c r="E29" s="310">
        <v>346000</v>
      </c>
      <c r="F29" s="287">
        <v>385022</v>
      </c>
      <c r="G29" s="288">
        <f>E29</f>
        <v>346000</v>
      </c>
      <c r="H29" s="289">
        <f>F29-G29</f>
        <v>39022</v>
      </c>
      <c r="I29" s="288">
        <f t="shared" si="2"/>
        <v>0</v>
      </c>
      <c r="J29"/>
    </row>
    <row r="30" spans="1:10" ht="13.5" customHeight="1">
      <c r="A30" s="43"/>
      <c r="B30" s="290" t="s">
        <v>16</v>
      </c>
      <c r="C30" s="311"/>
      <c r="D30" s="292">
        <f aca="true" t="shared" si="11" ref="D30:I30">SUM(D29)</f>
        <v>346000</v>
      </c>
      <c r="E30" s="283">
        <f t="shared" si="11"/>
        <v>346000</v>
      </c>
      <c r="F30" s="283">
        <f t="shared" si="11"/>
        <v>385022</v>
      </c>
      <c r="G30" s="284">
        <f t="shared" si="11"/>
        <v>346000</v>
      </c>
      <c r="H30" s="313">
        <f t="shared" si="11"/>
        <v>39022</v>
      </c>
      <c r="I30" s="284">
        <f t="shared" si="11"/>
        <v>0</v>
      </c>
      <c r="J30"/>
    </row>
    <row r="31" spans="1:10" ht="16.5" customHeight="1">
      <c r="A31" s="43">
        <f>A29+1</f>
        <v>14</v>
      </c>
      <c r="B31" s="275" t="s">
        <v>66</v>
      </c>
      <c r="C31" s="275" t="s">
        <v>132</v>
      </c>
      <c r="D31" s="352">
        <v>147000</v>
      </c>
      <c r="E31" s="296">
        <v>147000</v>
      </c>
      <c r="F31" s="287">
        <v>317104.6</v>
      </c>
      <c r="G31" s="288">
        <f>E31</f>
        <v>147000</v>
      </c>
      <c r="H31" s="289">
        <f>F31-G31</f>
        <v>170104.59999999998</v>
      </c>
      <c r="I31" s="288">
        <f t="shared" si="2"/>
        <v>0</v>
      </c>
      <c r="J31"/>
    </row>
    <row r="32" spans="1:10" ht="13.5" customHeight="1">
      <c r="A32" s="43"/>
      <c r="B32" s="280" t="s">
        <v>16</v>
      </c>
      <c r="C32" s="281"/>
      <c r="D32" s="282">
        <f aca="true" t="shared" si="12" ref="D32:I32">SUM(D31)</f>
        <v>147000</v>
      </c>
      <c r="E32" s="283">
        <f t="shared" si="12"/>
        <v>147000</v>
      </c>
      <c r="F32" s="283">
        <f t="shared" si="12"/>
        <v>317104.6</v>
      </c>
      <c r="G32" s="284">
        <f t="shared" si="12"/>
        <v>147000</v>
      </c>
      <c r="H32" s="285">
        <f t="shared" si="12"/>
        <v>170104.59999999998</v>
      </c>
      <c r="I32" s="284">
        <f t="shared" si="12"/>
        <v>0</v>
      </c>
      <c r="J32"/>
    </row>
    <row r="33" spans="1:10" ht="16.5" customHeight="1">
      <c r="A33" s="43">
        <f>A31+1</f>
        <v>15</v>
      </c>
      <c r="B33" s="275" t="s">
        <v>133</v>
      </c>
      <c r="C33" s="275" t="s">
        <v>134</v>
      </c>
      <c r="D33" s="352">
        <v>350000</v>
      </c>
      <c r="E33" s="296">
        <v>295879</v>
      </c>
      <c r="F33" s="287">
        <v>328755</v>
      </c>
      <c r="G33" s="288">
        <f>E33</f>
        <v>295879</v>
      </c>
      <c r="H33" s="289">
        <f>F33:F34-G33</f>
        <v>32876</v>
      </c>
      <c r="I33" s="288">
        <f t="shared" si="2"/>
        <v>54121</v>
      </c>
      <c r="J33"/>
    </row>
    <row r="34" spans="1:10" ht="13.5" customHeight="1">
      <c r="A34" s="43"/>
      <c r="B34" s="290" t="s">
        <v>16</v>
      </c>
      <c r="C34" s="291"/>
      <c r="D34" s="292">
        <f aca="true" t="shared" si="13" ref="D34:I34">SUM(D33)</f>
        <v>350000</v>
      </c>
      <c r="E34" s="292">
        <f t="shared" si="13"/>
        <v>295879</v>
      </c>
      <c r="F34" s="293">
        <f t="shared" si="13"/>
        <v>328755</v>
      </c>
      <c r="G34" s="292">
        <f t="shared" si="13"/>
        <v>295879</v>
      </c>
      <c r="H34" s="294">
        <f t="shared" si="13"/>
        <v>32876</v>
      </c>
      <c r="I34" s="284">
        <f t="shared" si="13"/>
        <v>54121</v>
      </c>
      <c r="J34"/>
    </row>
    <row r="35" spans="1:10" ht="16.5" customHeight="1">
      <c r="A35" s="43">
        <v>17</v>
      </c>
      <c r="B35" s="275" t="s">
        <v>135</v>
      </c>
      <c r="C35" s="275" t="s">
        <v>136</v>
      </c>
      <c r="D35" s="352">
        <v>292000</v>
      </c>
      <c r="E35" s="296">
        <v>292000</v>
      </c>
      <c r="F35" s="287">
        <v>325657.69</v>
      </c>
      <c r="G35" s="288">
        <f>E35</f>
        <v>292000</v>
      </c>
      <c r="H35" s="289">
        <f>F35-G35</f>
        <v>33657.69</v>
      </c>
      <c r="I35" s="288">
        <f t="shared" si="2"/>
        <v>0</v>
      </c>
      <c r="J35"/>
    </row>
    <row r="36" spans="1:10" ht="16.5" customHeight="1">
      <c r="A36" s="43">
        <f>A35+1</f>
        <v>18</v>
      </c>
      <c r="B36" s="275" t="s">
        <v>135</v>
      </c>
      <c r="C36" s="275" t="s">
        <v>137</v>
      </c>
      <c r="D36" s="352">
        <v>200000</v>
      </c>
      <c r="E36" s="296">
        <v>200000</v>
      </c>
      <c r="F36" s="287">
        <v>230553.82</v>
      </c>
      <c r="G36" s="288">
        <f>E36</f>
        <v>200000</v>
      </c>
      <c r="H36" s="289">
        <f>F36-G36</f>
        <v>30553.820000000007</v>
      </c>
      <c r="I36" s="288">
        <f t="shared" si="2"/>
        <v>0</v>
      </c>
      <c r="J36"/>
    </row>
    <row r="37" spans="1:10" ht="13.5" customHeight="1">
      <c r="A37" s="43"/>
      <c r="B37" s="280" t="s">
        <v>16</v>
      </c>
      <c r="C37" s="281"/>
      <c r="D37" s="282">
        <f aca="true" t="shared" si="14" ref="D37:I37">SUM(D35:D36)</f>
        <v>492000</v>
      </c>
      <c r="E37" s="314">
        <f t="shared" si="14"/>
        <v>492000</v>
      </c>
      <c r="F37" s="315">
        <f t="shared" si="14"/>
        <v>556211.51</v>
      </c>
      <c r="G37" s="314">
        <f t="shared" si="14"/>
        <v>492000</v>
      </c>
      <c r="H37" s="316">
        <f t="shared" si="14"/>
        <v>64211.51000000001</v>
      </c>
      <c r="I37" s="314">
        <f t="shared" si="14"/>
        <v>0</v>
      </c>
      <c r="J37"/>
    </row>
    <row r="38" spans="1:10" ht="15.75" customHeight="1">
      <c r="A38" s="43">
        <f>A36+1</f>
        <v>19</v>
      </c>
      <c r="B38" s="275" t="s">
        <v>194</v>
      </c>
      <c r="C38" s="275" t="s">
        <v>197</v>
      </c>
      <c r="D38" s="352">
        <v>350000</v>
      </c>
      <c r="E38" s="296">
        <v>0</v>
      </c>
      <c r="F38" s="287">
        <v>0</v>
      </c>
      <c r="G38" s="288">
        <f>E38</f>
        <v>0</v>
      </c>
      <c r="H38" s="289">
        <f>F38-G38</f>
        <v>0</v>
      </c>
      <c r="I38" s="288">
        <f t="shared" si="2"/>
        <v>350000</v>
      </c>
      <c r="J38"/>
    </row>
    <row r="39" spans="1:10" ht="13.5" customHeight="1">
      <c r="A39" s="43"/>
      <c r="B39" s="290" t="s">
        <v>16</v>
      </c>
      <c r="C39" s="291"/>
      <c r="D39" s="292">
        <f aca="true" t="shared" si="15" ref="D39:I39">SUM(D38)</f>
        <v>350000</v>
      </c>
      <c r="E39" s="317">
        <f t="shared" si="15"/>
        <v>0</v>
      </c>
      <c r="F39" s="318">
        <f t="shared" si="15"/>
        <v>0</v>
      </c>
      <c r="G39" s="317">
        <f t="shared" si="15"/>
        <v>0</v>
      </c>
      <c r="H39" s="319">
        <f t="shared" si="15"/>
        <v>0</v>
      </c>
      <c r="I39" s="317">
        <f t="shared" si="15"/>
        <v>350000</v>
      </c>
      <c r="J39"/>
    </row>
    <row r="40" spans="1:10" ht="16.5" customHeight="1">
      <c r="A40" s="43">
        <v>20</v>
      </c>
      <c r="B40" s="275" t="s">
        <v>138</v>
      </c>
      <c r="C40" s="275" t="s">
        <v>20</v>
      </c>
      <c r="D40" s="352">
        <v>348000</v>
      </c>
      <c r="E40" s="296">
        <v>348000</v>
      </c>
      <c r="F40" s="287">
        <v>430760</v>
      </c>
      <c r="G40" s="288">
        <f>E40</f>
        <v>348000</v>
      </c>
      <c r="H40" s="289">
        <f>F40-G40</f>
        <v>82760</v>
      </c>
      <c r="I40" s="288">
        <f t="shared" si="2"/>
        <v>0</v>
      </c>
      <c r="J40"/>
    </row>
    <row r="41" spans="1:10" ht="13.5" customHeight="1">
      <c r="A41" s="43"/>
      <c r="B41" s="290" t="s">
        <v>16</v>
      </c>
      <c r="C41" s="291"/>
      <c r="D41" s="292">
        <f aca="true" t="shared" si="16" ref="D41:I41">SUM(D40)</f>
        <v>348000</v>
      </c>
      <c r="E41" s="292">
        <f t="shared" si="16"/>
        <v>348000</v>
      </c>
      <c r="F41" s="293">
        <f t="shared" si="16"/>
        <v>430760</v>
      </c>
      <c r="G41" s="292">
        <f t="shared" si="16"/>
        <v>348000</v>
      </c>
      <c r="H41" s="294">
        <f t="shared" si="16"/>
        <v>82760</v>
      </c>
      <c r="I41" s="292">
        <f t="shared" si="16"/>
        <v>0</v>
      </c>
      <c r="J41"/>
    </row>
    <row r="42" spans="1:10" ht="16.5" customHeight="1">
      <c r="A42" s="43" t="e">
        <f>#REF!+1</f>
        <v>#REF!</v>
      </c>
      <c r="B42" s="275" t="s">
        <v>139</v>
      </c>
      <c r="C42" s="275" t="s">
        <v>140</v>
      </c>
      <c r="D42" s="352">
        <v>971000</v>
      </c>
      <c r="E42" s="296">
        <v>971000</v>
      </c>
      <c r="F42" s="287">
        <v>1204555</v>
      </c>
      <c r="G42" s="288">
        <f>E42</f>
        <v>971000</v>
      </c>
      <c r="H42" s="289">
        <f>F42-G42</f>
        <v>233555</v>
      </c>
      <c r="I42" s="288">
        <f t="shared" si="2"/>
        <v>0</v>
      </c>
      <c r="J42"/>
    </row>
    <row r="43" spans="1:10" ht="13.5" customHeight="1">
      <c r="A43" s="43"/>
      <c r="B43" s="290" t="s">
        <v>16</v>
      </c>
      <c r="C43" s="291"/>
      <c r="D43" s="292">
        <f aca="true" t="shared" si="17" ref="D43:I43">SUM(D42)</f>
        <v>971000</v>
      </c>
      <c r="E43" s="283">
        <f t="shared" si="17"/>
        <v>971000</v>
      </c>
      <c r="F43" s="283">
        <f t="shared" si="17"/>
        <v>1204555</v>
      </c>
      <c r="G43" s="284">
        <f t="shared" si="17"/>
        <v>971000</v>
      </c>
      <c r="H43" s="285">
        <f t="shared" si="17"/>
        <v>233555</v>
      </c>
      <c r="I43" s="284">
        <f t="shared" si="17"/>
        <v>0</v>
      </c>
      <c r="J43"/>
    </row>
    <row r="44" spans="1:10" ht="16.5" customHeight="1">
      <c r="A44" s="43" t="e">
        <f>A42+1</f>
        <v>#REF!</v>
      </c>
      <c r="B44" s="275" t="s">
        <v>141</v>
      </c>
      <c r="C44" s="275" t="s">
        <v>142</v>
      </c>
      <c r="D44" s="352">
        <v>350000</v>
      </c>
      <c r="E44" s="296">
        <v>297163</v>
      </c>
      <c r="F44" s="287">
        <v>416162.8</v>
      </c>
      <c r="G44" s="288">
        <f>E44</f>
        <v>297163</v>
      </c>
      <c r="H44" s="289">
        <f>F44-G44</f>
        <v>118999.79999999999</v>
      </c>
      <c r="I44" s="288">
        <f t="shared" si="2"/>
        <v>52837</v>
      </c>
      <c r="J44"/>
    </row>
    <row r="45" spans="1:10" ht="13.5" customHeight="1">
      <c r="A45" s="43"/>
      <c r="B45" s="290" t="s">
        <v>16</v>
      </c>
      <c r="C45" s="311"/>
      <c r="D45" s="292">
        <f aca="true" t="shared" si="18" ref="D45:I45">SUM(D44)</f>
        <v>350000</v>
      </c>
      <c r="E45" s="318">
        <f t="shared" si="18"/>
        <v>297163</v>
      </c>
      <c r="F45" s="318">
        <f t="shared" si="18"/>
        <v>416162.8</v>
      </c>
      <c r="G45" s="317">
        <f t="shared" si="18"/>
        <v>297163</v>
      </c>
      <c r="H45" s="319">
        <f t="shared" si="18"/>
        <v>118999.79999999999</v>
      </c>
      <c r="I45" s="317">
        <f t="shared" si="18"/>
        <v>52837</v>
      </c>
      <c r="J45"/>
    </row>
    <row r="46" spans="1:10" ht="16.5" customHeight="1">
      <c r="A46" s="43"/>
      <c r="B46" s="275" t="s">
        <v>67</v>
      </c>
      <c r="C46" s="275" t="s">
        <v>143</v>
      </c>
      <c r="D46" s="352">
        <v>535000</v>
      </c>
      <c r="E46" s="287">
        <v>500000</v>
      </c>
      <c r="F46" s="287">
        <v>561050</v>
      </c>
      <c r="G46" s="288">
        <f>E46</f>
        <v>500000</v>
      </c>
      <c r="H46" s="289">
        <f>F46-G46</f>
        <v>61050</v>
      </c>
      <c r="I46" s="288">
        <f>D46-E46</f>
        <v>35000</v>
      </c>
      <c r="J46"/>
    </row>
    <row r="47" spans="1:10" ht="16.5" customHeight="1">
      <c r="A47" s="43" t="e">
        <f>A44+1</f>
        <v>#REF!</v>
      </c>
      <c r="B47" s="275" t="s">
        <v>67</v>
      </c>
      <c r="C47" s="275" t="s">
        <v>144</v>
      </c>
      <c r="D47" s="352">
        <v>152000</v>
      </c>
      <c r="E47" s="296">
        <v>149411</v>
      </c>
      <c r="F47" s="287">
        <v>166411</v>
      </c>
      <c r="G47" s="288">
        <f>E47</f>
        <v>149411</v>
      </c>
      <c r="H47" s="289">
        <f>F47-G47</f>
        <v>17000</v>
      </c>
      <c r="I47" s="288">
        <f t="shared" si="2"/>
        <v>2589</v>
      </c>
      <c r="J47"/>
    </row>
    <row r="48" spans="1:10" ht="13.5" customHeight="1">
      <c r="A48" s="44"/>
      <c r="B48" s="320" t="s">
        <v>16</v>
      </c>
      <c r="C48" s="321"/>
      <c r="D48" s="322">
        <f aca="true" t="shared" si="19" ref="D48:I48">SUM(D46:D47)</f>
        <v>687000</v>
      </c>
      <c r="E48" s="323">
        <f t="shared" si="19"/>
        <v>649411</v>
      </c>
      <c r="F48" s="324">
        <f t="shared" si="19"/>
        <v>727461</v>
      </c>
      <c r="G48" s="323">
        <f t="shared" si="19"/>
        <v>649411</v>
      </c>
      <c r="H48" s="325">
        <f t="shared" si="19"/>
        <v>78050</v>
      </c>
      <c r="I48" s="323">
        <f t="shared" si="19"/>
        <v>37589</v>
      </c>
      <c r="J48"/>
    </row>
    <row r="49" spans="1:9" s="23" customFormat="1" ht="16.5" customHeight="1">
      <c r="A49" s="45">
        <v>25</v>
      </c>
      <c r="B49" s="275" t="s">
        <v>145</v>
      </c>
      <c r="C49" s="275" t="s">
        <v>146</v>
      </c>
      <c r="D49" s="352">
        <v>112000</v>
      </c>
      <c r="E49" s="296">
        <v>93165</v>
      </c>
      <c r="F49" s="326">
        <v>133094</v>
      </c>
      <c r="G49" s="288">
        <f>E49</f>
        <v>93165</v>
      </c>
      <c r="H49" s="289">
        <f>F49-G49</f>
        <v>39929</v>
      </c>
      <c r="I49" s="288">
        <f t="shared" si="2"/>
        <v>18835</v>
      </c>
    </row>
    <row r="50" spans="1:10" ht="13.5" customHeight="1">
      <c r="A50" s="43"/>
      <c r="B50" s="290" t="s">
        <v>16</v>
      </c>
      <c r="C50" s="291"/>
      <c r="D50" s="292">
        <f aca="true" t="shared" si="20" ref="D50:I50">SUM(D49)</f>
        <v>112000</v>
      </c>
      <c r="E50" s="283">
        <f t="shared" si="20"/>
        <v>93165</v>
      </c>
      <c r="F50" s="283">
        <f t="shared" si="20"/>
        <v>133094</v>
      </c>
      <c r="G50" s="284">
        <f t="shared" si="20"/>
        <v>93165</v>
      </c>
      <c r="H50" s="312">
        <f t="shared" si="20"/>
        <v>39929</v>
      </c>
      <c r="I50" s="284">
        <f t="shared" si="20"/>
        <v>18835</v>
      </c>
      <c r="J50"/>
    </row>
    <row r="51" spans="1:10" ht="16.5" customHeight="1">
      <c r="A51" s="43">
        <v>26</v>
      </c>
      <c r="B51" s="275" t="s">
        <v>23</v>
      </c>
      <c r="C51" s="275" t="s">
        <v>147</v>
      </c>
      <c r="D51" s="352">
        <v>350000</v>
      </c>
      <c r="E51" s="296">
        <v>350000</v>
      </c>
      <c r="F51" s="287">
        <v>604575</v>
      </c>
      <c r="G51" s="288">
        <f>E51</f>
        <v>350000</v>
      </c>
      <c r="H51" s="289">
        <f>F51-G51</f>
        <v>254575</v>
      </c>
      <c r="I51" s="288">
        <f t="shared" si="2"/>
        <v>0</v>
      </c>
      <c r="J51"/>
    </row>
    <row r="52" spans="1:10" ht="13.5" customHeight="1">
      <c r="A52" s="43"/>
      <c r="B52" s="290" t="s">
        <v>16</v>
      </c>
      <c r="C52" s="291"/>
      <c r="D52" s="292">
        <f aca="true" t="shared" si="21" ref="D52:I52">SUM(D51)</f>
        <v>350000</v>
      </c>
      <c r="E52" s="283">
        <f t="shared" si="21"/>
        <v>350000</v>
      </c>
      <c r="F52" s="283">
        <f t="shared" si="21"/>
        <v>604575</v>
      </c>
      <c r="G52" s="284">
        <f t="shared" si="21"/>
        <v>350000</v>
      </c>
      <c r="H52" s="285">
        <f t="shared" si="21"/>
        <v>254575</v>
      </c>
      <c r="I52" s="284">
        <f t="shared" si="21"/>
        <v>0</v>
      </c>
      <c r="J52"/>
    </row>
    <row r="53" spans="1:10" ht="16.5" customHeight="1">
      <c r="A53" s="43">
        <f>A51+1</f>
        <v>27</v>
      </c>
      <c r="B53" s="275" t="s">
        <v>148</v>
      </c>
      <c r="C53" s="275" t="s">
        <v>149</v>
      </c>
      <c r="D53" s="352">
        <v>350000</v>
      </c>
      <c r="E53" s="296">
        <v>350000</v>
      </c>
      <c r="F53" s="287">
        <v>432000</v>
      </c>
      <c r="G53" s="288">
        <f>E53</f>
        <v>350000</v>
      </c>
      <c r="H53" s="289">
        <f>F53-G53</f>
        <v>82000</v>
      </c>
      <c r="I53" s="288">
        <f t="shared" si="2"/>
        <v>0</v>
      </c>
      <c r="J53"/>
    </row>
    <row r="54" spans="1:10" ht="13.5" customHeight="1">
      <c r="A54" s="43"/>
      <c r="B54" s="290" t="s">
        <v>16</v>
      </c>
      <c r="C54" s="291"/>
      <c r="D54" s="292">
        <f aca="true" t="shared" si="22" ref="D54:I54">SUM(D53)</f>
        <v>350000</v>
      </c>
      <c r="E54" s="283">
        <f t="shared" si="22"/>
        <v>350000</v>
      </c>
      <c r="F54" s="283">
        <f t="shared" si="22"/>
        <v>432000</v>
      </c>
      <c r="G54" s="284">
        <f t="shared" si="22"/>
        <v>350000</v>
      </c>
      <c r="H54" s="285">
        <f t="shared" si="22"/>
        <v>82000</v>
      </c>
      <c r="I54" s="284">
        <f t="shared" si="22"/>
        <v>0</v>
      </c>
      <c r="J54"/>
    </row>
    <row r="55" spans="1:10" ht="16.5" customHeight="1">
      <c r="A55" s="43">
        <f>A53+1</f>
        <v>28</v>
      </c>
      <c r="B55" s="275" t="s">
        <v>150</v>
      </c>
      <c r="C55" s="275" t="s">
        <v>151</v>
      </c>
      <c r="D55" s="352">
        <v>180000</v>
      </c>
      <c r="E55" s="296">
        <v>178000</v>
      </c>
      <c r="F55" s="287">
        <v>207878</v>
      </c>
      <c r="G55" s="288">
        <f>E55</f>
        <v>178000</v>
      </c>
      <c r="H55" s="289">
        <f>F55-G55</f>
        <v>29878</v>
      </c>
      <c r="I55" s="288">
        <f>D55-E55</f>
        <v>2000</v>
      </c>
      <c r="J55"/>
    </row>
    <row r="56" spans="1:10" ht="13.5" customHeight="1">
      <c r="A56" s="43"/>
      <c r="B56" s="290" t="s">
        <v>16</v>
      </c>
      <c r="C56" s="311"/>
      <c r="D56" s="327">
        <f aca="true" t="shared" si="23" ref="D56:I56">SUM(D55)</f>
        <v>180000</v>
      </c>
      <c r="E56" s="328">
        <f t="shared" si="23"/>
        <v>178000</v>
      </c>
      <c r="F56" s="328">
        <f t="shared" si="23"/>
        <v>207878</v>
      </c>
      <c r="G56" s="329">
        <f t="shared" si="23"/>
        <v>178000</v>
      </c>
      <c r="H56" s="330">
        <f t="shared" si="23"/>
        <v>29878</v>
      </c>
      <c r="I56" s="329">
        <f t="shared" si="23"/>
        <v>2000</v>
      </c>
      <c r="J56"/>
    </row>
    <row r="57" spans="1:10" ht="16.5" customHeight="1">
      <c r="A57" s="43">
        <v>29</v>
      </c>
      <c r="B57" s="275" t="s">
        <v>152</v>
      </c>
      <c r="C57" s="275" t="s">
        <v>153</v>
      </c>
      <c r="D57" s="352">
        <v>284000</v>
      </c>
      <c r="E57" s="296">
        <v>283395</v>
      </c>
      <c r="F57" s="331">
        <v>318790</v>
      </c>
      <c r="G57" s="288">
        <f>E57</f>
        <v>283395</v>
      </c>
      <c r="H57" s="289">
        <f>F57-G57</f>
        <v>35395</v>
      </c>
      <c r="I57" s="288">
        <f t="shared" si="2"/>
        <v>605</v>
      </c>
      <c r="J57"/>
    </row>
    <row r="58" spans="1:10" ht="13.5" customHeight="1">
      <c r="A58" s="43"/>
      <c r="B58" s="280" t="s">
        <v>16</v>
      </c>
      <c r="C58" s="281"/>
      <c r="D58" s="282">
        <f aca="true" t="shared" si="24" ref="D58:I58">SUM(D57)</f>
        <v>284000</v>
      </c>
      <c r="E58" s="315">
        <f t="shared" si="24"/>
        <v>283395</v>
      </c>
      <c r="F58" s="315">
        <f t="shared" si="24"/>
        <v>318790</v>
      </c>
      <c r="G58" s="314">
        <f t="shared" si="24"/>
        <v>283395</v>
      </c>
      <c r="H58" s="332">
        <f t="shared" si="24"/>
        <v>35395</v>
      </c>
      <c r="I58" s="314">
        <f t="shared" si="24"/>
        <v>605</v>
      </c>
      <c r="J58"/>
    </row>
    <row r="59" spans="1:10" ht="16.5" customHeight="1">
      <c r="A59" s="46">
        <v>30</v>
      </c>
      <c r="B59" s="275" t="s">
        <v>154</v>
      </c>
      <c r="C59" s="275" t="s">
        <v>113</v>
      </c>
      <c r="D59" s="352">
        <v>270000</v>
      </c>
      <c r="E59" s="296">
        <v>204998</v>
      </c>
      <c r="F59" s="287">
        <v>227776.1</v>
      </c>
      <c r="G59" s="288">
        <f>E59</f>
        <v>204998</v>
      </c>
      <c r="H59" s="289">
        <f>F59-G59</f>
        <v>22778.100000000006</v>
      </c>
      <c r="I59" s="288">
        <f>D59-E59</f>
        <v>65002</v>
      </c>
      <c r="J59"/>
    </row>
    <row r="60" spans="1:10" ht="16.5" customHeight="1">
      <c r="A60" s="62" t="s">
        <v>154</v>
      </c>
      <c r="B60" s="275" t="s">
        <v>154</v>
      </c>
      <c r="C60" s="275" t="s">
        <v>155</v>
      </c>
      <c r="D60" s="352">
        <v>280000</v>
      </c>
      <c r="E60" s="296">
        <v>280000</v>
      </c>
      <c r="F60" s="287">
        <v>354496.12</v>
      </c>
      <c r="G60" s="288">
        <f>E60</f>
        <v>280000</v>
      </c>
      <c r="H60" s="289">
        <f>F60-G60</f>
        <v>74496.12</v>
      </c>
      <c r="I60" s="288">
        <f>D60-E60</f>
        <v>0</v>
      </c>
      <c r="J60"/>
    </row>
    <row r="61" spans="1:10" ht="13.5" customHeight="1">
      <c r="A61" s="46"/>
      <c r="B61" s="290" t="s">
        <v>16</v>
      </c>
      <c r="C61" s="291"/>
      <c r="D61" s="292">
        <f aca="true" t="shared" si="25" ref="D61:I61">SUM(D59:D60)</f>
        <v>550000</v>
      </c>
      <c r="E61" s="317">
        <f t="shared" si="25"/>
        <v>484998</v>
      </c>
      <c r="F61" s="318">
        <f t="shared" si="25"/>
        <v>582272.22</v>
      </c>
      <c r="G61" s="317">
        <f t="shared" si="25"/>
        <v>484998</v>
      </c>
      <c r="H61" s="319">
        <f t="shared" si="25"/>
        <v>97274.22</v>
      </c>
      <c r="I61" s="317">
        <f t="shared" si="25"/>
        <v>65002</v>
      </c>
      <c r="J61"/>
    </row>
    <row r="62" spans="1:10" ht="16.5" customHeight="1">
      <c r="A62" s="46">
        <v>31</v>
      </c>
      <c r="B62" s="275" t="s">
        <v>156</v>
      </c>
      <c r="C62" s="275" t="s">
        <v>157</v>
      </c>
      <c r="D62" s="352">
        <v>90000</v>
      </c>
      <c r="E62" s="296">
        <v>90000</v>
      </c>
      <c r="F62" s="287">
        <v>180000</v>
      </c>
      <c r="G62" s="288">
        <f>E62</f>
        <v>90000</v>
      </c>
      <c r="H62" s="289">
        <f>F62-G62</f>
        <v>90000</v>
      </c>
      <c r="I62" s="288">
        <f>D62-E62</f>
        <v>0</v>
      </c>
      <c r="J62"/>
    </row>
    <row r="63" spans="1:10" ht="13.5" customHeight="1">
      <c r="A63" s="46"/>
      <c r="B63" s="290" t="s">
        <v>16</v>
      </c>
      <c r="C63" s="291"/>
      <c r="D63" s="292">
        <f aca="true" t="shared" si="26" ref="D63:I63">SUM(D62)</f>
        <v>90000</v>
      </c>
      <c r="E63" s="317">
        <f t="shared" si="26"/>
        <v>90000</v>
      </c>
      <c r="F63" s="318">
        <f t="shared" si="26"/>
        <v>180000</v>
      </c>
      <c r="G63" s="317">
        <f t="shared" si="26"/>
        <v>90000</v>
      </c>
      <c r="H63" s="319">
        <f t="shared" si="26"/>
        <v>90000</v>
      </c>
      <c r="I63" s="317">
        <f t="shared" si="26"/>
        <v>0</v>
      </c>
      <c r="J63"/>
    </row>
    <row r="64" spans="1:10" ht="16.5" customHeight="1">
      <c r="A64" s="46">
        <f>A62+1</f>
        <v>32</v>
      </c>
      <c r="B64" s="275" t="s">
        <v>158</v>
      </c>
      <c r="C64" s="275" t="s">
        <v>441</v>
      </c>
      <c r="D64" s="352">
        <v>238000</v>
      </c>
      <c r="E64" s="296">
        <v>0</v>
      </c>
      <c r="F64" s="287"/>
      <c r="G64" s="288">
        <f>E64</f>
        <v>0</v>
      </c>
      <c r="H64" s="289">
        <f>F64-G64</f>
        <v>0</v>
      </c>
      <c r="I64" s="288">
        <f>D64-E64</f>
        <v>238000</v>
      </c>
      <c r="J64"/>
    </row>
    <row r="65" spans="1:10" ht="13.5" customHeight="1">
      <c r="A65" s="46"/>
      <c r="B65" s="290" t="s">
        <v>16</v>
      </c>
      <c r="C65" s="291"/>
      <c r="D65" s="292">
        <f aca="true" t="shared" si="27" ref="D65:I65">SUM(D64)</f>
        <v>238000</v>
      </c>
      <c r="E65" s="283">
        <f t="shared" si="27"/>
        <v>0</v>
      </c>
      <c r="F65" s="283">
        <f t="shared" si="27"/>
        <v>0</v>
      </c>
      <c r="G65" s="284">
        <f t="shared" si="27"/>
        <v>0</v>
      </c>
      <c r="H65" s="285">
        <f t="shared" si="27"/>
        <v>0</v>
      </c>
      <c r="I65" s="284">
        <f t="shared" si="27"/>
        <v>238000</v>
      </c>
      <c r="J65"/>
    </row>
    <row r="66" spans="1:10" ht="15.75" customHeight="1">
      <c r="A66" s="46">
        <v>33</v>
      </c>
      <c r="B66" s="275" t="s">
        <v>24</v>
      </c>
      <c r="C66" s="275" t="s">
        <v>159</v>
      </c>
      <c r="D66" s="352">
        <v>300000</v>
      </c>
      <c r="E66" s="296">
        <v>273716</v>
      </c>
      <c r="F66" s="296">
        <v>370933</v>
      </c>
      <c r="G66" s="103">
        <f>E66</f>
        <v>273716</v>
      </c>
      <c r="H66" s="333">
        <f>F66-G66</f>
        <v>97217</v>
      </c>
      <c r="I66" s="288">
        <f>D66-E66</f>
        <v>26284</v>
      </c>
      <c r="J66"/>
    </row>
    <row r="67" spans="1:10" ht="13.5" customHeight="1">
      <c r="A67" s="46"/>
      <c r="B67" s="290" t="s">
        <v>16</v>
      </c>
      <c r="C67" s="291"/>
      <c r="D67" s="292">
        <f aca="true" t="shared" si="28" ref="D67:I67">SUM(D66)</f>
        <v>300000</v>
      </c>
      <c r="E67" s="318">
        <f t="shared" si="28"/>
        <v>273716</v>
      </c>
      <c r="F67" s="318">
        <f t="shared" si="28"/>
        <v>370933</v>
      </c>
      <c r="G67" s="317">
        <f t="shared" si="28"/>
        <v>273716</v>
      </c>
      <c r="H67" s="319">
        <f t="shared" si="28"/>
        <v>97217</v>
      </c>
      <c r="I67" s="317">
        <f t="shared" si="28"/>
        <v>26284</v>
      </c>
      <c r="J67"/>
    </row>
    <row r="68" spans="1:10" ht="16.5" customHeight="1">
      <c r="A68" s="46">
        <v>34</v>
      </c>
      <c r="B68" s="275" t="s">
        <v>25</v>
      </c>
      <c r="C68" s="275" t="s">
        <v>160</v>
      </c>
      <c r="D68" s="352">
        <v>540000</v>
      </c>
      <c r="E68" s="296">
        <v>529000</v>
      </c>
      <c r="F68" s="287">
        <v>587963.2</v>
      </c>
      <c r="G68" s="288">
        <f>E68</f>
        <v>529000</v>
      </c>
      <c r="H68" s="289">
        <f>F68-G68</f>
        <v>58963.19999999995</v>
      </c>
      <c r="I68" s="288">
        <f>D68-E68</f>
        <v>11000</v>
      </c>
      <c r="J68"/>
    </row>
    <row r="69" spans="1:10" ht="13.5" customHeight="1">
      <c r="A69" s="46"/>
      <c r="B69" s="290" t="s">
        <v>16</v>
      </c>
      <c r="C69" s="291"/>
      <c r="D69" s="292">
        <f aca="true" t="shared" si="29" ref="D69:I69">SUM(D68)</f>
        <v>540000</v>
      </c>
      <c r="E69" s="318">
        <f t="shared" si="29"/>
        <v>529000</v>
      </c>
      <c r="F69" s="318">
        <f t="shared" si="29"/>
        <v>587963.2</v>
      </c>
      <c r="G69" s="317">
        <f t="shared" si="29"/>
        <v>529000</v>
      </c>
      <c r="H69" s="319">
        <f t="shared" si="29"/>
        <v>58963.19999999995</v>
      </c>
      <c r="I69" s="317">
        <f t="shared" si="29"/>
        <v>11000</v>
      </c>
      <c r="J69"/>
    </row>
    <row r="70" spans="1:10" ht="16.5" customHeight="1">
      <c r="A70" s="46"/>
      <c r="B70" s="275" t="s">
        <v>17</v>
      </c>
      <c r="C70" s="275" t="s">
        <v>161</v>
      </c>
      <c r="D70" s="352">
        <v>144000</v>
      </c>
      <c r="E70" s="287">
        <v>144000</v>
      </c>
      <c r="F70" s="287">
        <v>249623</v>
      </c>
      <c r="G70" s="288">
        <f>E70</f>
        <v>144000</v>
      </c>
      <c r="H70" s="289">
        <f>F70-G70</f>
        <v>105623</v>
      </c>
      <c r="I70" s="288">
        <f>D70-E70</f>
        <v>0</v>
      </c>
      <c r="J70"/>
    </row>
    <row r="71" spans="1:10" ht="16.5" customHeight="1">
      <c r="A71" s="43">
        <f>A68+1</f>
        <v>35</v>
      </c>
      <c r="B71" s="275" t="s">
        <v>17</v>
      </c>
      <c r="C71" s="275" t="s">
        <v>162</v>
      </c>
      <c r="D71" s="352">
        <v>90000</v>
      </c>
      <c r="E71" s="296">
        <v>78000</v>
      </c>
      <c r="F71" s="287">
        <v>87241</v>
      </c>
      <c r="G71" s="288">
        <f>E71</f>
        <v>78000</v>
      </c>
      <c r="H71" s="289">
        <f>F71-G71</f>
        <v>9241</v>
      </c>
      <c r="I71" s="288">
        <f>D71-E71</f>
        <v>12000</v>
      </c>
      <c r="J71"/>
    </row>
    <row r="72" spans="1:10" ht="13.5" customHeight="1">
      <c r="A72" s="43"/>
      <c r="B72" s="290" t="s">
        <v>16</v>
      </c>
      <c r="C72" s="291"/>
      <c r="D72" s="292">
        <f aca="true" t="shared" si="30" ref="D72:I72">SUM(D70:D71)</f>
        <v>234000</v>
      </c>
      <c r="E72" s="283">
        <f t="shared" si="30"/>
        <v>222000</v>
      </c>
      <c r="F72" s="283">
        <f t="shared" si="30"/>
        <v>336864</v>
      </c>
      <c r="G72" s="284">
        <f t="shared" si="30"/>
        <v>222000</v>
      </c>
      <c r="H72" s="285">
        <f t="shared" si="30"/>
        <v>114864</v>
      </c>
      <c r="I72" s="284">
        <f t="shared" si="30"/>
        <v>12000</v>
      </c>
      <c r="J72"/>
    </row>
    <row r="73" spans="1:10" ht="16.5" customHeight="1">
      <c r="A73" s="43">
        <v>36</v>
      </c>
      <c r="B73" s="275" t="s">
        <v>163</v>
      </c>
      <c r="C73" s="275" t="s">
        <v>164</v>
      </c>
      <c r="D73" s="352">
        <v>320000</v>
      </c>
      <c r="E73" s="296">
        <v>320000</v>
      </c>
      <c r="F73" s="296">
        <v>392982</v>
      </c>
      <c r="G73" s="288">
        <f>E73</f>
        <v>320000</v>
      </c>
      <c r="H73" s="289">
        <f>F73-G73</f>
        <v>72982</v>
      </c>
      <c r="I73" s="288">
        <f>D73-E73</f>
        <v>0</v>
      </c>
      <c r="J73"/>
    </row>
    <row r="74" spans="1:10" ht="13.5" customHeight="1">
      <c r="A74" s="43"/>
      <c r="B74" s="290" t="s">
        <v>16</v>
      </c>
      <c r="C74" s="291"/>
      <c r="D74" s="292">
        <f aca="true" t="shared" si="31" ref="D74:I74">SUM(D73)</f>
        <v>320000</v>
      </c>
      <c r="E74" s="283">
        <f t="shared" si="31"/>
        <v>320000</v>
      </c>
      <c r="F74" s="283">
        <f t="shared" si="31"/>
        <v>392982</v>
      </c>
      <c r="G74" s="284">
        <f t="shared" si="31"/>
        <v>320000</v>
      </c>
      <c r="H74" s="285">
        <f t="shared" si="31"/>
        <v>72982</v>
      </c>
      <c r="I74" s="284">
        <f t="shared" si="31"/>
        <v>0</v>
      </c>
      <c r="J74"/>
    </row>
    <row r="75" spans="1:10" ht="16.5" customHeight="1">
      <c r="A75" s="43">
        <v>37</v>
      </c>
      <c r="B75" s="275" t="s">
        <v>165</v>
      </c>
      <c r="C75" s="275" t="s">
        <v>166</v>
      </c>
      <c r="D75" s="352">
        <v>350000</v>
      </c>
      <c r="E75" s="296">
        <v>226118</v>
      </c>
      <c r="F75" s="287">
        <v>812237</v>
      </c>
      <c r="G75" s="288">
        <f>E75</f>
        <v>226118</v>
      </c>
      <c r="H75" s="289">
        <f>F75-G75</f>
        <v>586119</v>
      </c>
      <c r="I75" s="288">
        <f>D75-E75</f>
        <v>123882</v>
      </c>
      <c r="J75"/>
    </row>
    <row r="76" spans="1:10" ht="13.5" customHeight="1">
      <c r="A76" s="43"/>
      <c r="B76" s="290" t="s">
        <v>16</v>
      </c>
      <c r="C76" s="291"/>
      <c r="D76" s="292">
        <f aca="true" t="shared" si="32" ref="D76:I76">SUM(D75)</f>
        <v>350000</v>
      </c>
      <c r="E76" s="283">
        <f t="shared" si="32"/>
        <v>226118</v>
      </c>
      <c r="F76" s="283">
        <f t="shared" si="32"/>
        <v>812237</v>
      </c>
      <c r="G76" s="284">
        <f t="shared" si="32"/>
        <v>226118</v>
      </c>
      <c r="H76" s="285">
        <f t="shared" si="32"/>
        <v>586119</v>
      </c>
      <c r="I76" s="284">
        <f t="shared" si="32"/>
        <v>123882</v>
      </c>
      <c r="J76"/>
    </row>
    <row r="77" spans="1:10" ht="16.5" customHeight="1">
      <c r="A77" s="43">
        <f>A75+1</f>
        <v>38</v>
      </c>
      <c r="B77" s="275" t="s">
        <v>193</v>
      </c>
      <c r="C77" s="275" t="s">
        <v>167</v>
      </c>
      <c r="D77" s="352">
        <v>300000</v>
      </c>
      <c r="E77" s="296">
        <v>0</v>
      </c>
      <c r="F77" s="287">
        <v>0</v>
      </c>
      <c r="G77" s="288">
        <f>E77</f>
        <v>0</v>
      </c>
      <c r="H77" s="289">
        <f>F77-G77</f>
        <v>0</v>
      </c>
      <c r="I77" s="288">
        <f>D77-E77</f>
        <v>300000</v>
      </c>
      <c r="J77"/>
    </row>
    <row r="78" spans="1:10" ht="13.5" customHeight="1">
      <c r="A78" s="43"/>
      <c r="B78" s="290" t="s">
        <v>16</v>
      </c>
      <c r="C78" s="291"/>
      <c r="D78" s="292">
        <f aca="true" t="shared" si="33" ref="D78:I78">SUM(D77)</f>
        <v>300000</v>
      </c>
      <c r="E78" s="283">
        <f t="shared" si="33"/>
        <v>0</v>
      </c>
      <c r="F78" s="283">
        <f t="shared" si="33"/>
        <v>0</v>
      </c>
      <c r="G78" s="284">
        <f t="shared" si="33"/>
        <v>0</v>
      </c>
      <c r="H78" s="285">
        <f t="shared" si="33"/>
        <v>0</v>
      </c>
      <c r="I78" s="284">
        <f t="shared" si="33"/>
        <v>300000</v>
      </c>
      <c r="J78"/>
    </row>
    <row r="79" spans="1:10" ht="16.5" customHeight="1">
      <c r="A79" s="43">
        <f>A77+1</f>
        <v>39</v>
      </c>
      <c r="B79" s="275" t="s">
        <v>64</v>
      </c>
      <c r="C79" s="275" t="s">
        <v>168</v>
      </c>
      <c r="D79" s="352">
        <v>195000</v>
      </c>
      <c r="E79" s="296">
        <v>172952</v>
      </c>
      <c r="F79" s="287">
        <v>192172</v>
      </c>
      <c r="G79" s="288">
        <f>E79</f>
        <v>172952</v>
      </c>
      <c r="H79" s="289">
        <f>F79-G79</f>
        <v>19220</v>
      </c>
      <c r="I79" s="288">
        <f>D79-E79</f>
        <v>22048</v>
      </c>
      <c r="J79"/>
    </row>
    <row r="80" spans="1:10" ht="13.5" customHeight="1">
      <c r="A80" s="43"/>
      <c r="B80" s="334" t="s">
        <v>16</v>
      </c>
      <c r="C80" s="335"/>
      <c r="D80" s="300">
        <f aca="true" t="shared" si="34" ref="D80:I80">SUM(D79)</f>
        <v>195000</v>
      </c>
      <c r="E80" s="301">
        <f t="shared" si="34"/>
        <v>172952</v>
      </c>
      <c r="F80" s="301">
        <f t="shared" si="34"/>
        <v>192172</v>
      </c>
      <c r="G80" s="302">
        <f t="shared" si="34"/>
        <v>172952</v>
      </c>
      <c r="H80" s="303">
        <f t="shared" si="34"/>
        <v>19220</v>
      </c>
      <c r="I80" s="302">
        <f t="shared" si="34"/>
        <v>22048</v>
      </c>
      <c r="J80"/>
    </row>
    <row r="81" spans="1:10" ht="16.5" customHeight="1">
      <c r="A81" s="43">
        <f>A79+1</f>
        <v>40</v>
      </c>
      <c r="B81" s="275" t="s">
        <v>69</v>
      </c>
      <c r="C81" s="275" t="s">
        <v>20</v>
      </c>
      <c r="D81" s="352">
        <v>265000</v>
      </c>
      <c r="E81" s="296">
        <v>237223</v>
      </c>
      <c r="F81" s="287">
        <v>264223.34</v>
      </c>
      <c r="G81" s="288">
        <f>E81</f>
        <v>237223</v>
      </c>
      <c r="H81" s="289">
        <f>F81-G81</f>
        <v>27000.340000000026</v>
      </c>
      <c r="I81" s="288">
        <f>D81-E81</f>
        <v>27777</v>
      </c>
      <c r="J81"/>
    </row>
    <row r="82" spans="1:10" ht="13.5" customHeight="1">
      <c r="A82" s="43"/>
      <c r="B82" s="304" t="s">
        <v>16</v>
      </c>
      <c r="C82" s="305"/>
      <c r="D82" s="306">
        <f aca="true" t="shared" si="35" ref="D82:I82">SUM(D81)</f>
        <v>265000</v>
      </c>
      <c r="E82" s="307">
        <f t="shared" si="35"/>
        <v>237223</v>
      </c>
      <c r="F82" s="307">
        <f t="shared" si="35"/>
        <v>264223.34</v>
      </c>
      <c r="G82" s="308">
        <f t="shared" si="35"/>
        <v>237223</v>
      </c>
      <c r="H82" s="309">
        <f t="shared" si="35"/>
        <v>27000.340000000026</v>
      </c>
      <c r="I82" s="308">
        <f t="shared" si="35"/>
        <v>27777</v>
      </c>
      <c r="J82"/>
    </row>
    <row r="83" spans="1:10" ht="16.5" customHeight="1">
      <c r="A83" s="43">
        <f>A81+1</f>
        <v>41</v>
      </c>
      <c r="B83" s="275" t="s">
        <v>169</v>
      </c>
      <c r="C83" s="275" t="s">
        <v>170</v>
      </c>
      <c r="D83" s="352">
        <v>340000</v>
      </c>
      <c r="E83" s="336">
        <v>329000</v>
      </c>
      <c r="F83" s="287">
        <v>370455</v>
      </c>
      <c r="G83" s="288">
        <f>E83</f>
        <v>329000</v>
      </c>
      <c r="H83" s="289">
        <f>F83-G83</f>
        <v>41455</v>
      </c>
      <c r="I83" s="288">
        <f>D83-E83</f>
        <v>11000</v>
      </c>
      <c r="J83"/>
    </row>
    <row r="84" spans="1:10" ht="13.5" customHeight="1">
      <c r="A84" s="43"/>
      <c r="B84" s="298" t="s">
        <v>16</v>
      </c>
      <c r="C84" s="299"/>
      <c r="D84" s="300">
        <f aca="true" t="shared" si="36" ref="D84:I84">SUM(D83)</f>
        <v>340000</v>
      </c>
      <c r="E84" s="301">
        <f t="shared" si="36"/>
        <v>329000</v>
      </c>
      <c r="F84" s="301">
        <f t="shared" si="36"/>
        <v>370455</v>
      </c>
      <c r="G84" s="302">
        <f t="shared" si="36"/>
        <v>329000</v>
      </c>
      <c r="H84" s="303">
        <f t="shared" si="36"/>
        <v>41455</v>
      </c>
      <c r="I84" s="302">
        <f t="shared" si="36"/>
        <v>11000</v>
      </c>
      <c r="J84"/>
    </row>
    <row r="85" spans="1:10" ht="16.5" customHeight="1">
      <c r="A85" s="43">
        <v>42</v>
      </c>
      <c r="B85" s="275" t="s">
        <v>199</v>
      </c>
      <c r="C85" s="275" t="s">
        <v>442</v>
      </c>
      <c r="D85" s="352">
        <v>427000</v>
      </c>
      <c r="E85" s="296">
        <v>0</v>
      </c>
      <c r="F85" s="287">
        <v>0</v>
      </c>
      <c r="G85" s="288">
        <f>E85</f>
        <v>0</v>
      </c>
      <c r="H85" s="289">
        <f>F85-G85</f>
        <v>0</v>
      </c>
      <c r="I85" s="288">
        <f>D85-E85</f>
        <v>427000</v>
      </c>
      <c r="J85"/>
    </row>
    <row r="86" spans="1:10" ht="12.75" customHeight="1">
      <c r="A86" s="43"/>
      <c r="B86" s="290" t="s">
        <v>16</v>
      </c>
      <c r="C86" s="291"/>
      <c r="D86" s="292">
        <f aca="true" t="shared" si="37" ref="D86:I86">SUM(D85)</f>
        <v>427000</v>
      </c>
      <c r="E86" s="283">
        <f t="shared" si="37"/>
        <v>0</v>
      </c>
      <c r="F86" s="283">
        <f t="shared" si="37"/>
        <v>0</v>
      </c>
      <c r="G86" s="284">
        <f t="shared" si="37"/>
        <v>0</v>
      </c>
      <c r="H86" s="285">
        <f t="shared" si="37"/>
        <v>0</v>
      </c>
      <c r="I86" s="284">
        <f t="shared" si="37"/>
        <v>427000</v>
      </c>
      <c r="J86"/>
    </row>
    <row r="87" spans="1:10" ht="16.5" customHeight="1">
      <c r="A87" s="43">
        <f>A85+1</f>
        <v>43</v>
      </c>
      <c r="B87" s="275" t="s">
        <v>171</v>
      </c>
      <c r="C87" s="275" t="s">
        <v>172</v>
      </c>
      <c r="D87" s="352">
        <v>348000</v>
      </c>
      <c r="E87" s="287">
        <v>276873</v>
      </c>
      <c r="F87" s="287">
        <v>457746</v>
      </c>
      <c r="G87" s="288">
        <f>E87</f>
        <v>276873</v>
      </c>
      <c r="H87" s="289">
        <f>F87-G87</f>
        <v>180873</v>
      </c>
      <c r="I87" s="288">
        <f>D87-E87</f>
        <v>71127</v>
      </c>
      <c r="J87"/>
    </row>
    <row r="88" spans="1:10" ht="13.5" customHeight="1">
      <c r="A88" s="43"/>
      <c r="B88" s="290" t="s">
        <v>16</v>
      </c>
      <c r="C88" s="291"/>
      <c r="D88" s="292">
        <f aca="true" t="shared" si="38" ref="D88:I88">SUM(D87)</f>
        <v>348000</v>
      </c>
      <c r="E88" s="318">
        <f t="shared" si="38"/>
        <v>276873</v>
      </c>
      <c r="F88" s="318">
        <f t="shared" si="38"/>
        <v>457746</v>
      </c>
      <c r="G88" s="317">
        <f t="shared" si="38"/>
        <v>276873</v>
      </c>
      <c r="H88" s="337">
        <f t="shared" si="38"/>
        <v>180873</v>
      </c>
      <c r="I88" s="317">
        <f t="shared" si="38"/>
        <v>71127</v>
      </c>
      <c r="J88"/>
    </row>
    <row r="89" spans="1:9" s="1" customFormat="1" ht="16.5" customHeight="1">
      <c r="A89" s="43">
        <v>44</v>
      </c>
      <c r="B89" s="275" t="s">
        <v>93</v>
      </c>
      <c r="C89" s="275" t="s">
        <v>173</v>
      </c>
      <c r="D89" s="352">
        <v>144000</v>
      </c>
      <c r="E89" s="287">
        <v>144000</v>
      </c>
      <c r="F89" s="287">
        <v>180000</v>
      </c>
      <c r="G89" s="288">
        <f>E89</f>
        <v>144000</v>
      </c>
      <c r="H89" s="289">
        <f>F88:F89-G89</f>
        <v>36000</v>
      </c>
      <c r="I89" s="288">
        <f>D89-E89</f>
        <v>0</v>
      </c>
    </row>
    <row r="90" spans="1:10" ht="12" customHeight="1">
      <c r="A90" s="43"/>
      <c r="B90" s="290" t="s">
        <v>16</v>
      </c>
      <c r="C90" s="291"/>
      <c r="D90" s="292">
        <f aca="true" t="shared" si="39" ref="D90:I90">SUM(D89)</f>
        <v>144000</v>
      </c>
      <c r="E90" s="292">
        <f t="shared" si="39"/>
        <v>144000</v>
      </c>
      <c r="F90" s="293">
        <f t="shared" si="39"/>
        <v>180000</v>
      </c>
      <c r="G90" s="292">
        <f t="shared" si="39"/>
        <v>144000</v>
      </c>
      <c r="H90" s="294">
        <f t="shared" si="39"/>
        <v>36000</v>
      </c>
      <c r="I90" s="292">
        <f t="shared" si="39"/>
        <v>0</v>
      </c>
      <c r="J90"/>
    </row>
    <row r="91" spans="1:9" s="1" customFormat="1" ht="16.5" customHeight="1">
      <c r="A91" s="43">
        <v>46</v>
      </c>
      <c r="B91" s="275" t="s">
        <v>174</v>
      </c>
      <c r="C91" s="275" t="s">
        <v>175</v>
      </c>
      <c r="D91" s="352">
        <v>48000</v>
      </c>
      <c r="E91" s="296">
        <v>48000</v>
      </c>
      <c r="F91" s="296">
        <v>67850</v>
      </c>
      <c r="G91" s="103">
        <f>E91</f>
        <v>48000</v>
      </c>
      <c r="H91" s="108">
        <f>F91-G91</f>
        <v>19850</v>
      </c>
      <c r="I91" s="103">
        <f>D91-E91</f>
        <v>0</v>
      </c>
    </row>
    <row r="92" spans="1:10" ht="13.5" customHeight="1">
      <c r="A92" s="43"/>
      <c r="B92" s="290" t="s">
        <v>16</v>
      </c>
      <c r="C92" s="291"/>
      <c r="D92" s="292">
        <f aca="true" t="shared" si="40" ref="D92:I92">SUM(D91)</f>
        <v>48000</v>
      </c>
      <c r="E92" s="292">
        <f t="shared" si="40"/>
        <v>48000</v>
      </c>
      <c r="F92" s="293">
        <f t="shared" si="40"/>
        <v>67850</v>
      </c>
      <c r="G92" s="292">
        <f t="shared" si="40"/>
        <v>48000</v>
      </c>
      <c r="H92" s="294">
        <f t="shared" si="40"/>
        <v>19850</v>
      </c>
      <c r="I92" s="292">
        <f t="shared" si="40"/>
        <v>0</v>
      </c>
      <c r="J92"/>
    </row>
    <row r="93" spans="1:10" ht="16.5" customHeight="1">
      <c r="A93" s="43">
        <v>47</v>
      </c>
      <c r="B93" s="275" t="s">
        <v>176</v>
      </c>
      <c r="C93" s="275" t="s">
        <v>177</v>
      </c>
      <c r="D93" s="352">
        <v>116000</v>
      </c>
      <c r="E93" s="296">
        <v>116000</v>
      </c>
      <c r="F93" s="287">
        <v>145770.27</v>
      </c>
      <c r="G93" s="288">
        <f>E93</f>
        <v>116000</v>
      </c>
      <c r="H93" s="289">
        <f>F93-G93</f>
        <v>29770.26999999999</v>
      </c>
      <c r="I93" s="288">
        <f>D93-E93</f>
        <v>0</v>
      </c>
      <c r="J93"/>
    </row>
    <row r="94" spans="1:10" ht="13.5" customHeight="1">
      <c r="A94" s="43"/>
      <c r="B94" s="290" t="s">
        <v>16</v>
      </c>
      <c r="C94" s="291"/>
      <c r="D94" s="292">
        <f aca="true" t="shared" si="41" ref="D94:I94">SUM(D93)</f>
        <v>116000</v>
      </c>
      <c r="E94" s="283">
        <f t="shared" si="41"/>
        <v>116000</v>
      </c>
      <c r="F94" s="283">
        <f t="shared" si="41"/>
        <v>145770.27</v>
      </c>
      <c r="G94" s="284">
        <f t="shared" si="41"/>
        <v>116000</v>
      </c>
      <c r="H94" s="285">
        <f t="shared" si="41"/>
        <v>29770.26999999999</v>
      </c>
      <c r="I94" s="284">
        <f t="shared" si="41"/>
        <v>0</v>
      </c>
      <c r="J94"/>
    </row>
    <row r="95" spans="1:10" ht="16.5" customHeight="1">
      <c r="A95" s="43">
        <f>A93+1</f>
        <v>48</v>
      </c>
      <c r="B95" s="275" t="s">
        <v>178</v>
      </c>
      <c r="C95" s="275" t="s">
        <v>179</v>
      </c>
      <c r="D95" s="352">
        <v>350000</v>
      </c>
      <c r="E95" s="296">
        <v>350000</v>
      </c>
      <c r="F95" s="287">
        <v>389593.38</v>
      </c>
      <c r="G95" s="288">
        <f>E95</f>
        <v>350000</v>
      </c>
      <c r="H95" s="289">
        <f>F95-G95</f>
        <v>39593.380000000005</v>
      </c>
      <c r="I95" s="288">
        <f>D95-E95</f>
        <v>0</v>
      </c>
      <c r="J95"/>
    </row>
    <row r="96" spans="1:10" ht="12.75" customHeight="1">
      <c r="A96" s="43"/>
      <c r="B96" s="290" t="s">
        <v>16</v>
      </c>
      <c r="C96" s="311"/>
      <c r="D96" s="327">
        <f aca="true" t="shared" si="42" ref="D96:I96">SUM(D95)</f>
        <v>350000</v>
      </c>
      <c r="E96" s="328">
        <f t="shared" si="42"/>
        <v>350000</v>
      </c>
      <c r="F96" s="328">
        <f t="shared" si="42"/>
        <v>389593.38</v>
      </c>
      <c r="G96" s="329">
        <f t="shared" si="42"/>
        <v>350000</v>
      </c>
      <c r="H96" s="338">
        <f t="shared" si="42"/>
        <v>39593.380000000005</v>
      </c>
      <c r="I96" s="329">
        <f t="shared" si="42"/>
        <v>0</v>
      </c>
      <c r="J96"/>
    </row>
    <row r="97" spans="1:10" ht="10.5" customHeight="1" thickBot="1">
      <c r="A97" s="43">
        <f>A95+1</f>
        <v>49</v>
      </c>
      <c r="B97" s="339"/>
      <c r="C97" s="340"/>
      <c r="D97" s="341"/>
      <c r="E97" s="342"/>
      <c r="F97" s="342"/>
      <c r="G97" s="343"/>
      <c r="H97" s="344"/>
      <c r="I97" s="345"/>
      <c r="J97"/>
    </row>
    <row r="98" spans="1:10" ht="29.25" customHeight="1" thickBot="1">
      <c r="A98" s="43"/>
      <c r="B98" s="387" t="s">
        <v>198</v>
      </c>
      <c r="C98" s="388"/>
      <c r="D98" s="346">
        <f aca="true" t="shared" si="43" ref="D98:I98">D96+D94+D92+D90+D88+D86+D84+D82+D80+D78+D76+D74+D72+D69+D67+D65+D63+D61+D58+D56+D54+D52+D50+D48+D45+D43+D41+D39+D37+D34+D32+D30+D28+D26+D24+D22+D20+D18+D16+D14+D12+D10+D7</f>
        <v>14299000</v>
      </c>
      <c r="E98" s="346">
        <f t="shared" si="43"/>
        <v>11986814.2</v>
      </c>
      <c r="F98" s="347">
        <f t="shared" si="43"/>
        <v>16165050.100000001</v>
      </c>
      <c r="G98" s="348">
        <f t="shared" si="43"/>
        <v>11986814.2</v>
      </c>
      <c r="H98" s="349">
        <f t="shared" si="43"/>
        <v>4178235.9</v>
      </c>
      <c r="I98" s="348">
        <f t="shared" si="43"/>
        <v>2312185.8</v>
      </c>
      <c r="J98"/>
    </row>
    <row r="99" spans="1:10" ht="13.5" customHeight="1">
      <c r="A99" s="43">
        <v>51</v>
      </c>
      <c r="E99" s="61"/>
      <c r="J99"/>
    </row>
    <row r="100" spans="1:10" ht="13.5" customHeight="1">
      <c r="A100" s="43"/>
      <c r="J100"/>
    </row>
    <row r="101" spans="1:10" ht="16.5" customHeight="1">
      <c r="A101" s="43">
        <f>A99+1</f>
        <v>52</v>
      </c>
      <c r="J101"/>
    </row>
    <row r="102" spans="1:11" ht="12.75" customHeight="1">
      <c r="A102" s="43">
        <v>53</v>
      </c>
      <c r="E102" s="34" t="s">
        <v>192</v>
      </c>
      <c r="K102" s="31"/>
    </row>
    <row r="103" spans="1:11" ht="13.5" customHeight="1">
      <c r="A103" s="43"/>
      <c r="K103" s="31"/>
    </row>
    <row r="104" spans="1:11" ht="13.5" customHeight="1">
      <c r="A104" s="43">
        <v>54</v>
      </c>
      <c r="K104" s="31"/>
    </row>
    <row r="105" spans="1:11" ht="13.5" customHeight="1">
      <c r="A105" s="47"/>
      <c r="K105" s="31"/>
    </row>
    <row r="106" spans="1:11" ht="15.75" customHeight="1">
      <c r="A106" s="43">
        <v>55</v>
      </c>
      <c r="K106" s="31"/>
    </row>
    <row r="107" spans="1:11" ht="13.5" customHeight="1">
      <c r="A107" s="43"/>
      <c r="K107" s="31"/>
    </row>
    <row r="108" spans="1:11" ht="16.5" customHeight="1">
      <c r="A108" s="43">
        <v>56</v>
      </c>
      <c r="K108" s="31"/>
    </row>
    <row r="109" spans="1:11" ht="13.5" customHeight="1">
      <c r="A109" s="43"/>
      <c r="K109" s="31"/>
    </row>
    <row r="110" spans="1:11" ht="13.5" customHeight="1">
      <c r="A110" s="43">
        <f>A108+1</f>
        <v>57</v>
      </c>
      <c r="K110" s="31"/>
    </row>
    <row r="111" spans="1:11" ht="13.5" customHeight="1">
      <c r="A111" s="43"/>
      <c r="K111" s="31"/>
    </row>
    <row r="112" spans="1:11" ht="12.75">
      <c r="A112" s="43">
        <f>A110+1</f>
        <v>58</v>
      </c>
      <c r="K112" s="31"/>
    </row>
    <row r="113" spans="1:11" ht="13.5" customHeight="1">
      <c r="A113" s="43"/>
      <c r="K113" s="31"/>
    </row>
    <row r="114" spans="1:11" ht="23.25" customHeight="1">
      <c r="A114" s="48">
        <v>59</v>
      </c>
      <c r="K114" s="31"/>
    </row>
    <row r="115" spans="1:11" ht="13.5" customHeight="1">
      <c r="A115" s="48"/>
      <c r="K115" s="31"/>
    </row>
    <row r="116" spans="1:11" s="14" customFormat="1" ht="13.5" customHeight="1">
      <c r="A116" s="48">
        <v>60</v>
      </c>
      <c r="D116" s="15"/>
      <c r="E116" s="34"/>
      <c r="F116" s="34"/>
      <c r="G116" s="34"/>
      <c r="H116" s="34"/>
      <c r="I116" s="34"/>
      <c r="J116" s="53"/>
      <c r="K116" s="31"/>
    </row>
    <row r="117" spans="1:11" ht="13.5" customHeight="1">
      <c r="A117" s="48"/>
      <c r="K117" s="31"/>
    </row>
    <row r="118" spans="1:11" s="1" customFormat="1" ht="13.5" customHeight="1">
      <c r="A118" s="48">
        <v>61</v>
      </c>
      <c r="B118" s="14"/>
      <c r="C118" s="14"/>
      <c r="D118" s="15"/>
      <c r="E118" s="34"/>
      <c r="F118" s="34"/>
      <c r="G118" s="34"/>
      <c r="H118" s="34"/>
      <c r="I118" s="34"/>
      <c r="J118" s="53"/>
      <c r="K118" s="31"/>
    </row>
    <row r="119" spans="1:11" ht="13.5" customHeight="1">
      <c r="A119" s="48"/>
      <c r="K119" s="31"/>
    </row>
    <row r="120" spans="1:11" s="1" customFormat="1" ht="13.5" customHeight="1">
      <c r="A120" s="48">
        <v>62</v>
      </c>
      <c r="B120" s="14"/>
      <c r="C120" s="14"/>
      <c r="D120" s="15"/>
      <c r="E120" s="34"/>
      <c r="F120" s="34"/>
      <c r="G120" s="34"/>
      <c r="H120" s="34"/>
      <c r="I120" s="34"/>
      <c r="J120" s="53"/>
      <c r="K120" s="31"/>
    </row>
    <row r="121" spans="1:11" ht="13.5" customHeight="1">
      <c r="A121" s="48"/>
      <c r="K121" s="31"/>
    </row>
    <row r="122" spans="1:11" s="1" customFormat="1" ht="13.5" customHeight="1">
      <c r="A122" s="48">
        <v>63</v>
      </c>
      <c r="B122" s="14"/>
      <c r="C122" s="14"/>
      <c r="D122" s="15"/>
      <c r="E122" s="34"/>
      <c r="F122" s="34"/>
      <c r="G122" s="34"/>
      <c r="H122" s="34"/>
      <c r="I122" s="34"/>
      <c r="J122" s="53"/>
      <c r="K122" s="31"/>
    </row>
    <row r="123" spans="1:11" ht="13.5" customHeight="1">
      <c r="A123" s="48"/>
      <c r="K123" s="31"/>
    </row>
    <row r="124" spans="1:11" ht="13.5" customHeight="1">
      <c r="A124" s="48">
        <v>64</v>
      </c>
      <c r="K124" s="31"/>
    </row>
    <row r="125" spans="1:11" ht="13.5" customHeight="1">
      <c r="A125" s="48"/>
      <c r="K125" s="31"/>
    </row>
    <row r="126" spans="1:11" s="1" customFormat="1" ht="5.25" customHeight="1" thickBot="1">
      <c r="A126" s="48"/>
      <c r="B126" s="14"/>
      <c r="C126" s="14"/>
      <c r="D126" s="15"/>
      <c r="E126" s="34"/>
      <c r="F126" s="34"/>
      <c r="G126" s="34"/>
      <c r="H126" s="34"/>
      <c r="I126" s="34"/>
      <c r="J126" s="54"/>
      <c r="K126" s="31"/>
    </row>
    <row r="127" spans="1:11" ht="24" customHeight="1">
      <c r="A127" s="19"/>
      <c r="K127" s="31"/>
    </row>
    <row r="128" spans="1:11" ht="12.75">
      <c r="A128" s="20"/>
      <c r="K128" s="31"/>
    </row>
    <row r="129" spans="1:11" ht="12.75">
      <c r="A129" s="20"/>
      <c r="K129" s="31"/>
    </row>
  </sheetData>
  <sheetProtection/>
  <mergeCells count="10">
    <mergeCell ref="B98:C98"/>
    <mergeCell ref="A1:I1"/>
    <mergeCell ref="A2:I2"/>
    <mergeCell ref="A4:A5"/>
    <mergeCell ref="B4:B5"/>
    <mergeCell ref="C4:C5"/>
    <mergeCell ref="D4:D5"/>
    <mergeCell ref="E4:E5"/>
    <mergeCell ref="F4:H4"/>
    <mergeCell ref="I4:I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&amp;RPříloha č. 5c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pavel.rybak</dc:creator>
  <cp:keywords/>
  <dc:description/>
  <cp:lastModifiedBy>MVCR</cp:lastModifiedBy>
  <cp:lastPrinted>2015-02-24T10:29:00Z</cp:lastPrinted>
  <dcterms:created xsi:type="dcterms:W3CDTF">2009-02-03T19:37:22Z</dcterms:created>
  <dcterms:modified xsi:type="dcterms:W3CDTF">2015-04-28T13:45:19Z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566277378</vt:i4>
  </property>
  <property fmtid="{D5CDD505-2E9C-101B-9397-08002B2CF9AE}" pid="3" name="_EmailSubject">
    <vt:lpwstr/>
  </property>
  <property fmtid="{D5CDD505-2E9C-101B-9397-08002B2CF9AE}" pid="4" name="_AuthorEmail">
    <vt:lpwstr>rvppk@mvcr.cz</vt:lpwstr>
  </property>
  <property fmtid="{D5CDD505-2E9C-101B-9397-08002B2CF9AE}" pid="5" name="_AuthorEmailDisplayName">
    <vt:lpwstr>Jana Jarošová</vt:lpwstr>
  </property>
  <property fmtid="{D5CDD505-2E9C-101B-9397-08002B2CF9AE}" pid="6" name="_ReviewingToolsShownOnce">
    <vt:lpwstr/>
  </property>
</Properties>
</file>