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MBD" sheetId="10" r:id="rId10"/>
    <sheet name="Azyl_po letech" sheetId="11" r:id="rId11"/>
    <sheet name="Do_po letech" sheetId="12" r:id="rId12"/>
    <sheet name="Přehled Azyl" sheetId="13" r:id="rId13"/>
    <sheet name="Přehled DO"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 r:id="rId26"/>
  </externalReferences>
  <definedNames>
    <definedName name="HTML_CodePage" hidden="1">1250</definedName>
    <definedName name="HTML_Control" localSheetId="11"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13"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0">'Azyl_po letech'!$1:$4</definedName>
    <definedName name="_xlnm.Print_Titles" localSheetId="8">'demo'!$1:$5</definedName>
    <definedName name="_xlnm.Print_Titles" localSheetId="11">'Do_po letech'!$1:$4</definedName>
    <definedName name="_xlnm.Print_Titles" localSheetId="2">'I.inst'!$1:$5</definedName>
    <definedName name="_xlnm.Print_Titles" localSheetId="19">'Kasace'!$1:$4</definedName>
    <definedName name="_xlnm.Print_Titles" localSheetId="18">'Kasace MV+KS_ciz'!$23:$26</definedName>
    <definedName name="_xlnm.Print_Titles" localSheetId="17">'KS'!$1:$4</definedName>
    <definedName name="_xlnm.Print_Titles" localSheetId="6">'NZ-kde'!$1:$4</definedName>
    <definedName name="_xlnm.Print_Titles" localSheetId="4">'NZ-SPri'!$1:$2</definedName>
    <definedName name="_xlnm.Print_Titles" localSheetId="7">'Pobyt'!$1:$4</definedName>
    <definedName name="_xlnm.Print_Titles" localSheetId="15">'Ž po letech'!$1:$4</definedName>
    <definedName name="_xlnm.Print_Area" localSheetId="10">'Azyl_po letech'!$A$1:$U$76</definedName>
    <definedName name="_xlnm.Print_Area" localSheetId="8">'demo'!$A$1:$J$91</definedName>
    <definedName name="_xlnm.Print_Area" localSheetId="11">'Do_po letech'!$A$1:$G$31</definedName>
    <definedName name="_xlnm.Print_Area" localSheetId="16">'Dublin'!$A$1:$H$44</definedName>
    <definedName name="_xlnm.Print_Area" localSheetId="2">'I.inst'!$A$1:$M$110</definedName>
    <definedName name="_xlnm.Print_Area" localSheetId="3">'I.Inst-trend'!$A$1:$A$47</definedName>
    <definedName name="_xlnm.Print_Area" localSheetId="19">'Kasace'!$A$1:$J$68</definedName>
    <definedName name="_xlnm.Print_Area" localSheetId="18">'Kasace MV+KS_ciz'!$A$1:$J$70</definedName>
    <definedName name="_xlnm.Print_Area" localSheetId="17">'KS'!$A$1:$L$85</definedName>
    <definedName name="_xlnm.Print_Area" localSheetId="9">'MBD'!$A$1:$M$44</definedName>
    <definedName name="_xlnm.Print_Area" localSheetId="6">'NZ-kde'!$A$1:$J$67</definedName>
    <definedName name="_xlnm.Print_Area" localSheetId="5">'NZ-Opak'!$A$1:$E$65</definedName>
    <definedName name="_xlnm.Print_Area" localSheetId="4">'NZ-SPri'!$A$1:$I$112</definedName>
    <definedName name="_xlnm.Print_Area" localSheetId="7">'Pobyt'!$A$1:$N$64</definedName>
    <definedName name="_xlnm.Print_Area" localSheetId="20">'Prázdné stránky'!$A$1:$A$2</definedName>
    <definedName name="_xlnm.Print_Area" localSheetId="12">'Přehled Azyl'!$A$1:$H$124</definedName>
    <definedName name="_xlnm.Print_Area" localSheetId="13">'Přehled DO'!$A$1:$G$64</definedName>
    <definedName name="_xlnm.Print_Area" localSheetId="1">'Tit.'!$A$1:$C$15</definedName>
    <definedName name="_xlnm.Print_Area" localSheetId="14">'Ž po měsících'!$A$1:$U$55</definedName>
    <definedName name="T03_Misto_Final" localSheetId="1">'[2]T03_Misto_Final'!$A$1:$D$28</definedName>
    <definedName name="T03_Misto_Final">'[1]T03_Misto_Final'!$A$1:$D$28</definedName>
    <definedName name="Tit1" localSheetId="11" hidden="1">{"'Ž po letech'!$A$3:$N$106","'Ž po měsících a letech'!$A$3:$N$16"}</definedName>
    <definedName name="Tit1" hidden="1">{"'Ž po letech'!$A$3:$N$106","'Ž po měsících a letech'!$A$3:$N$16"}</definedName>
  </definedNames>
  <calcPr fullCalcOnLoad="1"/>
</workbook>
</file>

<file path=xl/sharedStrings.xml><?xml version="1.0" encoding="utf-8"?>
<sst xmlns="http://schemas.openxmlformats.org/spreadsheetml/2006/main" count="1382" uniqueCount="365">
  <si>
    <t>Státní příslušnost</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</si>
  <si>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</si>
  <si>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</si>
  <si>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</si>
  <si>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</si>
  <si>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</si>
  <si>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</si>
  <si>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</si>
  <si>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</si>
  <si>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</si>
  <si>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</si>
  <si>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</si>
  <si>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</si>
  <si>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</si>
  <si>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</si>
  <si>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</si>
  <si>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</si>
  <si>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</si>
  <si>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</si>
  <si>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</si>
  <si>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</si>
  <si>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</si>
  <si>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</si>
  <si>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</si>
  <si>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</si>
  <si>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</si>
  <si>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</si>
  <si>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</si>
  <si>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</si>
  <si>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</si>
  <si>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</si>
  <si>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</si>
  <si>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</si>
  <si>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</si>
  <si>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</si>
  <si>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</si>
  <si>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</si>
  <si>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</si>
  <si>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</si>
  <si>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</si>
  <si>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</si>
  <si>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</si>
  <si>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</si>
  <si>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</si>
  <si>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</si>
  <si>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</si>
  <si>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</si>
  <si>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</si>
  <si>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</si>
  <si>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</si>
  <si>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</si>
  <si>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</si>
  <si>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</si>
  <si>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</si>
  <si>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</si>
  <si>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</si>
  <si>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</si>
  <si>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</si>
  <si>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</si>
  <si>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</si>
  <si>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</si>
  <si>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</si>
  <si>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</si>
  <si>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</si>
  <si>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</si>
  <si>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</si>
  <si>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</si>
  <si>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</si>
  <si>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</si>
  <si>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</si>
  <si>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</si>
  <si>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</si>
  <si>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</si>
  <si>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</si>
  <si>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</si>
  <si>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</si>
  <si>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</si>
  <si>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</si>
  <si>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</si>
  <si>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</si>
  <si>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</si>
  <si>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</si>
  <si>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</si>
  <si>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</si>
  <si>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</si>
  <si>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</si>
  <si>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</si>
  <si>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Zamítnutí žaloby</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</si>
  <si>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</si>
  <si>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</si>
  <si>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</si>
  <si>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</si>
  <si>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</si>
  <si>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</si>
  <si>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</si>
  <si>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</si>
  <si>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</si>
  <si>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</si>
  <si>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</si>
  <si>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</si>
  <si>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</si>
  <si>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</si>
  <si>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</si>
  <si>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</si>
  <si>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</si>
  <si>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</si>
  <si>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</si>
  <si>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</si>
  <si>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</si>
  <si>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</si>
  <si>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</si>
  <si>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</si>
  <si>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</si>
  <si>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</si>
  <si>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</si>
  <si>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</si>
  <si>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</si>
  <si>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</si>
  <si>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</si>
  <si>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</si>
  <si>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</si>
  <si>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</si>
  <si>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</si>
  <si>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</si>
  <si>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</si>
  <si>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</si>
  <si>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</si>
  <si>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</si>
  <si>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</si>
  <si>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</si>
  <si>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</si>
  <si>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</si>
  <si>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</si>
  <si>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</si>
  <si>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</si>
  <si>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</si>
  <si>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</si>
  <si>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</si>
  <si>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</si>
  <si>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</si>
  <si>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</si>
  <si>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</si>
  <si>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</si>
  <si>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</si>
  <si>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</si>
  <si>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</si>
  <si>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</si>
  <si>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</si>
  <si>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</si>
  <si>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</si>
  <si>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</si>
  <si>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</si>
  <si>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</si>
  <si>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</si>
  <si>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</si>
  <si>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</si>
  <si>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</si>
  <si>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</si>
  <si>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</si>
  <si>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</si>
  <si>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</si>
  <si>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</si>
  <si>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</si>
  <si>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</si>
  <si>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</si>
  <si>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</si>
  <si>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</si>
  <si>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</si>
  <si>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</si>
  <si>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</si>
  <si>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</si>
  <si>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</si>
  <si>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</si>
  <si>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</si>
  <si>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</si>
  <si>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</si>
  <si>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</si>
  <si>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</si>
  <si>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</si>
  <si>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</si>
  <si>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</si>
  <si>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</si>
  <si>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</si>
  <si>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</si>
  <si>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</si>
  <si>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</si>
  <si>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</si>
  <si>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</si>
  <si>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</si>
  <si>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</si>
  <si>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</si>
  <si>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</si>
  <si>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</si>
  <si>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</si>
  <si>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</si>
  <si>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</si>
  <si>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</si>
  <si>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</si>
  <si>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</si>
  <si>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</si>
  <si>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</si>
  <si>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</si>
  <si>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</si>
  <si>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</si>
  <si>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</si>
  <si>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</si>
  <si>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</si>
  <si>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</si>
  <si>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</si>
  <si>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</si>
  <si>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</si>
  <si>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</si>
  <si>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</si>
  <si>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</si>
  <si>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</si>
  <si>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</si>
  <si>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</si>
  <si>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</si>
  <si>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</si>
  <si>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</si>
  <si>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</si>
  <si>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</si>
  <si>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</si>
  <si>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</si>
  <si>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</si>
  <si>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</si>
  <si>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08a</t>
  </si>
  <si>
    <t>tab. 08b</t>
  </si>
  <si>
    <t>tab. 09</t>
  </si>
  <si>
    <t>tab. 10</t>
  </si>
  <si>
    <t>tab. 11</t>
  </si>
  <si>
    <t>tab.12</t>
  </si>
  <si>
    <t>tab. 13</t>
  </si>
  <si>
    <t>tab. 14</t>
  </si>
  <si>
    <t>tab. 15</t>
  </si>
  <si>
    <t>prosinec 2007</t>
  </si>
  <si>
    <t>leden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</si>
  <si>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</si>
  <si>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</si>
  <si>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</si>
  <si>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</si>
  <si>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</si>
  <si>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</si>
  <si>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</si>
  <si>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</si>
  <si>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</si>
  <si>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</si>
  <si>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</si>
  <si>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</si>
  <si>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</si>
  <si>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</si>
  <si>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</si>
  <si>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</si>
  <si>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</si>
  <si>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</si>
  <si>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</si>
  <si>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</si>
  <si>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Kosovo</t>
  </si>
  <si>
    <t>Guinea-Bissau</t>
  </si>
  <si>
    <t>Niger</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</si>
  <si>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</si>
  <si>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</si>
  <si>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</si>
  <si>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</si>
  <si>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</si>
  <si>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</si>
  <si>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</si>
  <si>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</si>
  <si>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</si>
  <si>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</si>
  <si>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</si>
  <si>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</si>
  <si>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</si>
  <si>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</si>
  <si>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</si>
  <si>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</si>
  <si>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</si>
  <si>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</si>
  <si>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</si>
  <si>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</si>
  <si>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</si>
  <si>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</si>
  <si>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</si>
  <si>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</si>
  <si>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</si>
  <si>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</si>
  <si>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</si>
  <si>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</si>
  <si>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</si>
  <si>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</si>
  <si>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</si>
  <si>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</si>
  <si>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</si>
  <si>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</si>
  <si>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</si>
  <si>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</si>
  <si>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</si>
  <si>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</si>
  <si>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</si>
  <si>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</si>
  <si>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</si>
  <si>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</si>
  <si>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</si>
  <si>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</si>
  <si>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tab. 02c</t>
  </si>
  <si>
    <t>Rozdělení žadatelů podle žádosti - první a opakované</t>
  </si>
  <si>
    <t>První žádost</t>
  </si>
  <si>
    <t>Opakovaná žádost</t>
  </si>
  <si>
    <t>z toho první žádosti</t>
  </si>
  <si>
    <t>Dopl. ochrana udělena</t>
  </si>
  <si>
    <t>Dopl. ochrana prodloužena</t>
  </si>
  <si>
    <t>Doplňková ochrana zanikla</t>
  </si>
  <si>
    <t>Aktuálně platná dopl. ochrana</t>
  </si>
  <si>
    <t>vzdání se</t>
  </si>
  <si>
    <t>uplynutím platnosti</t>
  </si>
  <si>
    <t>tab. 19a</t>
  </si>
  <si>
    <t>Počet účastníků řízení k 30.9.2008*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</si>
  <si>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</si>
  <si>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</si>
  <si>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</si>
  <si>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</si>
  <si>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</si>
  <si>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</si>
  <si>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</si>
  <si>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</si>
  <si>
    <t>Vydaná rozhodnutí</t>
  </si>
  <si>
    <t>Vystavená rozhodnutí</t>
  </si>
  <si>
    <t>Přehled</t>
  </si>
  <si>
    <t>Azyl</t>
  </si>
  <si>
    <t>tab. 19b</t>
  </si>
  <si>
    <t>Počet účastníků řízení k 1.7.2008*</t>
  </si>
  <si>
    <t>ROK</t>
  </si>
  <si>
    <t>poslední měsíc</t>
  </si>
  <si>
    <t>Srbsko a Černá hora (býv.)</t>
  </si>
  <si>
    <t>bez státní přísl.</t>
  </si>
  <si>
    <t>leden</t>
  </si>
  <si>
    <t>únor</t>
  </si>
  <si>
    <t>březen</t>
  </si>
  <si>
    <t>duben</t>
  </si>
  <si>
    <t>květen</t>
  </si>
  <si>
    <t>červen</t>
  </si>
  <si>
    <t>červenec</t>
  </si>
  <si>
    <t>srpen</t>
  </si>
  <si>
    <t>září</t>
  </si>
  <si>
    <t>říjen</t>
  </si>
  <si>
    <t>listopad</t>
  </si>
  <si>
    <t>prosinec</t>
  </si>
  <si>
    <t>bez stát. přísl.</t>
  </si>
  <si>
    <t>únor 2008</t>
  </si>
  <si>
    <t>březen 2008</t>
  </si>
  <si>
    <t>duben 2008</t>
  </si>
  <si>
    <t>květen 2008</t>
  </si>
  <si>
    <t>červen 2008</t>
  </si>
  <si>
    <t>červenec 2008</t>
  </si>
  <si>
    <t>srpen 2008</t>
  </si>
  <si>
    <t>září 2008</t>
  </si>
  <si>
    <t>říjen 2008</t>
  </si>
  <si>
    <t>listopad 2008</t>
  </si>
  <si>
    <t>prosinec 2008</t>
  </si>
  <si>
    <t>2006</t>
  </si>
  <si>
    <t>2007</t>
  </si>
  <si>
    <t>2008</t>
  </si>
  <si>
    <t>Doplňková ochrana udělena
počet rozhodnutí v jednotlivých letech</t>
  </si>
  <si>
    <t>tab. 07b</t>
  </si>
  <si>
    <t>tab. 07a</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</si>
</sst>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2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sz val="8"/>
      <color indexed="9"/>
      <name val="Arial CE"/>
      <family val="2"/>
    </font>
    <font>
      <sz val="10"/>
      <color indexed="9"/>
      <name val="MS Sans Serif"/>
      <family val="0"/>
    </font>
    <font>
      <b/>
      <sz val="9"/>
      <color indexed="8"/>
      <name val="Arial"/>
      <family val="2"/>
    </font>
    <font>
      <b/>
      <sz val="7"/>
      <name val="Arial"/>
      <family val="2"/>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0.25"/>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MS Sans Serif"/>
      <family val="2"/>
    </font>
    <font>
      <sz val="1.25"/>
      <name val="Arial"/>
      <family val="0"/>
    </font>
    <font>
      <sz val="1.75"/>
      <name val="Arial"/>
      <family val="2"/>
    </font>
    <font>
      <sz val="5.25"/>
      <name val="Arial"/>
      <family val="0"/>
    </font>
    <font>
      <sz val="3.5"/>
      <name val="Arial"/>
      <family val="0"/>
    </font>
    <font>
      <i/>
      <sz val="12"/>
      <color indexed="8"/>
      <name val="Arial"/>
      <family val="2"/>
    </font>
    <font>
      <b/>
      <sz val="20"/>
      <name val="Arial"/>
      <family val="2"/>
    </font>
    <font>
      <b/>
      <sz val="8.5"/>
      <name val="Arial"/>
      <family val="2"/>
    </font>
    <font>
      <b/>
      <sz val="36"/>
      <name val="Arial"/>
      <family val="2"/>
    </font>
    <font>
      <sz val="36"/>
      <name val="Arial"/>
      <family val="2"/>
    </font>
    <font>
      <b/>
      <sz val="18"/>
      <name val="Arial"/>
      <family val="2"/>
    </font>
    <font>
      <sz val="9"/>
      <name val="Arial CE"/>
      <family val="0"/>
    </font>
    <font>
      <sz val="10.5"/>
      <name val="Arial"/>
      <family val="0"/>
    </font>
    <font>
      <sz val="8.75"/>
      <name val="Arial"/>
      <family val="2"/>
    </font>
    <font>
      <sz val="8.25"/>
      <name val="Arial"/>
      <family val="2"/>
    </font>
    <font>
      <sz val="7.5"/>
      <name val="Times New Roman CE"/>
      <family val="1"/>
    </font>
    <font>
      <sz val="7.5"/>
      <color indexed="8"/>
      <name val="Arial"/>
      <family val="2"/>
    </font>
    <font>
      <sz val="7.5"/>
      <color indexed="8"/>
      <name val="Times New Roman CE"/>
      <family val="1"/>
    </font>
    <font>
      <sz val="7.5"/>
      <color indexed="9"/>
      <name val="Times New Roman CE"/>
      <family val="1"/>
    </font>
    <font>
      <sz val="7.5"/>
      <color indexed="8"/>
      <name val="Arial CE"/>
      <family val="0"/>
    </font>
    <font>
      <b/>
      <sz val="7.5"/>
      <color indexed="8"/>
      <name val="Arial"/>
      <family val="2"/>
    </font>
    <font>
      <b/>
      <sz val="7.5"/>
      <color indexed="8"/>
      <name val="Arial CE"/>
      <family val="2"/>
    </font>
    <font>
      <sz val="7"/>
      <color indexed="8"/>
      <name val="Times New Roman CE"/>
      <family val="1"/>
    </font>
    <font>
      <sz val="7"/>
      <color indexed="8"/>
      <name val="MS Sans Serif"/>
      <family val="0"/>
    </font>
    <font>
      <sz val="11"/>
      <color indexed="8"/>
      <name val="Times New Roman CE"/>
      <family val="1"/>
    </font>
    <font>
      <sz val="8"/>
      <color indexed="13"/>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5">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color indexed="22"/>
      </left>
      <right>
        <color indexed="63"/>
      </right>
      <top style="thin"/>
      <bottom style="thin">
        <color indexed="22"/>
      </bottom>
    </border>
    <border>
      <left style="thin">
        <color indexed="22"/>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color indexed="63"/>
      </right>
      <top style="thin"/>
      <bottom style="thin"/>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style="thin"/>
      <top style="thin">
        <color indexed="8"/>
      </top>
      <bottom style="thin">
        <color indexed="2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22"/>
      </left>
      <right>
        <color indexed="63"/>
      </right>
      <top style="thin">
        <color indexed="8"/>
      </top>
      <bottom style="thin">
        <color indexed="22"/>
      </bottom>
    </border>
    <border>
      <left style="thin"/>
      <right>
        <color indexed="63"/>
      </right>
      <top>
        <color indexed="63"/>
      </top>
      <bottom style="thin"/>
    </border>
    <border>
      <left style="thin">
        <color indexed="9"/>
      </left>
      <right style="thin">
        <color indexed="9"/>
      </right>
      <top>
        <color indexed="63"/>
      </top>
      <bottom style="thin"/>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1"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2" fillId="0" borderId="0" xfId="0" applyFont="1" applyAlignment="1">
      <alignment vertical="top"/>
    </xf>
    <xf numFmtId="0" fontId="12" fillId="0" borderId="0" xfId="0" applyFont="1" applyAlignment="1">
      <alignment/>
    </xf>
    <xf numFmtId="0" fontId="9" fillId="0" borderId="0" xfId="0" applyFont="1" applyAlignment="1">
      <alignment/>
    </xf>
    <xf numFmtId="0" fontId="15" fillId="0" borderId="0" xfId="0" applyFont="1" applyAlignment="1">
      <alignment/>
    </xf>
    <xf numFmtId="0" fontId="18" fillId="0" borderId="0" xfId="0" applyFont="1" applyAlignment="1">
      <alignment vertical="top"/>
    </xf>
    <xf numFmtId="0" fontId="19" fillId="0" borderId="0" xfId="0" applyFont="1" applyFill="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7" fillId="0" borderId="0" xfId="0" applyFont="1" applyAlignment="1">
      <alignment/>
    </xf>
    <xf numFmtId="0" fontId="20" fillId="0" borderId="0" xfId="0" applyFont="1" applyFill="1" applyAlignment="1">
      <alignment/>
    </xf>
    <xf numFmtId="1" fontId="3" fillId="0" borderId="0" xfId="22" applyNumberFormat="1" applyFont="1" applyAlignment="1">
      <alignment/>
    </xf>
    <xf numFmtId="0" fontId="0" fillId="0" borderId="1" xfId="0" applyBorder="1" applyAlignment="1">
      <alignment/>
    </xf>
    <xf numFmtId="0" fontId="23" fillId="0" borderId="1" xfId="0" applyFont="1" applyBorder="1" applyAlignment="1">
      <alignment/>
    </xf>
    <xf numFmtId="0" fontId="2" fillId="0" borderId="1" xfId="0" applyFont="1" applyBorder="1" applyAlignment="1">
      <alignment/>
    </xf>
    <xf numFmtId="0" fontId="31" fillId="0" borderId="1" xfId="0" applyFont="1" applyBorder="1" applyAlignment="1">
      <alignment wrapText="1"/>
    </xf>
    <xf numFmtId="0" fontId="0" fillId="0" borderId="2" xfId="0" applyBorder="1" applyAlignment="1">
      <alignment/>
    </xf>
    <xf numFmtId="3" fontId="10" fillId="2" borderId="3" xfId="0" applyNumberFormat="1" applyFont="1" applyFill="1" applyBorder="1" applyAlignment="1">
      <alignment/>
    </xf>
    <xf numFmtId="0" fontId="30" fillId="0" borderId="1" xfId="0" applyFont="1" applyBorder="1" applyAlignment="1">
      <alignment/>
    </xf>
    <xf numFmtId="0" fontId="12" fillId="0" borderId="1" xfId="0" applyFont="1" applyBorder="1" applyAlignment="1">
      <alignment/>
    </xf>
    <xf numFmtId="0" fontId="30" fillId="0" borderId="0" xfId="0" applyFont="1" applyAlignment="1">
      <alignment/>
    </xf>
    <xf numFmtId="0" fontId="6" fillId="0" borderId="0" xfId="0" applyFont="1" applyAlignment="1">
      <alignment/>
    </xf>
    <xf numFmtId="0" fontId="10" fillId="3" borderId="4" xfId="21" applyFont="1" applyFill="1" applyBorder="1" applyAlignment="1">
      <alignment horizontal="left"/>
      <protection/>
    </xf>
    <xf numFmtId="0" fontId="10" fillId="3" borderId="4" xfId="21" applyFont="1" applyFill="1" applyBorder="1" applyAlignment="1">
      <alignment horizontal="right"/>
      <protection/>
    </xf>
    <xf numFmtId="0" fontId="20" fillId="2" borderId="3" xfId="0" applyFont="1" applyFill="1" applyBorder="1" applyAlignment="1">
      <alignment/>
    </xf>
    <xf numFmtId="0" fontId="20" fillId="0" borderId="1" xfId="0" applyFont="1" applyBorder="1" applyAlignment="1">
      <alignment/>
    </xf>
    <xf numFmtId="0" fontId="38" fillId="0" borderId="1" xfId="0" applyFont="1" applyBorder="1" applyAlignment="1">
      <alignment wrapText="1"/>
    </xf>
    <xf numFmtId="0" fontId="6" fillId="0" borderId="1" xfId="0" applyFont="1" applyBorder="1" applyAlignment="1">
      <alignment/>
    </xf>
    <xf numFmtId="0" fontId="20" fillId="0" borderId="5" xfId="0" applyFont="1" applyFill="1" applyBorder="1" applyAlignment="1">
      <alignment horizontal="right" wrapText="1"/>
    </xf>
    <xf numFmtId="0" fontId="0" fillId="0" borderId="6" xfId="0" applyBorder="1" applyAlignment="1">
      <alignment/>
    </xf>
    <xf numFmtId="0" fontId="12" fillId="4"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44" fillId="0" borderId="0" xfId="0" applyFont="1" applyAlignment="1">
      <alignment vertical="top"/>
    </xf>
    <xf numFmtId="0" fontId="6" fillId="0" borderId="0" xfId="0" applyFont="1" applyAlignment="1">
      <alignment vertical="top"/>
    </xf>
    <xf numFmtId="0" fontId="20" fillId="0" borderId="0" xfId="0" applyFont="1" applyAlignment="1">
      <alignment/>
    </xf>
    <xf numFmtId="0" fontId="45" fillId="0" borderId="0" xfId="0" applyFont="1" applyAlignment="1">
      <alignment/>
    </xf>
    <xf numFmtId="199" fontId="20" fillId="0" borderId="0" xfId="0" applyNumberFormat="1" applyFont="1" applyAlignment="1">
      <alignment/>
    </xf>
    <xf numFmtId="0" fontId="20" fillId="0" borderId="7" xfId="0" applyFont="1" applyFill="1" applyBorder="1" applyAlignment="1">
      <alignment horizontal="right" wrapText="1"/>
    </xf>
    <xf numFmtId="0" fontId="20" fillId="0" borderId="8" xfId="0" applyFont="1" applyFill="1" applyBorder="1" applyAlignment="1">
      <alignment horizontal="right" wrapText="1"/>
    </xf>
    <xf numFmtId="0" fontId="20" fillId="0" borderId="9" xfId="0" applyFont="1" applyFill="1" applyBorder="1" applyAlignment="1">
      <alignment horizontal="right" wrapText="1"/>
    </xf>
    <xf numFmtId="0" fontId="20" fillId="0" borderId="10" xfId="0" applyFont="1" applyFill="1" applyBorder="1" applyAlignment="1">
      <alignment horizontal="right" wrapText="1"/>
    </xf>
    <xf numFmtId="0" fontId="20" fillId="0" borderId="11" xfId="0" applyFont="1" applyFill="1" applyBorder="1" applyAlignment="1">
      <alignment horizontal="right" wrapText="1"/>
    </xf>
    <xf numFmtId="0" fontId="20" fillId="0" borderId="12" xfId="0" applyFont="1" applyFill="1" applyBorder="1" applyAlignment="1">
      <alignment horizontal="right" wrapText="1"/>
    </xf>
    <xf numFmtId="0" fontId="22"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46"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48" fillId="0" borderId="1"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3" fillId="0" borderId="1" xfId="0" applyFont="1" applyBorder="1" applyAlignment="1">
      <alignment/>
    </xf>
    <xf numFmtId="0" fontId="18" fillId="0" borderId="1" xfId="0" applyFont="1" applyBorder="1" applyAlignment="1">
      <alignment horizontal="center" vertical="top"/>
    </xf>
    <xf numFmtId="0" fontId="13" fillId="2" borderId="1" xfId="0" applyFont="1" applyFill="1" applyBorder="1" applyAlignment="1">
      <alignment/>
    </xf>
    <xf numFmtId="0" fontId="13" fillId="0" borderId="5" xfId="0" applyFont="1" applyBorder="1" applyAlignment="1">
      <alignment/>
    </xf>
    <xf numFmtId="0" fontId="13" fillId="0" borderId="13" xfId="0" applyFont="1" applyBorder="1" applyAlignment="1">
      <alignment/>
    </xf>
    <xf numFmtId="0" fontId="13" fillId="0" borderId="2" xfId="0" applyFont="1" applyBorder="1" applyAlignment="1">
      <alignment/>
    </xf>
    <xf numFmtId="0" fontId="13" fillId="0" borderId="3" xfId="0" applyFont="1" applyBorder="1" applyAlignment="1">
      <alignment/>
    </xf>
    <xf numFmtId="0" fontId="13" fillId="2" borderId="13" xfId="0" applyFont="1" applyFill="1" applyBorder="1" applyAlignment="1">
      <alignment/>
    </xf>
    <xf numFmtId="0" fontId="13" fillId="2" borderId="2" xfId="0" applyFont="1" applyFill="1" applyBorder="1" applyAlignment="1">
      <alignment/>
    </xf>
    <xf numFmtId="0" fontId="22" fillId="3" borderId="4" xfId="0" applyFont="1" applyFill="1" applyBorder="1" applyAlignment="1">
      <alignment horizontal="center"/>
    </xf>
    <xf numFmtId="0" fontId="10" fillId="4" borderId="4" xfId="0" applyFont="1" applyFill="1" applyBorder="1" applyAlignment="1">
      <alignment horizontal="left" wrapText="1"/>
    </xf>
    <xf numFmtId="3" fontId="10" fillId="4" borderId="4" xfId="0" applyNumberFormat="1" applyFont="1" applyFill="1" applyBorder="1" applyAlignment="1">
      <alignment horizontal="right" wrapText="1"/>
    </xf>
    <xf numFmtId="0" fontId="0" fillId="0" borderId="1" xfId="0" applyBorder="1" applyAlignment="1">
      <alignment horizontal="center" vertical="top"/>
    </xf>
    <xf numFmtId="0" fontId="22" fillId="3" borderId="14" xfId="0" applyFont="1" applyFill="1" applyBorder="1" applyAlignment="1">
      <alignment horizontal="center"/>
    </xf>
    <xf numFmtId="0" fontId="50" fillId="2" borderId="0" xfId="21" applyFont="1" applyFill="1" applyBorder="1" applyAlignment="1">
      <alignment horizontal="center"/>
      <protection/>
    </xf>
    <xf numFmtId="0" fontId="51" fillId="0" borderId="0" xfId="0" applyFont="1" applyAlignment="1">
      <alignment/>
    </xf>
    <xf numFmtId="0" fontId="51"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xf>
    <xf numFmtId="0" fontId="13" fillId="0" borderId="16" xfId="0" applyFont="1" applyFill="1" applyBorder="1" applyAlignment="1">
      <alignment/>
    </xf>
    <xf numFmtId="0" fontId="13" fillId="0" borderId="3" xfId="0" applyNumberFormat="1" applyFont="1" applyFill="1" applyBorder="1" applyAlignment="1">
      <alignment/>
    </xf>
    <xf numFmtId="0" fontId="0" fillId="0" borderId="3" xfId="0" applyFill="1" applyBorder="1" applyAlignment="1">
      <alignment/>
    </xf>
    <xf numFmtId="0" fontId="40" fillId="3" borderId="4" xfId="0" applyFont="1" applyFill="1" applyBorder="1" applyAlignment="1">
      <alignment/>
    </xf>
    <xf numFmtId="3" fontId="40" fillId="3" borderId="4" xfId="0" applyNumberFormat="1" applyFont="1" applyFill="1" applyBorder="1" applyAlignment="1">
      <alignment horizontal="center"/>
    </xf>
    <xf numFmtId="0" fontId="6" fillId="0" borderId="0" xfId="0" applyFont="1" applyAlignment="1">
      <alignment horizontal="center" vertical="center" textRotation="90"/>
    </xf>
    <xf numFmtId="0" fontId="33" fillId="0" borderId="0" xfId="0" applyFont="1" applyAlignment="1">
      <alignment horizontal="center" vertical="center" textRotation="90"/>
    </xf>
    <xf numFmtId="3" fontId="53" fillId="3" borderId="4" xfId="0" applyNumberFormat="1" applyFont="1" applyFill="1" applyBorder="1" applyAlignment="1">
      <alignment horizontal="center"/>
    </xf>
    <xf numFmtId="3" fontId="40" fillId="0" borderId="17" xfId="0" applyNumberFormat="1" applyFont="1" applyFill="1" applyBorder="1" applyAlignment="1">
      <alignment/>
    </xf>
    <xf numFmtId="0" fontId="18" fillId="0" borderId="2" xfId="0" applyFont="1" applyBorder="1" applyAlignment="1">
      <alignment horizontal="center" vertical="top"/>
    </xf>
    <xf numFmtId="0" fontId="12" fillId="3" borderId="18"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21" fillId="3" borderId="14" xfId="0" applyFont="1" applyFill="1" applyBorder="1" applyAlignment="1">
      <alignment horizontal="center" vertical="center" textRotation="90"/>
    </xf>
    <xf numFmtId="0" fontId="20" fillId="3" borderId="14" xfId="0" applyFont="1" applyFill="1" applyBorder="1" applyAlignment="1">
      <alignment horizontal="center" vertical="center"/>
    </xf>
    <xf numFmtId="0" fontId="33" fillId="3" borderId="19" xfId="0" applyFont="1" applyFill="1" applyBorder="1" applyAlignment="1">
      <alignment horizontal="center"/>
    </xf>
    <xf numFmtId="0" fontId="13" fillId="0" borderId="20"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60" fillId="3" borderId="4" xfId="0" applyFont="1" applyFill="1" applyBorder="1" applyAlignment="1">
      <alignment horizontal="center"/>
    </xf>
    <xf numFmtId="0" fontId="15" fillId="0" borderId="28" xfId="0" applyFont="1" applyBorder="1" applyAlignment="1">
      <alignment/>
    </xf>
    <xf numFmtId="0" fontId="15" fillId="0" borderId="29" xfId="0" applyFont="1" applyBorder="1" applyAlignment="1">
      <alignment/>
    </xf>
    <xf numFmtId="209" fontId="15" fillId="0" borderId="5" xfId="0" applyNumberFormat="1" applyFont="1" applyBorder="1" applyAlignment="1">
      <alignment/>
    </xf>
    <xf numFmtId="209" fontId="15" fillId="0" borderId="10" xfId="0" applyNumberFormat="1" applyFont="1" applyBorder="1" applyAlignment="1">
      <alignment/>
    </xf>
    <xf numFmtId="209" fontId="15" fillId="0" borderId="30" xfId="0" applyNumberFormat="1" applyFont="1" applyBorder="1" applyAlignment="1">
      <alignment/>
    </xf>
    <xf numFmtId="0" fontId="52" fillId="0" borderId="4" xfId="0" applyFont="1" applyBorder="1" applyAlignment="1">
      <alignment/>
    </xf>
    <xf numFmtId="0" fontId="52" fillId="3" borderId="4" xfId="0" applyFont="1" applyFill="1" applyBorder="1" applyAlignment="1">
      <alignment/>
    </xf>
    <xf numFmtId="209" fontId="52" fillId="3" borderId="4" xfId="0" applyNumberFormat="1" applyFont="1" applyFill="1" applyBorder="1" applyAlignment="1">
      <alignment/>
    </xf>
    <xf numFmtId="0" fontId="15" fillId="0" borderId="5" xfId="0" applyNumberFormat="1" applyFont="1" applyBorder="1" applyAlignment="1">
      <alignment/>
    </xf>
    <xf numFmtId="181" fontId="15" fillId="0" borderId="10" xfId="22" applyNumberFormat="1" applyFont="1" applyFill="1" applyBorder="1" applyAlignment="1">
      <alignment horizontal="right" wrapText="1"/>
    </xf>
    <xf numFmtId="0" fontId="52" fillId="3" borderId="4" xfId="0" applyNumberFormat="1" applyFont="1" applyFill="1" applyBorder="1" applyAlignment="1">
      <alignment/>
    </xf>
    <xf numFmtId="0" fontId="52" fillId="3" borderId="4" xfId="0" applyFont="1" applyFill="1" applyBorder="1" applyAlignment="1">
      <alignment horizontal="center" vertical="center" wrapText="1"/>
    </xf>
    <xf numFmtId="0" fontId="15" fillId="0" borderId="31" xfId="0" applyNumberFormat="1" applyFont="1" applyBorder="1" applyAlignment="1">
      <alignment/>
    </xf>
    <xf numFmtId="181" fontId="15" fillId="0" borderId="8" xfId="22" applyNumberFormat="1" applyFont="1" applyFill="1" applyBorder="1" applyAlignment="1">
      <alignment horizontal="right" wrapText="1"/>
    </xf>
    <xf numFmtId="9" fontId="52" fillId="3" borderId="4" xfId="22" applyFont="1" applyFill="1" applyBorder="1" applyAlignment="1">
      <alignment/>
    </xf>
    <xf numFmtId="0" fontId="12" fillId="3" borderId="4" xfId="0" applyFont="1" applyFill="1" applyBorder="1" applyAlignment="1">
      <alignment horizontal="center" vertical="center"/>
    </xf>
    <xf numFmtId="0" fontId="15" fillId="0" borderId="32" xfId="0" applyFont="1" applyBorder="1" applyAlignment="1">
      <alignment/>
    </xf>
    <xf numFmtId="209" fontId="15" fillId="0" borderId="33"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26" xfId="0" applyNumberFormat="1" applyFont="1" applyBorder="1" applyAlignment="1">
      <alignment/>
    </xf>
    <xf numFmtId="209" fontId="15" fillId="0" borderId="9" xfId="0" applyNumberFormat="1" applyFont="1" applyBorder="1" applyAlignment="1">
      <alignment/>
    </xf>
    <xf numFmtId="209" fontId="15" fillId="0" borderId="34" xfId="0" applyNumberFormat="1" applyFont="1" applyBorder="1" applyAlignment="1">
      <alignment/>
    </xf>
    <xf numFmtId="209" fontId="52" fillId="3" borderId="18" xfId="0" applyNumberFormat="1" applyFont="1" applyFill="1" applyBorder="1" applyAlignment="1">
      <alignment/>
    </xf>
    <xf numFmtId="0" fontId="12" fillId="0" borderId="4" xfId="0" applyFont="1" applyBorder="1" applyAlignment="1">
      <alignment/>
    </xf>
    <xf numFmtId="181" fontId="12" fillId="0" borderId="4" xfId="0" applyNumberFormat="1" applyFont="1" applyBorder="1" applyAlignment="1">
      <alignment/>
    </xf>
    <xf numFmtId="9" fontId="12" fillId="0" borderId="4" xfId="0" applyNumberFormat="1" applyFont="1" applyBorder="1" applyAlignment="1">
      <alignment/>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textRotation="90" wrapText="1"/>
    </xf>
    <xf numFmtId="209" fontId="15" fillId="0" borderId="25" xfId="0" applyNumberFormat="1" applyFont="1" applyBorder="1" applyAlignment="1">
      <alignment/>
    </xf>
    <xf numFmtId="209" fontId="15" fillId="0" borderId="20" xfId="0" applyNumberFormat="1" applyFont="1" applyBorder="1" applyAlignment="1">
      <alignment/>
    </xf>
    <xf numFmtId="209" fontId="15" fillId="0" borderId="21" xfId="0" applyNumberFormat="1" applyFont="1" applyBorder="1" applyAlignment="1">
      <alignment/>
    </xf>
    <xf numFmtId="209" fontId="15" fillId="0" borderId="22" xfId="0" applyNumberFormat="1" applyFont="1" applyBorder="1" applyAlignment="1">
      <alignment/>
    </xf>
    <xf numFmtId="0" fontId="15" fillId="0" borderId="17" xfId="0" applyFont="1" applyBorder="1" applyAlignment="1">
      <alignment/>
    </xf>
    <xf numFmtId="0" fontId="30" fillId="3" borderId="35" xfId="0" applyFont="1" applyFill="1" applyBorder="1" applyAlignment="1">
      <alignment horizontal="center" vertical="center" wrapText="1"/>
    </xf>
    <xf numFmtId="0" fontId="30" fillId="3" borderId="35" xfId="0" applyFont="1" applyFill="1" applyBorder="1" applyAlignment="1">
      <alignment horizontal="center" vertical="center" textRotation="90" wrapText="1"/>
    </xf>
    <xf numFmtId="0" fontId="30" fillId="3" borderId="4" xfId="0" applyFont="1" applyFill="1" applyBorder="1" applyAlignment="1">
      <alignment horizontal="center" vertical="center" textRotation="90" wrapText="1"/>
    </xf>
    <xf numFmtId="0" fontId="30" fillId="3" borderId="18" xfId="0" applyFont="1" applyFill="1" applyBorder="1" applyAlignment="1">
      <alignment horizontal="center" vertical="center" textRotation="90" wrapText="1"/>
    </xf>
    <xf numFmtId="209" fontId="15" fillId="0" borderId="36" xfId="0" applyNumberFormat="1" applyFont="1" applyBorder="1" applyAlignment="1">
      <alignment/>
    </xf>
    <xf numFmtId="0" fontId="52" fillId="0" borderId="4" xfId="0" applyNumberFormat="1" applyFont="1" applyBorder="1" applyAlignment="1">
      <alignment/>
    </xf>
    <xf numFmtId="3" fontId="19" fillId="3" borderId="4" xfId="0" applyNumberFormat="1" applyFont="1" applyFill="1" applyBorder="1" applyAlignment="1">
      <alignment/>
    </xf>
    <xf numFmtId="3" fontId="52" fillId="3" borderId="4" xfId="0" applyNumberFormat="1" applyFont="1" applyFill="1" applyBorder="1" applyAlignment="1">
      <alignment/>
    </xf>
    <xf numFmtId="0" fontId="15" fillId="3" borderId="4" xfId="0" applyFont="1" applyFill="1" applyBorder="1" applyAlignment="1">
      <alignment horizontal="center" vertical="center"/>
    </xf>
    <xf numFmtId="0" fontId="15" fillId="3" borderId="18" xfId="0" applyNumberFormat="1" applyFont="1" applyFill="1" applyBorder="1" applyAlignment="1">
      <alignment horizontal="center" vertical="center" textRotation="90"/>
    </xf>
    <xf numFmtId="0" fontId="15" fillId="3" borderId="4" xfId="0" applyNumberFormat="1" applyFont="1" applyFill="1" applyBorder="1" applyAlignment="1">
      <alignment horizontal="center" vertical="center" textRotation="90"/>
    </xf>
    <xf numFmtId="0" fontId="15" fillId="3" borderId="35" xfId="0" applyNumberFormat="1" applyFont="1" applyFill="1" applyBorder="1" applyAlignment="1">
      <alignment horizontal="center" vertical="center" textRotation="90"/>
    </xf>
    <xf numFmtId="0" fontId="15" fillId="0" borderId="17" xfId="0" applyFont="1" applyFill="1" applyBorder="1" applyAlignment="1">
      <alignment horizontal="left" wrapText="1"/>
    </xf>
    <xf numFmtId="209" fontId="15" fillId="0" borderId="37" xfId="0" applyNumberFormat="1" applyFont="1" applyFill="1" applyBorder="1" applyAlignment="1">
      <alignment horizontal="right" wrapText="1"/>
    </xf>
    <xf numFmtId="209" fontId="15" fillId="0" borderId="31" xfId="0" applyNumberFormat="1" applyFont="1" applyFill="1" applyBorder="1" applyAlignment="1">
      <alignment horizontal="right" wrapText="1"/>
    </xf>
    <xf numFmtId="209" fontId="15" fillId="0" borderId="7" xfId="0" applyNumberFormat="1" applyFont="1" applyFill="1" applyBorder="1" applyAlignment="1">
      <alignment horizontal="right" wrapText="1"/>
    </xf>
    <xf numFmtId="3" fontId="56" fillId="0" borderId="17" xfId="0" applyNumberFormat="1" applyFont="1" applyFill="1" applyBorder="1" applyAlignment="1">
      <alignment horizontal="right" wrapText="1"/>
    </xf>
    <xf numFmtId="0" fontId="15" fillId="0" borderId="34" xfId="0" applyFont="1" applyFill="1" applyBorder="1" applyAlignment="1">
      <alignment horizontal="left" wrapText="1"/>
    </xf>
    <xf numFmtId="209" fontId="15" fillId="0" borderId="26" xfId="0" applyNumberFormat="1" applyFont="1" applyFill="1" applyBorder="1" applyAlignment="1">
      <alignment horizontal="right" wrapText="1"/>
    </xf>
    <xf numFmtId="209" fontId="15" fillId="0" borderId="5" xfId="0" applyNumberFormat="1" applyFont="1" applyFill="1" applyBorder="1" applyAlignment="1">
      <alignment horizontal="right" wrapText="1"/>
    </xf>
    <xf numFmtId="209" fontId="15" fillId="0" borderId="9" xfId="0" applyNumberFormat="1" applyFont="1" applyFill="1" applyBorder="1" applyAlignment="1">
      <alignment horizontal="right" wrapText="1"/>
    </xf>
    <xf numFmtId="3" fontId="56" fillId="0" borderId="34" xfId="0" applyNumberFormat="1" applyFont="1" applyFill="1" applyBorder="1" applyAlignment="1">
      <alignment horizontal="right" wrapText="1"/>
    </xf>
    <xf numFmtId="0" fontId="15" fillId="0" borderId="38" xfId="0" applyFont="1" applyFill="1" applyBorder="1" applyAlignment="1">
      <alignment horizontal="left" wrapText="1"/>
    </xf>
    <xf numFmtId="209" fontId="15" fillId="0" borderId="39" xfId="0" applyNumberFormat="1" applyFont="1" applyFill="1" applyBorder="1" applyAlignment="1">
      <alignment horizontal="right" wrapText="1"/>
    </xf>
    <xf numFmtId="209" fontId="15" fillId="0" borderId="40" xfId="0" applyNumberFormat="1" applyFont="1" applyFill="1" applyBorder="1" applyAlignment="1">
      <alignment horizontal="right" wrapText="1"/>
    </xf>
    <xf numFmtId="209" fontId="15" fillId="0" borderId="11" xfId="0" applyNumberFormat="1" applyFont="1" applyFill="1" applyBorder="1" applyAlignment="1">
      <alignment horizontal="right" wrapText="1"/>
    </xf>
    <xf numFmtId="3" fontId="56" fillId="0" borderId="38" xfId="0" applyNumberFormat="1" applyFont="1" applyFill="1" applyBorder="1" applyAlignment="1">
      <alignment horizontal="right" wrapText="1"/>
    </xf>
    <xf numFmtId="0" fontId="15" fillId="3" borderId="19" xfId="21" applyFont="1" applyFill="1" applyBorder="1" applyAlignment="1">
      <alignment horizontal="center" vertical="center" wrapText="1"/>
      <protection/>
    </xf>
    <xf numFmtId="0" fontId="12" fillId="3" borderId="41" xfId="0" applyFont="1" applyFill="1" applyBorder="1" applyAlignment="1">
      <alignment horizontal="center" vertical="center" wrapText="1"/>
    </xf>
    <xf numFmtId="1" fontId="12" fillId="3" borderId="42" xfId="22" applyNumberFormat="1" applyFont="1" applyFill="1" applyBorder="1" applyAlignment="1">
      <alignment horizontal="center" vertical="center" wrapText="1"/>
    </xf>
    <xf numFmtId="209" fontId="15" fillId="0" borderId="30" xfId="21" applyNumberFormat="1" applyFont="1" applyFill="1" applyBorder="1" applyAlignment="1">
      <alignment horizontal="right" wrapText="1"/>
      <protection/>
    </xf>
    <xf numFmtId="209" fontId="15" fillId="0" borderId="43" xfId="21" applyNumberFormat="1" applyFont="1" applyFill="1" applyBorder="1" applyAlignment="1">
      <alignment horizontal="right" wrapText="1"/>
      <protection/>
    </xf>
    <xf numFmtId="209" fontId="15" fillId="0" borderId="5" xfId="21" applyNumberFormat="1" applyFont="1" applyFill="1" applyBorder="1" applyAlignment="1">
      <alignment horizontal="right" wrapText="1"/>
      <protection/>
    </xf>
    <xf numFmtId="209" fontId="15" fillId="0" borderId="10" xfId="21" applyNumberFormat="1" applyFont="1" applyFill="1" applyBorder="1" applyAlignment="1">
      <alignment horizontal="right" wrapText="1"/>
      <protection/>
    </xf>
    <xf numFmtId="209" fontId="15" fillId="0" borderId="44" xfId="21" applyNumberFormat="1" applyFont="1" applyFill="1" applyBorder="1" applyAlignment="1">
      <alignment horizontal="right" wrapText="1"/>
      <protection/>
    </xf>
    <xf numFmtId="209" fontId="15" fillId="0" borderId="45" xfId="21" applyNumberFormat="1" applyFont="1" applyFill="1" applyBorder="1" applyAlignment="1">
      <alignment horizontal="right" wrapText="1"/>
      <protection/>
    </xf>
    <xf numFmtId="182" fontId="20" fillId="0" borderId="17" xfId="0" applyNumberFormat="1" applyFont="1" applyBorder="1" applyAlignment="1">
      <alignment horizontal="left"/>
    </xf>
    <xf numFmtId="182" fontId="20" fillId="0" borderId="34" xfId="0" applyNumberFormat="1" applyFont="1" applyBorder="1" applyAlignment="1">
      <alignment horizontal="left"/>
    </xf>
    <xf numFmtId="182" fontId="20" fillId="0" borderId="38" xfId="0" applyNumberFormat="1" applyFont="1" applyBorder="1" applyAlignment="1">
      <alignment horizontal="left"/>
    </xf>
    <xf numFmtId="0" fontId="19" fillId="3" borderId="4" xfId="0" applyFont="1" applyFill="1" applyBorder="1" applyAlignment="1">
      <alignment horizontal="center" vertical="center" textRotation="90"/>
    </xf>
    <xf numFmtId="0" fontId="18" fillId="0" borderId="13" xfId="0" applyFont="1" applyBorder="1" applyAlignment="1">
      <alignment horizontal="center" vertical="top"/>
    </xf>
    <xf numFmtId="0" fontId="21" fillId="3" borderId="4" xfId="0" applyFont="1" applyFill="1" applyBorder="1" applyAlignment="1">
      <alignment horizontal="center" vertical="center" wrapText="1"/>
    </xf>
    <xf numFmtId="0" fontId="17" fillId="0" borderId="34" xfId="0" applyFont="1" applyFill="1" applyBorder="1" applyAlignment="1">
      <alignment horizontal="justify"/>
    </xf>
    <xf numFmtId="199" fontId="34" fillId="0" borderId="37" xfId="0" applyNumberFormat="1" applyFont="1" applyFill="1" applyBorder="1" applyAlignment="1">
      <alignment horizontal="right" wrapText="1"/>
    </xf>
    <xf numFmtId="199" fontId="34" fillId="0" borderId="26" xfId="0" applyNumberFormat="1" applyFont="1" applyFill="1" applyBorder="1" applyAlignment="1">
      <alignment horizontal="right" wrapText="1"/>
    </xf>
    <xf numFmtId="199" fontId="34" fillId="0" borderId="5" xfId="0" applyNumberFormat="1" applyFont="1" applyFill="1" applyBorder="1" applyAlignment="1">
      <alignment horizontal="right" wrapText="1"/>
    </xf>
    <xf numFmtId="199" fontId="34" fillId="0" borderId="10" xfId="0" applyNumberFormat="1" applyFont="1" applyFill="1" applyBorder="1" applyAlignment="1">
      <alignment horizontal="right" wrapText="1"/>
    </xf>
    <xf numFmtId="199" fontId="34" fillId="0" borderId="33" xfId="0" applyNumberFormat="1" applyFont="1" applyFill="1" applyBorder="1" applyAlignment="1">
      <alignment horizontal="right" wrapText="1"/>
    </xf>
    <xf numFmtId="0" fontId="19" fillId="0" borderId="4" xfId="0" applyFont="1" applyFill="1" applyBorder="1" applyAlignment="1">
      <alignment horizontal="justify"/>
    </xf>
    <xf numFmtId="0" fontId="52" fillId="0" borderId="4" xfId="0" applyFont="1" applyFill="1" applyBorder="1" applyAlignment="1">
      <alignment horizontal="right" wrapText="1"/>
    </xf>
    <xf numFmtId="0" fontId="19" fillId="3" borderId="4" xfId="0" applyFont="1" applyFill="1" applyBorder="1" applyAlignment="1">
      <alignment horizontal="justify"/>
    </xf>
    <xf numFmtId="211" fontId="63" fillId="0" borderId="1" xfId="0" applyNumberFormat="1" applyFont="1" applyBorder="1" applyAlignment="1">
      <alignment/>
    </xf>
    <xf numFmtId="0" fontId="63" fillId="0" borderId="1" xfId="0" applyFont="1" applyBorder="1" applyAlignment="1">
      <alignment/>
    </xf>
    <xf numFmtId="0" fontId="49" fillId="0" borderId="1" xfId="0" applyFont="1" applyBorder="1" applyAlignment="1" applyProtection="1">
      <alignment/>
      <protection/>
    </xf>
    <xf numFmtId="0" fontId="12" fillId="3" borderId="4" xfId="0" applyFont="1" applyFill="1" applyBorder="1" applyAlignment="1" applyProtection="1">
      <alignment horizontal="center" vertical="center" textRotation="90" wrapText="1"/>
      <protection/>
    </xf>
    <xf numFmtId="0" fontId="0" fillId="0" borderId="1" xfId="0" applyBorder="1" applyAlignment="1" applyProtection="1">
      <alignment/>
      <protection/>
    </xf>
    <xf numFmtId="199" fontId="15" fillId="0" borderId="33" xfId="0" applyNumberFormat="1" applyFont="1" applyFill="1" applyBorder="1" applyAlignment="1" applyProtection="1">
      <alignment horizontal="right" wrapText="1"/>
      <protection/>
    </xf>
    <xf numFmtId="199" fontId="15" fillId="0" borderId="30" xfId="0" applyNumberFormat="1" applyFont="1" applyFill="1" applyBorder="1" applyAlignment="1" applyProtection="1">
      <alignment horizontal="right" wrapText="1"/>
      <protection/>
    </xf>
    <xf numFmtId="199" fontId="15" fillId="0" borderId="46" xfId="0" applyNumberFormat="1" applyFont="1" applyFill="1" applyBorder="1" applyAlignment="1" applyProtection="1">
      <alignment horizontal="right" wrapText="1"/>
      <protection/>
    </xf>
    <xf numFmtId="199" fontId="15" fillId="0" borderId="43" xfId="0" applyNumberFormat="1" applyFont="1" applyFill="1" applyBorder="1" applyAlignment="1" applyProtection="1">
      <alignment horizontal="right" wrapText="1"/>
      <protection/>
    </xf>
    <xf numFmtId="0" fontId="15" fillId="0" borderId="34" xfId="0" applyFont="1" applyFill="1" applyBorder="1" applyAlignment="1" applyProtection="1">
      <alignment horizontal="left" wrapText="1"/>
      <protection/>
    </xf>
    <xf numFmtId="199" fontId="15" fillId="0" borderId="26" xfId="0" applyNumberFormat="1" applyFont="1" applyFill="1" applyBorder="1" applyAlignment="1" applyProtection="1">
      <alignment horizontal="right" wrapText="1"/>
      <protection/>
    </xf>
    <xf numFmtId="199" fontId="15" fillId="0" borderId="5" xfId="0" applyNumberFormat="1" applyFont="1" applyFill="1" applyBorder="1" applyAlignment="1" applyProtection="1">
      <alignment horizontal="right" wrapText="1"/>
      <protection/>
    </xf>
    <xf numFmtId="199" fontId="15" fillId="0" borderId="9" xfId="0" applyNumberFormat="1" applyFont="1" applyFill="1" applyBorder="1" applyAlignment="1" applyProtection="1">
      <alignment horizontal="right" wrapText="1"/>
      <protection/>
    </xf>
    <xf numFmtId="199" fontId="15" fillId="0" borderId="10" xfId="0" applyNumberFormat="1" applyFont="1" applyFill="1" applyBorder="1" applyAlignment="1" applyProtection="1">
      <alignment horizontal="right" wrapText="1"/>
      <protection/>
    </xf>
    <xf numFmtId="199" fontId="15" fillId="0" borderId="47" xfId="0" applyNumberFormat="1" applyFont="1" applyFill="1" applyBorder="1" applyAlignment="1" applyProtection="1">
      <alignment horizontal="right" wrapText="1"/>
      <protection/>
    </xf>
    <xf numFmtId="199" fontId="15" fillId="0" borderId="44" xfId="0" applyNumberFormat="1" applyFont="1" applyFill="1" applyBorder="1" applyAlignment="1" applyProtection="1">
      <alignment horizontal="right" wrapText="1"/>
      <protection/>
    </xf>
    <xf numFmtId="199" fontId="15" fillId="0" borderId="48" xfId="0" applyNumberFormat="1" applyFont="1" applyFill="1" applyBorder="1" applyAlignment="1" applyProtection="1">
      <alignment horizontal="right" wrapText="1"/>
      <protection/>
    </xf>
    <xf numFmtId="199" fontId="15" fillId="0" borderId="45" xfId="0" applyNumberFormat="1" applyFont="1" applyFill="1" applyBorder="1" applyAlignment="1" applyProtection="1">
      <alignment horizontal="right" wrapText="1"/>
      <protection/>
    </xf>
    <xf numFmtId="0" fontId="52" fillId="0" borderId="4" xfId="0" applyFont="1" applyFill="1" applyBorder="1" applyAlignment="1" applyProtection="1">
      <alignment horizontal="left" wrapText="1"/>
      <protection/>
    </xf>
    <xf numFmtId="0" fontId="52" fillId="0" borderId="18" xfId="0" applyFont="1" applyFill="1" applyBorder="1" applyAlignment="1" applyProtection="1">
      <alignment horizontal="right" wrapText="1"/>
      <protection/>
    </xf>
    <xf numFmtId="0" fontId="52" fillId="0" borderId="4" xfId="0"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0" fontId="52" fillId="3" borderId="4" xfId="0" applyFont="1" applyFill="1" applyBorder="1" applyAlignment="1" applyProtection="1">
      <alignment/>
      <protection/>
    </xf>
    <xf numFmtId="3" fontId="52" fillId="3" borderId="18" xfId="0" applyNumberFormat="1" applyFont="1" applyFill="1" applyBorder="1" applyAlignment="1" applyProtection="1">
      <alignment/>
      <protection/>
    </xf>
    <xf numFmtId="3" fontId="52" fillId="3" borderId="4" xfId="0" applyNumberFormat="1" applyFont="1" applyFill="1" applyBorder="1" applyAlignment="1" applyProtection="1">
      <alignment/>
      <protection/>
    </xf>
    <xf numFmtId="0" fontId="14" fillId="0" borderId="1" xfId="0" applyFont="1" applyBorder="1" applyAlignment="1" applyProtection="1">
      <alignment wrapText="1"/>
      <protection/>
    </xf>
    <xf numFmtId="0" fontId="31" fillId="0" borderId="1" xfId="0" applyFont="1" applyBorder="1" applyAlignment="1" applyProtection="1">
      <alignment wrapText="1"/>
      <protection/>
    </xf>
    <xf numFmtId="0" fontId="34" fillId="0" borderId="17" xfId="0" applyFont="1" applyFill="1" applyBorder="1" applyAlignment="1" applyProtection="1">
      <alignment horizontal="left" wrapText="1"/>
      <protection/>
    </xf>
    <xf numFmtId="199" fontId="34" fillId="0" borderId="37" xfId="0" applyNumberFormat="1" applyFont="1" applyFill="1" applyBorder="1" applyAlignment="1" applyProtection="1">
      <alignment horizontal="right" wrapText="1"/>
      <protection/>
    </xf>
    <xf numFmtId="199" fontId="34" fillId="0" borderId="31" xfId="0" applyNumberFormat="1" applyFont="1" applyFill="1" applyBorder="1" applyAlignment="1" applyProtection="1">
      <alignment horizontal="right" wrapText="1"/>
      <protection/>
    </xf>
    <xf numFmtId="199" fontId="34" fillId="0" borderId="7" xfId="0" applyNumberFormat="1" applyFont="1" applyFill="1" applyBorder="1" applyAlignment="1" applyProtection="1">
      <alignment horizontal="right" wrapText="1"/>
      <protection/>
    </xf>
    <xf numFmtId="199" fontId="34" fillId="0" borderId="8" xfId="0" applyNumberFormat="1" applyFont="1" applyFill="1" applyBorder="1" applyAlignment="1" applyProtection="1">
      <alignment horizontal="right" wrapText="1"/>
      <protection/>
    </xf>
    <xf numFmtId="0" fontId="34" fillId="0" borderId="34" xfId="0" applyFont="1" applyFill="1" applyBorder="1" applyAlignment="1" applyProtection="1">
      <alignment horizontal="left" wrapText="1"/>
      <protection/>
    </xf>
    <xf numFmtId="199" fontId="34" fillId="0" borderId="26" xfId="0" applyNumberFormat="1" applyFont="1" applyFill="1" applyBorder="1" applyAlignment="1" applyProtection="1">
      <alignment horizontal="right" wrapText="1"/>
      <protection/>
    </xf>
    <xf numFmtId="199" fontId="34" fillId="0" borderId="5" xfId="0" applyNumberFormat="1" applyFont="1" applyFill="1" applyBorder="1" applyAlignment="1" applyProtection="1">
      <alignment horizontal="right" wrapText="1"/>
      <protection/>
    </xf>
    <xf numFmtId="199" fontId="34" fillId="0" borderId="9" xfId="0" applyNumberFormat="1" applyFont="1" applyFill="1" applyBorder="1" applyAlignment="1" applyProtection="1">
      <alignment horizontal="right" wrapText="1"/>
      <protection/>
    </xf>
    <xf numFmtId="199" fontId="34" fillId="0" borderId="10" xfId="0" applyNumberFormat="1" applyFont="1" applyFill="1" applyBorder="1" applyAlignment="1" applyProtection="1">
      <alignment horizontal="right" wrapText="1"/>
      <protection/>
    </xf>
    <xf numFmtId="0" fontId="34" fillId="0" borderId="49" xfId="0" applyFont="1" applyFill="1" applyBorder="1" applyAlignment="1" applyProtection="1">
      <alignment horizontal="left" wrapText="1"/>
      <protection/>
    </xf>
    <xf numFmtId="199" fontId="34" fillId="0" borderId="47" xfId="0" applyNumberFormat="1" applyFont="1" applyFill="1" applyBorder="1" applyAlignment="1" applyProtection="1">
      <alignment horizontal="right" wrapText="1"/>
      <protection/>
    </xf>
    <xf numFmtId="199" fontId="34" fillId="0" borderId="44" xfId="0" applyNumberFormat="1" applyFont="1" applyFill="1" applyBorder="1" applyAlignment="1" applyProtection="1">
      <alignment horizontal="right" wrapText="1"/>
      <protection/>
    </xf>
    <xf numFmtId="199" fontId="34" fillId="0" borderId="48" xfId="0" applyNumberFormat="1" applyFont="1" applyFill="1" applyBorder="1" applyAlignment="1" applyProtection="1">
      <alignment horizontal="right" wrapText="1"/>
      <protection/>
    </xf>
    <xf numFmtId="199" fontId="34" fillId="0" borderId="45" xfId="0" applyNumberFormat="1" applyFont="1" applyFill="1" applyBorder="1" applyAlignment="1" applyProtection="1">
      <alignment horizontal="right" wrapText="1"/>
      <protection/>
    </xf>
    <xf numFmtId="0" fontId="52" fillId="0" borderId="4" xfId="0" applyNumberFormat="1" applyFont="1" applyFill="1" applyBorder="1" applyAlignment="1" applyProtection="1">
      <alignment horizontal="right" wrapText="1"/>
      <protection/>
    </xf>
    <xf numFmtId="0" fontId="21" fillId="3" borderId="4" xfId="0" applyFont="1" applyFill="1" applyBorder="1" applyAlignment="1" applyProtection="1">
      <alignment horizontal="center" vertical="center"/>
      <protection/>
    </xf>
    <xf numFmtId="0" fontId="20" fillId="0" borderId="50" xfId="0" applyFont="1" applyFill="1" applyBorder="1" applyAlignment="1" applyProtection="1">
      <alignment horizontal="left"/>
      <protection/>
    </xf>
    <xf numFmtId="0" fontId="20" fillId="0" borderId="29" xfId="0" applyFont="1" applyFill="1" applyBorder="1" applyAlignment="1" applyProtection="1">
      <alignment horizontal="left"/>
      <protection/>
    </xf>
    <xf numFmtId="0" fontId="20" fillId="0" borderId="51" xfId="0" applyFont="1" applyFill="1" applyBorder="1" applyAlignment="1" applyProtection="1">
      <alignment horizontal="left"/>
      <protection/>
    </xf>
    <xf numFmtId="0" fontId="19" fillId="0" borderId="4" xfId="0" applyFont="1" applyFill="1" applyBorder="1" applyAlignment="1" applyProtection="1">
      <alignment horizontal="left"/>
      <protection/>
    </xf>
    <xf numFmtId="199" fontId="52" fillId="0" borderId="4" xfId="0" applyNumberFormat="1" applyFont="1" applyFill="1" applyBorder="1" applyAlignment="1" applyProtection="1">
      <alignment horizontal="right" wrapText="1"/>
      <protection/>
    </xf>
    <xf numFmtId="0" fontId="19" fillId="3" borderId="4" xfId="0" applyFont="1" applyFill="1" applyBorder="1" applyAlignment="1" applyProtection="1">
      <alignment/>
      <protection/>
    </xf>
    <xf numFmtId="0" fontId="20" fillId="2" borderId="3" xfId="0" applyFont="1" applyFill="1" applyBorder="1" applyAlignment="1" applyProtection="1">
      <alignment/>
      <protection/>
    </xf>
    <xf numFmtId="3" fontId="10" fillId="2" borderId="3" xfId="0" applyNumberFormat="1" applyFont="1" applyFill="1" applyBorder="1" applyAlignment="1" applyProtection="1">
      <alignment/>
      <protection/>
    </xf>
    <xf numFmtId="0" fontId="6" fillId="0" borderId="1" xfId="0" applyFont="1" applyBorder="1" applyAlignment="1" applyProtection="1">
      <alignment/>
      <protection/>
    </xf>
    <xf numFmtId="0" fontId="2" fillId="0" borderId="1" xfId="0" applyFont="1" applyBorder="1" applyAlignment="1" applyProtection="1">
      <alignment/>
      <protection/>
    </xf>
    <xf numFmtId="0" fontId="64" fillId="0" borderId="0" xfId="0" applyFont="1" applyAlignment="1">
      <alignment/>
    </xf>
    <xf numFmtId="0" fontId="15" fillId="0" borderId="0" xfId="0" applyFont="1" applyFill="1" applyBorder="1" applyAlignment="1">
      <alignment/>
    </xf>
    <xf numFmtId="209" fontId="15" fillId="0" borderId="0" xfId="0" applyNumberFormat="1" applyFont="1" applyFill="1" applyBorder="1" applyAlignment="1">
      <alignment/>
    </xf>
    <xf numFmtId="14" fontId="0" fillId="0" borderId="0" xfId="0" applyNumberFormat="1" applyAlignment="1">
      <alignment/>
    </xf>
    <xf numFmtId="199" fontId="52" fillId="0" borderId="18" xfId="0" applyNumberFormat="1" applyFont="1" applyFill="1" applyBorder="1" applyAlignment="1">
      <alignment horizontal="right" wrapText="1"/>
    </xf>
    <xf numFmtId="215" fontId="0" fillId="0" borderId="1" xfId="0" applyNumberFormat="1" applyBorder="1" applyAlignment="1" applyProtection="1">
      <alignment/>
      <protection/>
    </xf>
    <xf numFmtId="215" fontId="0" fillId="0" borderId="2" xfId="0" applyNumberFormat="1" applyBorder="1" applyAlignment="1" applyProtection="1">
      <alignment/>
      <protection/>
    </xf>
    <xf numFmtId="215" fontId="49" fillId="0" borderId="1" xfId="0" applyNumberFormat="1" applyFont="1" applyBorder="1" applyAlignment="1" applyProtection="1">
      <alignment/>
      <protection/>
    </xf>
    <xf numFmtId="215" fontId="51" fillId="0" borderId="2" xfId="0" applyNumberFormat="1" applyFont="1" applyBorder="1" applyAlignment="1" applyProtection="1">
      <alignment/>
      <protection/>
    </xf>
    <xf numFmtId="215" fontId="51" fillId="0" borderId="1" xfId="0" applyNumberFormat="1" applyFont="1" applyBorder="1" applyAlignment="1">
      <alignment horizontal="center" vertical="top"/>
    </xf>
    <xf numFmtId="215" fontId="51" fillId="0" borderId="1" xfId="0" applyNumberFormat="1" applyFont="1" applyBorder="1" applyAlignment="1">
      <alignment/>
    </xf>
    <xf numFmtId="215" fontId="68" fillId="0" borderId="1" xfId="0" applyNumberFormat="1" applyFont="1" applyBorder="1" applyAlignment="1">
      <alignment/>
    </xf>
    <xf numFmtId="209" fontId="0" fillId="0" borderId="1" xfId="0" applyNumberFormat="1" applyBorder="1" applyAlignment="1">
      <alignment/>
    </xf>
    <xf numFmtId="216" fontId="30" fillId="0" borderId="0" xfId="0" applyNumberFormat="1" applyFont="1" applyAlignment="1">
      <alignment/>
    </xf>
    <xf numFmtId="0" fontId="69" fillId="0" borderId="0" xfId="0" applyFont="1" applyBorder="1" applyAlignment="1">
      <alignment/>
    </xf>
    <xf numFmtId="0" fontId="50" fillId="0" borderId="0" xfId="0" applyFont="1" applyBorder="1" applyAlignment="1">
      <alignment vertical="top"/>
    </xf>
    <xf numFmtId="216" fontId="0" fillId="0" borderId="2" xfId="0" applyNumberFormat="1" applyBorder="1" applyAlignment="1">
      <alignment/>
    </xf>
    <xf numFmtId="0" fontId="11" fillId="0" borderId="0" xfId="0" applyFont="1" applyAlignment="1">
      <alignment vertical="top"/>
    </xf>
    <xf numFmtId="0" fontId="0" fillId="0" borderId="16" xfId="0" applyBorder="1" applyAlignment="1">
      <alignment/>
    </xf>
    <xf numFmtId="0" fontId="0" fillId="0" borderId="3" xfId="0" applyBorder="1" applyAlignment="1">
      <alignment/>
    </xf>
    <xf numFmtId="0" fontId="52" fillId="3" borderId="35" xfId="0" applyNumberFormat="1" applyFont="1" applyFill="1" applyBorder="1" applyAlignment="1">
      <alignment/>
    </xf>
    <xf numFmtId="0" fontId="45" fillId="0" borderId="0" xfId="0" applyFont="1" applyFill="1" applyAlignment="1">
      <alignment/>
    </xf>
    <xf numFmtId="2" fontId="65" fillId="0" borderId="1" xfId="0" applyNumberFormat="1" applyFont="1" applyFill="1" applyBorder="1" applyAlignment="1">
      <alignment horizontal="left" wrapText="1"/>
    </xf>
    <xf numFmtId="0" fontId="65" fillId="0" borderId="0" xfId="0" applyFont="1" applyFill="1" applyBorder="1" applyAlignment="1">
      <alignment horizontal="left" wrapText="1"/>
    </xf>
    <xf numFmtId="10" fontId="65" fillId="0" borderId="0" xfId="0" applyNumberFormat="1" applyFont="1" applyFill="1" applyBorder="1" applyAlignment="1">
      <alignment horizontal="left" wrapText="1"/>
    </xf>
    <xf numFmtId="2" fontId="65" fillId="0" borderId="0" xfId="0" applyNumberFormat="1" applyFont="1" applyFill="1" applyBorder="1" applyAlignment="1">
      <alignment horizontal="right" wrapText="1"/>
    </xf>
    <xf numFmtId="0" fontId="6" fillId="0" borderId="0" xfId="0" applyFont="1" applyBorder="1" applyAlignment="1">
      <alignment/>
    </xf>
    <xf numFmtId="209" fontId="15" fillId="0" borderId="52" xfId="0" applyNumberFormat="1" applyFont="1" applyBorder="1" applyAlignment="1">
      <alignment/>
    </xf>
    <xf numFmtId="209" fontId="15" fillId="0" borderId="29" xfId="0" applyNumberFormat="1" applyFont="1" applyBorder="1" applyAlignment="1">
      <alignment/>
    </xf>
    <xf numFmtId="0" fontId="65" fillId="0" borderId="1" xfId="0" applyFont="1" applyFill="1" applyBorder="1" applyAlignment="1">
      <alignment horizontal="left"/>
    </xf>
    <xf numFmtId="0" fontId="39" fillId="0" borderId="0" xfId="0" applyFont="1" applyFill="1" applyBorder="1" applyAlignment="1">
      <alignment horizontal="center" vertical="center"/>
    </xf>
    <xf numFmtId="0" fontId="0" fillId="0" borderId="0" xfId="0" applyBorder="1" applyAlignment="1">
      <alignment horizont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5" fillId="3" borderId="53" xfId="0" applyFont="1" applyFill="1" applyBorder="1" applyAlignment="1">
      <alignment horizontal="center" vertical="center" textRotation="90" wrapText="1"/>
    </xf>
    <xf numFmtId="0" fontId="15" fillId="3" borderId="14" xfId="0" applyFont="1" applyFill="1" applyBorder="1" applyAlignment="1">
      <alignment horizontal="center" vertical="center" textRotation="90" wrapText="1"/>
    </xf>
    <xf numFmtId="0" fontId="15" fillId="0" borderId="50" xfId="21" applyFont="1" applyFill="1" applyBorder="1" applyAlignment="1">
      <alignment horizontal="left"/>
      <protection/>
    </xf>
    <xf numFmtId="0" fontId="15" fillId="0" borderId="29" xfId="21" applyFont="1" applyFill="1" applyBorder="1" applyAlignment="1">
      <alignment horizontal="left"/>
      <protection/>
    </xf>
    <xf numFmtId="0" fontId="15" fillId="0" borderId="51" xfId="21" applyFont="1" applyFill="1" applyBorder="1" applyAlignment="1">
      <alignment horizontal="left"/>
      <protection/>
    </xf>
    <xf numFmtId="216" fontId="34" fillId="0" borderId="0" xfId="0" applyNumberFormat="1" applyFont="1" applyAlignment="1">
      <alignment/>
    </xf>
    <xf numFmtId="0" fontId="12" fillId="0" borderId="54" xfId="0" applyFont="1" applyBorder="1" applyAlignment="1">
      <alignment/>
    </xf>
    <xf numFmtId="209" fontId="12" fillId="0" borderId="25" xfId="0" applyNumberFormat="1" applyFont="1" applyBorder="1" applyAlignment="1">
      <alignment/>
    </xf>
    <xf numFmtId="209" fontId="12" fillId="0" borderId="20" xfId="0" applyNumberFormat="1" applyFont="1" applyBorder="1" applyAlignment="1">
      <alignment/>
    </xf>
    <xf numFmtId="209" fontId="12" fillId="0" borderId="54" xfId="0" applyNumberFormat="1" applyFont="1" applyBorder="1" applyAlignment="1">
      <alignment/>
    </xf>
    <xf numFmtId="0" fontId="12" fillId="0" borderId="34" xfId="0" applyFont="1" applyBorder="1" applyAlignment="1">
      <alignment/>
    </xf>
    <xf numFmtId="209" fontId="12" fillId="0" borderId="26" xfId="0" applyNumberFormat="1" applyFont="1" applyBorder="1" applyAlignment="1">
      <alignment/>
    </xf>
    <xf numFmtId="209" fontId="12" fillId="0" borderId="5" xfId="0" applyNumberFormat="1" applyFont="1" applyBorder="1" applyAlignment="1">
      <alignment/>
    </xf>
    <xf numFmtId="209" fontId="12" fillId="0" borderId="34" xfId="0" applyNumberFormat="1" applyFont="1" applyBorder="1" applyAlignment="1">
      <alignment/>
    </xf>
    <xf numFmtId="216" fontId="0" fillId="0" borderId="55" xfId="0" applyNumberFormat="1" applyBorder="1" applyAlignment="1">
      <alignment/>
    </xf>
    <xf numFmtId="0" fontId="21" fillId="3" borderId="53" xfId="0" applyNumberFormat="1" applyFont="1" applyFill="1" applyBorder="1" applyAlignment="1">
      <alignment horizontal="center" vertical="center" textRotation="90"/>
    </xf>
    <xf numFmtId="0" fontId="21" fillId="3" borderId="14" xfId="0" applyNumberFormat="1" applyFont="1" applyFill="1" applyBorder="1" applyAlignment="1">
      <alignment horizontal="center" vertical="center" textRotation="90"/>
    </xf>
    <xf numFmtId="0" fontId="21" fillId="3" borderId="56" xfId="0" applyNumberFormat="1" applyFont="1" applyFill="1" applyBorder="1" applyAlignment="1">
      <alignment horizontal="center" vertical="center" textRotation="90"/>
    </xf>
    <xf numFmtId="0" fontId="30" fillId="0" borderId="0" xfId="0" applyFont="1" applyAlignment="1">
      <alignment textRotation="90" wrapText="1"/>
    </xf>
    <xf numFmtId="205" fontId="30" fillId="0" borderId="0" xfId="0" applyNumberFormat="1" applyFont="1" applyAlignment="1">
      <alignment/>
    </xf>
    <xf numFmtId="0" fontId="30" fillId="0" borderId="0" xfId="0" applyFont="1" applyAlignment="1">
      <alignment/>
    </xf>
    <xf numFmtId="0" fontId="30" fillId="0" borderId="0" xfId="0" applyFont="1" applyAlignment="1">
      <alignment textRotation="90" wrapText="1"/>
    </xf>
    <xf numFmtId="0" fontId="11" fillId="0" borderId="0" xfId="0" applyFont="1" applyBorder="1" applyAlignment="1">
      <alignment vertical="top"/>
    </xf>
    <xf numFmtId="0" fontId="2" fillId="0" borderId="0" xfId="0" applyFont="1" applyBorder="1" applyAlignment="1">
      <alignment vertical="top"/>
    </xf>
    <xf numFmtId="0" fontId="11" fillId="0" borderId="0" xfId="0" applyNumberFormat="1" applyFont="1" applyBorder="1" applyAlignment="1">
      <alignment vertical="top"/>
    </xf>
    <xf numFmtId="205" fontId="20" fillId="0" borderId="0" xfId="0" applyNumberFormat="1" applyFont="1" applyAlignment="1">
      <alignment/>
    </xf>
    <xf numFmtId="0" fontId="6" fillId="0" borderId="0" xfId="0" applyNumberFormat="1" applyFont="1" applyAlignment="1">
      <alignment vertical="top"/>
    </xf>
    <xf numFmtId="0" fontId="33" fillId="0" borderId="0" xfId="0" applyNumberFormat="1" applyFont="1" applyAlignment="1">
      <alignment horizontal="center" vertical="center" textRotation="90"/>
    </xf>
    <xf numFmtId="0" fontId="20" fillId="0" borderId="0" xfId="0" applyNumberFormat="1" applyFont="1" applyAlignment="1">
      <alignment/>
    </xf>
    <xf numFmtId="0" fontId="6" fillId="0" borderId="0" xfId="0" applyNumberFormat="1" applyFont="1" applyAlignment="1">
      <alignment/>
    </xf>
    <xf numFmtId="0" fontId="60" fillId="3" borderId="18" xfId="0" applyFont="1" applyFill="1" applyBorder="1" applyAlignment="1">
      <alignment horizontal="left"/>
    </xf>
    <xf numFmtId="14" fontId="19" fillId="3" borderId="4" xfId="0" applyNumberFormat="1" applyFont="1" applyFill="1" applyBorder="1" applyAlignment="1">
      <alignment horizontal="center" vertical="center" textRotation="90"/>
    </xf>
    <xf numFmtId="0" fontId="11" fillId="0" borderId="1" xfId="0" applyFont="1" applyBorder="1" applyAlignment="1">
      <alignment horizontal="center" vertical="top"/>
    </xf>
    <xf numFmtId="0" fontId="11" fillId="0" borderId="1" xfId="0" applyNumberFormat="1" applyFont="1" applyBorder="1" applyAlignment="1">
      <alignment horizontal="center" vertical="top"/>
    </xf>
    <xf numFmtId="0" fontId="0" fillId="0" borderId="0" xfId="0" applyNumberFormat="1" applyAlignment="1">
      <alignment/>
    </xf>
    <xf numFmtId="0" fontId="20" fillId="0" borderId="46" xfId="0" applyFont="1" applyFill="1" applyBorder="1" applyAlignment="1">
      <alignment horizontal="right" wrapText="1"/>
    </xf>
    <xf numFmtId="0" fontId="20" fillId="0" borderId="48" xfId="0" applyFont="1" applyFill="1" applyBorder="1" applyAlignment="1">
      <alignment horizontal="right" wrapText="1"/>
    </xf>
    <xf numFmtId="182" fontId="22" fillId="0" borderId="17" xfId="0" applyNumberFormat="1" applyFont="1" applyBorder="1" applyAlignment="1">
      <alignment horizontal="left"/>
    </xf>
    <xf numFmtId="182" fontId="22" fillId="0" borderId="34" xfId="0" applyNumberFormat="1" applyFont="1" applyBorder="1" applyAlignment="1">
      <alignment horizontal="left"/>
    </xf>
    <xf numFmtId="182" fontId="22" fillId="0" borderId="38" xfId="0" applyNumberFormat="1" applyFont="1" applyBorder="1" applyAlignment="1">
      <alignment horizontal="left"/>
    </xf>
    <xf numFmtId="9" fontId="52" fillId="3" borderId="4" xfId="0" applyNumberFormat="1" applyFont="1" applyFill="1" applyBorder="1" applyAlignment="1">
      <alignment/>
    </xf>
    <xf numFmtId="0" fontId="12" fillId="4" borderId="19" xfId="21" applyFont="1" applyFill="1" applyBorder="1" applyAlignment="1">
      <alignment horizontal="center" vertical="center" wrapText="1"/>
      <protection/>
    </xf>
    <xf numFmtId="0" fontId="2" fillId="0" borderId="0" xfId="0" applyFont="1" applyBorder="1" applyAlignment="1">
      <alignment/>
    </xf>
    <xf numFmtId="205" fontId="30" fillId="0" borderId="0" xfId="0" applyNumberFormat="1" applyFont="1" applyBorder="1" applyAlignment="1">
      <alignment/>
    </xf>
    <xf numFmtId="0" fontId="80" fillId="0" borderId="0" xfId="0" applyNumberFormat="1" applyFont="1" applyBorder="1" applyAlignment="1">
      <alignment horizontal="center" vertical="top"/>
    </xf>
    <xf numFmtId="0" fontId="81" fillId="0" borderId="0" xfId="0" applyFont="1" applyAlignment="1">
      <alignment/>
    </xf>
    <xf numFmtId="205" fontId="82" fillId="0" borderId="0" xfId="0" applyNumberFormat="1" applyFont="1" applyAlignment="1">
      <alignment/>
    </xf>
    <xf numFmtId="0" fontId="82" fillId="0" borderId="0" xfId="0" applyFont="1" applyAlignment="1">
      <alignment/>
    </xf>
    <xf numFmtId="0" fontId="80" fillId="0" borderId="0" xfId="0" applyNumberFormat="1" applyFont="1" applyBorder="1" applyAlignment="1">
      <alignment horizontal="right" vertical="top"/>
    </xf>
    <xf numFmtId="0" fontId="81" fillId="0" borderId="0" xfId="0" applyFont="1" applyAlignment="1">
      <alignment vertical="top"/>
    </xf>
    <xf numFmtId="0" fontId="84" fillId="0" borderId="0" xfId="0" applyFont="1" applyFill="1" applyAlignment="1">
      <alignment/>
    </xf>
    <xf numFmtId="0" fontId="85" fillId="0" borderId="0" xfId="0" applyFont="1" applyFill="1" applyAlignment="1">
      <alignment/>
    </xf>
    <xf numFmtId="0" fontId="80" fillId="0" borderId="57" xfId="0" applyNumberFormat="1" applyFont="1" applyBorder="1" applyAlignment="1">
      <alignment horizontal="center" vertical="top"/>
    </xf>
    <xf numFmtId="0" fontId="86" fillId="0" borderId="0" xfId="0" applyNumberFormat="1" applyFont="1" applyAlignment="1">
      <alignment horizontal="center" vertical="top"/>
    </xf>
    <xf numFmtId="0" fontId="82" fillId="0" borderId="0" xfId="0" applyNumberFormat="1" applyFont="1" applyAlignment="1">
      <alignment horizontal="center" vertical="top"/>
    </xf>
    <xf numFmtId="0" fontId="82" fillId="0" borderId="0" xfId="0" applyFont="1" applyAlignment="1">
      <alignment horizontal="centerContinuous" vertical="top"/>
    </xf>
    <xf numFmtId="0" fontId="87" fillId="0" borderId="0" xfId="0" applyFont="1" applyAlignment="1">
      <alignment vertical="top"/>
    </xf>
    <xf numFmtId="0" fontId="88" fillId="0" borderId="0" xfId="0" applyFont="1" applyBorder="1" applyAlignment="1">
      <alignment/>
    </xf>
    <xf numFmtId="0" fontId="82" fillId="0" borderId="0" xfId="0" applyFont="1" applyAlignment="1">
      <alignment vertical="top"/>
    </xf>
    <xf numFmtId="0" fontId="85" fillId="0" borderId="16" xfId="0" applyFont="1" applyFill="1" applyBorder="1" applyAlignment="1">
      <alignment/>
    </xf>
    <xf numFmtId="0" fontId="85" fillId="0" borderId="3" xfId="0" applyNumberFormat="1" applyFont="1" applyFill="1" applyBorder="1" applyAlignment="1">
      <alignment/>
    </xf>
    <xf numFmtId="0" fontId="89" fillId="0" borderId="3" xfId="0" applyFont="1" applyFill="1" applyBorder="1" applyAlignment="1">
      <alignment/>
    </xf>
    <xf numFmtId="0" fontId="89" fillId="0" borderId="1" xfId="0" applyFont="1" applyBorder="1" applyAlignment="1">
      <alignment/>
    </xf>
    <xf numFmtId="0" fontId="89" fillId="0" borderId="2" xfId="0" applyFont="1" applyBorder="1" applyAlignment="1">
      <alignment/>
    </xf>
    <xf numFmtId="0" fontId="83" fillId="0" borderId="1" xfId="0" applyFont="1" applyBorder="1" applyAlignment="1">
      <alignment horizontal="right"/>
    </xf>
    <xf numFmtId="0" fontId="85" fillId="0" borderId="3" xfId="0" applyFont="1" applyFill="1" applyBorder="1" applyAlignment="1">
      <alignment/>
    </xf>
    <xf numFmtId="0" fontId="85" fillId="0" borderId="2" xfId="0" applyFont="1" applyBorder="1" applyAlignment="1">
      <alignment/>
    </xf>
    <xf numFmtId="0" fontId="85" fillId="0" borderId="1" xfId="0" applyFont="1" applyBorder="1" applyAlignment="1">
      <alignment/>
    </xf>
    <xf numFmtId="0" fontId="85" fillId="0" borderId="0" xfId="0" applyFont="1" applyAlignment="1">
      <alignment vertical="top"/>
    </xf>
    <xf numFmtId="0" fontId="90" fillId="0" borderId="57" xfId="0" applyFont="1" applyBorder="1" applyAlignment="1">
      <alignment horizontal="center" vertical="top"/>
    </xf>
    <xf numFmtId="0" fontId="91" fillId="0" borderId="0" xfId="0" applyFont="1" applyAlignment="1">
      <alignment vertical="top"/>
    </xf>
    <xf numFmtId="0" fontId="91" fillId="0" borderId="0" xfId="0" applyNumberFormat="1" applyFont="1" applyAlignment="1">
      <alignment vertical="top"/>
    </xf>
    <xf numFmtId="0" fontId="80" fillId="0" borderId="0" xfId="0" applyFont="1" applyAlignment="1">
      <alignment horizontal="center" vertical="top"/>
    </xf>
    <xf numFmtId="0" fontId="85" fillId="0" borderId="13" xfId="0" applyFont="1" applyBorder="1" applyAlignment="1">
      <alignment horizontal="center" vertical="top"/>
    </xf>
    <xf numFmtId="0" fontId="85" fillId="0" borderId="3" xfId="0" applyFont="1" applyBorder="1" applyAlignment="1">
      <alignment/>
    </xf>
    <xf numFmtId="0" fontId="85" fillId="0" borderId="2" xfId="0" applyFont="1" applyBorder="1" applyAlignment="1">
      <alignment horizontal="center" vertical="top"/>
    </xf>
    <xf numFmtId="0" fontId="85" fillId="0" borderId="1" xfId="0" applyFont="1" applyBorder="1" applyAlignment="1">
      <alignment horizontal="center" vertical="top"/>
    </xf>
    <xf numFmtId="0" fontId="92" fillId="2" borderId="3" xfId="0" applyFont="1" applyFill="1" applyBorder="1" applyAlignment="1">
      <alignment/>
    </xf>
    <xf numFmtId="3" fontId="80" fillId="2" borderId="3" xfId="0" applyNumberFormat="1" applyFont="1" applyFill="1" applyBorder="1" applyAlignment="1">
      <alignment/>
    </xf>
    <xf numFmtId="215" fontId="93" fillId="0" borderId="1" xfId="0" applyNumberFormat="1" applyFont="1" applyBorder="1" applyAlignment="1">
      <alignment horizontal="center" vertical="top"/>
    </xf>
    <xf numFmtId="0" fontId="89" fillId="0" borderId="1" xfId="0" applyFont="1" applyBorder="1" applyAlignment="1">
      <alignment horizontal="center" vertical="top"/>
    </xf>
    <xf numFmtId="0" fontId="83" fillId="0" borderId="58" xfId="0" applyFont="1" applyBorder="1" applyAlignment="1" applyProtection="1">
      <alignment wrapText="1"/>
      <protection/>
    </xf>
    <xf numFmtId="0" fontId="94" fillId="0" borderId="58" xfId="0" applyFont="1" applyBorder="1" applyAlignment="1" applyProtection="1">
      <alignment wrapText="1"/>
      <protection/>
    </xf>
    <xf numFmtId="215" fontId="89" fillId="0" borderId="2" xfId="0" applyNumberFormat="1" applyFont="1" applyBorder="1" applyAlignment="1" applyProtection="1">
      <alignment/>
      <protection/>
    </xf>
    <xf numFmtId="0" fontId="89" fillId="0" borderId="1" xfId="0" applyFont="1" applyBorder="1" applyAlignment="1" applyProtection="1">
      <alignment/>
      <protection/>
    </xf>
    <xf numFmtId="0" fontId="85" fillId="0" borderId="58" xfId="0" applyFont="1" applyBorder="1" applyAlignment="1" applyProtection="1">
      <alignment horizontal="right" wrapText="1"/>
      <protection/>
    </xf>
    <xf numFmtId="0" fontId="10" fillId="3" borderId="35" xfId="21" applyFont="1" applyFill="1" applyBorder="1" applyAlignment="1">
      <alignment horizontal="left"/>
      <protection/>
    </xf>
    <xf numFmtId="209" fontId="89" fillId="0" borderId="1" xfId="0" applyNumberFormat="1" applyFont="1" applyBorder="1" applyAlignment="1">
      <alignment/>
    </xf>
    <xf numFmtId="0" fontId="15" fillId="0" borderId="59" xfId="21" applyFont="1" applyFill="1" applyBorder="1" applyAlignment="1">
      <alignment horizontal="left"/>
      <protection/>
    </xf>
    <xf numFmtId="0" fontId="95" fillId="5" borderId="0" xfId="0" applyFont="1" applyFill="1" applyBorder="1" applyAlignment="1">
      <alignment horizontal="center"/>
    </xf>
    <xf numFmtId="0" fontId="56" fillId="6" borderId="0" xfId="0" applyFont="1" applyFill="1" applyBorder="1" applyAlignment="1">
      <alignment horizontal="center"/>
    </xf>
    <xf numFmtId="0" fontId="56" fillId="7" borderId="0" xfId="0" applyFont="1" applyFill="1" applyBorder="1" applyAlignment="1">
      <alignment horizontal="center"/>
    </xf>
    <xf numFmtId="0" fontId="56" fillId="8" borderId="0" xfId="0" applyFont="1" applyFill="1" applyBorder="1" applyAlignment="1">
      <alignment horizontal="center"/>
    </xf>
    <xf numFmtId="0" fontId="95" fillId="9" borderId="0" xfId="0" applyFont="1" applyFill="1" applyBorder="1" applyAlignment="1">
      <alignment horizontal="center"/>
    </xf>
    <xf numFmtId="0" fontId="15" fillId="0" borderId="4" xfId="0" applyFont="1" applyBorder="1" applyAlignment="1">
      <alignment/>
    </xf>
    <xf numFmtId="181" fontId="15" fillId="0" borderId="60" xfId="0" applyNumberFormat="1" applyFont="1" applyBorder="1" applyAlignment="1">
      <alignment/>
    </xf>
    <xf numFmtId="181" fontId="15" fillId="0" borderId="61" xfId="0" applyNumberFormat="1" applyFont="1" applyBorder="1" applyAlignment="1">
      <alignment/>
    </xf>
    <xf numFmtId="181" fontId="15" fillId="0" borderId="4" xfId="0" applyNumberFormat="1" applyFont="1" applyBorder="1" applyAlignment="1">
      <alignment/>
    </xf>
    <xf numFmtId="218" fontId="0" fillId="0" borderId="1" xfId="0" applyNumberFormat="1" applyBorder="1" applyAlignment="1">
      <alignment/>
    </xf>
    <xf numFmtId="219" fontId="0" fillId="0" borderId="0" xfId="0" applyNumberFormat="1" applyBorder="1" applyAlignment="1">
      <alignment/>
    </xf>
    <xf numFmtId="219" fontId="0" fillId="0" borderId="0" xfId="0" applyNumberFormat="1" applyAlignment="1">
      <alignment/>
    </xf>
    <xf numFmtId="0" fontId="15" fillId="3" borderId="4" xfId="0" applyFont="1" applyFill="1" applyBorder="1" applyAlignment="1" applyProtection="1">
      <alignment horizontal="center" vertical="center" wrapText="1"/>
      <protection/>
    </xf>
    <xf numFmtId="0" fontId="15" fillId="3" borderId="18" xfId="0" applyFont="1" applyFill="1" applyBorder="1" applyAlignment="1" applyProtection="1">
      <alignment horizontal="center" vertical="center" textRotation="90" wrapText="1"/>
      <protection/>
    </xf>
    <xf numFmtId="0" fontId="15" fillId="3" borderId="4" xfId="0" applyFont="1" applyFill="1" applyBorder="1" applyAlignment="1" applyProtection="1">
      <alignment horizontal="center" vertical="center" textRotation="90" wrapText="1"/>
      <protection/>
    </xf>
    <xf numFmtId="215" fontId="23" fillId="0" borderId="1" xfId="0" applyNumberFormat="1" applyFont="1" applyBorder="1" applyAlignment="1" applyProtection="1">
      <alignment/>
      <protection/>
    </xf>
    <xf numFmtId="0" fontId="23" fillId="0" borderId="1" xfId="0" applyFont="1" applyBorder="1" applyAlignment="1" applyProtection="1">
      <alignment/>
      <protection/>
    </xf>
    <xf numFmtId="0" fontId="89" fillId="0" borderId="3" xfId="0" applyFont="1" applyBorder="1" applyAlignment="1" applyProtection="1">
      <alignment wrapText="1"/>
      <protection/>
    </xf>
    <xf numFmtId="0" fontId="89" fillId="0" borderId="1" xfId="0" applyFont="1" applyBorder="1" applyAlignment="1" applyProtection="1">
      <alignment wrapText="1"/>
      <protection/>
    </xf>
    <xf numFmtId="215" fontId="89" fillId="0" borderId="3" xfId="0" applyNumberFormat="1" applyFont="1" applyBorder="1" applyAlignment="1" applyProtection="1">
      <alignment wrapText="1"/>
      <protection/>
    </xf>
    <xf numFmtId="215" fontId="89" fillId="0" borderId="1" xfId="0" applyNumberFormat="1" applyFont="1" applyBorder="1" applyAlignment="1" applyProtection="1">
      <alignment wrapText="1"/>
      <protection/>
    </xf>
    <xf numFmtId="0" fontId="97" fillId="0" borderId="0" xfId="0" applyFont="1" applyBorder="1" applyAlignment="1">
      <alignment/>
    </xf>
    <xf numFmtId="0" fontId="51" fillId="0" borderId="0" xfId="0" applyFont="1" applyBorder="1" applyAlignment="1">
      <alignment/>
    </xf>
    <xf numFmtId="0" fontId="68" fillId="0" borderId="62" xfId="0" applyFont="1" applyBorder="1" applyAlignment="1">
      <alignment textRotation="90" wrapText="1"/>
    </xf>
    <xf numFmtId="0" fontId="68" fillId="0" borderId="63" xfId="0" applyFont="1" applyBorder="1" applyAlignment="1">
      <alignment textRotation="90" wrapText="1"/>
    </xf>
    <xf numFmtId="0" fontId="68" fillId="0" borderId="64" xfId="0" applyFont="1" applyBorder="1" applyAlignment="1">
      <alignment textRotation="90" wrapText="1"/>
    </xf>
    <xf numFmtId="0" fontId="68" fillId="0" borderId="65" xfId="0" applyFont="1" applyBorder="1" applyAlignment="1">
      <alignment textRotation="90" wrapText="1"/>
    </xf>
    <xf numFmtId="205" fontId="68" fillId="0" borderId="66" xfId="0" applyNumberFormat="1" applyFont="1" applyBorder="1" applyAlignment="1">
      <alignment/>
    </xf>
    <xf numFmtId="0" fontId="68" fillId="0" borderId="67" xfId="0" applyFont="1" applyBorder="1" applyAlignment="1">
      <alignment/>
    </xf>
    <xf numFmtId="0" fontId="68" fillId="0" borderId="68" xfId="0" applyFont="1" applyBorder="1" applyAlignment="1">
      <alignment/>
    </xf>
    <xf numFmtId="0" fontId="68" fillId="0" borderId="69" xfId="0" applyFont="1" applyBorder="1" applyAlignment="1">
      <alignment/>
    </xf>
    <xf numFmtId="205" fontId="68" fillId="0" borderId="70" xfId="0" applyNumberFormat="1" applyFont="1" applyBorder="1" applyAlignment="1">
      <alignment/>
    </xf>
    <xf numFmtId="0" fontId="68" fillId="0" borderId="71" xfId="0" applyFont="1" applyBorder="1" applyAlignment="1">
      <alignment/>
    </xf>
    <xf numFmtId="0" fontId="68" fillId="0" borderId="1" xfId="0" applyFont="1" applyBorder="1" applyAlignment="1">
      <alignment/>
    </xf>
    <xf numFmtId="0" fontId="68" fillId="0" borderId="72" xfId="0" applyFont="1" applyBorder="1" applyAlignment="1">
      <alignment/>
    </xf>
    <xf numFmtId="49" fontId="68" fillId="0" borderId="70" xfId="0" applyNumberFormat="1" applyFont="1" applyBorder="1" applyAlignment="1">
      <alignment/>
    </xf>
    <xf numFmtId="0" fontId="68" fillId="0" borderId="73" xfId="0" applyFont="1" applyBorder="1" applyAlignment="1">
      <alignment/>
    </xf>
    <xf numFmtId="0" fontId="68" fillId="0" borderId="74" xfId="0" applyFont="1" applyBorder="1" applyAlignment="1">
      <alignment/>
    </xf>
    <xf numFmtId="0" fontId="68" fillId="0" borderId="75" xfId="0" applyFont="1" applyBorder="1" applyAlignment="1">
      <alignment/>
    </xf>
    <xf numFmtId="0" fontId="98" fillId="0" borderId="0" xfId="0" applyFont="1" applyAlignment="1">
      <alignment/>
    </xf>
    <xf numFmtId="209" fontId="98" fillId="0" borderId="0" xfId="0" applyNumberFormat="1" applyFont="1" applyAlignment="1">
      <alignment/>
    </xf>
    <xf numFmtId="218" fontId="0" fillId="0" borderId="2" xfId="0" applyNumberFormat="1" applyBorder="1" applyAlignment="1">
      <alignment/>
    </xf>
    <xf numFmtId="0" fontId="68" fillId="0" borderId="76" xfId="0" applyFont="1" applyBorder="1" applyAlignment="1">
      <alignment textRotation="90" wrapText="1"/>
    </xf>
    <xf numFmtId="0" fontId="68" fillId="0" borderId="77" xfId="0" applyFont="1" applyBorder="1" applyAlignment="1">
      <alignment/>
    </xf>
    <xf numFmtId="0" fontId="68" fillId="0" borderId="13" xfId="0" applyFont="1" applyBorder="1" applyAlignment="1">
      <alignment/>
    </xf>
    <xf numFmtId="0" fontId="68" fillId="0" borderId="78" xfId="0" applyFont="1" applyBorder="1" applyAlignment="1">
      <alignment/>
    </xf>
    <xf numFmtId="0" fontId="14" fillId="0" borderId="0" xfId="0" applyFont="1" applyBorder="1" applyAlignment="1">
      <alignment wrapText="1"/>
    </xf>
    <xf numFmtId="0" fontId="14" fillId="0" borderId="0" xfId="0" applyFont="1" applyAlignment="1">
      <alignment wrapText="1"/>
    </xf>
    <xf numFmtId="209" fontId="56" fillId="4" borderId="18" xfId="0" applyNumberFormat="1" applyFont="1" applyFill="1" applyBorder="1" applyAlignment="1">
      <alignment horizontal="right" wrapText="1"/>
    </xf>
    <xf numFmtId="0" fontId="56" fillId="4" borderId="4" xfId="0" applyFont="1" applyFill="1" applyBorder="1" applyAlignment="1">
      <alignment horizontal="right" wrapText="1"/>
    </xf>
    <xf numFmtId="199" fontId="56" fillId="4" borderId="4" xfId="0" applyNumberFormat="1" applyFont="1" applyFill="1" applyBorder="1" applyAlignment="1">
      <alignment horizontal="right" wrapText="1"/>
    </xf>
    <xf numFmtId="199" fontId="56" fillId="4" borderId="35" xfId="0" applyNumberFormat="1" applyFont="1" applyFill="1" applyBorder="1" applyAlignment="1">
      <alignment horizontal="right" wrapText="1"/>
    </xf>
    <xf numFmtId="0" fontId="20" fillId="0" borderId="54" xfId="0" applyFont="1" applyFill="1" applyBorder="1" applyAlignment="1">
      <alignment horizontal="left" vertical="center" wrapText="1"/>
    </xf>
    <xf numFmtId="209" fontId="57" fillId="0" borderId="25" xfId="0" applyNumberFormat="1" applyFont="1" applyFill="1" applyBorder="1" applyAlignment="1">
      <alignment horizontal="right" vertical="center"/>
    </xf>
    <xf numFmtId="209" fontId="57" fillId="0" borderId="20" xfId="0" applyNumberFormat="1" applyFont="1" applyFill="1" applyBorder="1" applyAlignment="1">
      <alignment horizontal="right" vertical="center"/>
    </xf>
    <xf numFmtId="209" fontId="58" fillId="0" borderId="20" xfId="0" applyNumberFormat="1" applyFont="1" applyFill="1" applyBorder="1" applyAlignment="1">
      <alignment horizontal="right" vertical="center" wrapText="1"/>
    </xf>
    <xf numFmtId="209" fontId="58" fillId="0" borderId="79" xfId="0" applyNumberFormat="1" applyFont="1" applyFill="1" applyBorder="1" applyAlignment="1">
      <alignment horizontal="right" vertical="center" wrapText="1"/>
    </xf>
    <xf numFmtId="209" fontId="57" fillId="0" borderId="54" xfId="0" applyNumberFormat="1" applyFont="1" applyFill="1" applyBorder="1" applyAlignment="1">
      <alignment horizontal="right" vertical="center"/>
    </xf>
    <xf numFmtId="0" fontId="15" fillId="0" borderId="34" xfId="0" applyFont="1" applyFill="1" applyBorder="1" applyAlignment="1">
      <alignment horizontal="left" vertical="center" wrapText="1"/>
    </xf>
    <xf numFmtId="209" fontId="58" fillId="0" borderId="26" xfId="0" applyNumberFormat="1" applyFont="1" applyFill="1" applyBorder="1" applyAlignment="1">
      <alignment horizontal="right" vertical="center" wrapText="1"/>
    </xf>
    <xf numFmtId="209" fontId="58" fillId="0" borderId="5" xfId="0" applyNumberFormat="1" applyFont="1" applyFill="1" applyBorder="1" applyAlignment="1">
      <alignment horizontal="right" vertical="center" wrapText="1"/>
    </xf>
    <xf numFmtId="209" fontId="57" fillId="0" borderId="5" xfId="0" applyNumberFormat="1" applyFont="1" applyFill="1" applyBorder="1" applyAlignment="1">
      <alignment horizontal="right" vertical="center" wrapText="1"/>
    </xf>
    <xf numFmtId="209" fontId="58" fillId="0" borderId="9" xfId="0" applyNumberFormat="1" applyFont="1" applyFill="1" applyBorder="1" applyAlignment="1">
      <alignment horizontal="right" vertical="center" wrapText="1"/>
    </xf>
    <xf numFmtId="209" fontId="57" fillId="0" borderId="34" xfId="0" applyNumberFormat="1" applyFont="1" applyFill="1" applyBorder="1" applyAlignment="1">
      <alignment horizontal="right" vertical="center"/>
    </xf>
    <xf numFmtId="0" fontId="20" fillId="0" borderId="34" xfId="0" applyFont="1" applyFill="1" applyBorder="1" applyAlignment="1">
      <alignment horizontal="left" vertical="center" wrapText="1"/>
    </xf>
    <xf numFmtId="0" fontId="15" fillId="0" borderId="49" xfId="0" applyFont="1" applyFill="1" applyBorder="1" applyAlignment="1">
      <alignment horizontal="left" vertical="center" wrapText="1"/>
    </xf>
    <xf numFmtId="209" fontId="58" fillId="0" borderId="47" xfId="0" applyNumberFormat="1" applyFont="1" applyFill="1" applyBorder="1" applyAlignment="1">
      <alignment horizontal="right" vertical="center" wrapText="1"/>
    </xf>
    <xf numFmtId="209" fontId="58" fillId="0" borderId="44" xfId="0" applyNumberFormat="1" applyFont="1" applyFill="1" applyBorder="1" applyAlignment="1">
      <alignment horizontal="right" vertical="center" wrapText="1"/>
    </xf>
    <xf numFmtId="209" fontId="57" fillId="0" borderId="44" xfId="0" applyNumberFormat="1" applyFont="1" applyFill="1" applyBorder="1" applyAlignment="1">
      <alignment horizontal="right" vertical="center" wrapText="1"/>
    </xf>
    <xf numFmtId="209" fontId="58" fillId="0" borderId="48" xfId="0" applyNumberFormat="1" applyFont="1" applyFill="1" applyBorder="1" applyAlignment="1">
      <alignment horizontal="right" vertical="center" wrapText="1"/>
    </xf>
    <xf numFmtId="209" fontId="57" fillId="0" borderId="49"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209" fontId="54" fillId="0" borderId="18" xfId="0" applyNumberFormat="1" applyFont="1" applyFill="1" applyBorder="1" applyAlignment="1">
      <alignment horizontal="right" vertical="center" wrapText="1"/>
    </xf>
    <xf numFmtId="209" fontId="54" fillId="0" borderId="4"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wrapText="1"/>
    </xf>
    <xf numFmtId="209" fontId="54" fillId="0" borderId="35"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xf>
    <xf numFmtId="0" fontId="15" fillId="0" borderId="32" xfId="0" applyFont="1" applyFill="1" applyBorder="1" applyAlignment="1">
      <alignment horizontal="left" vertical="center" wrapText="1"/>
    </xf>
    <xf numFmtId="209" fontId="58" fillId="0" borderId="33" xfId="0" applyNumberFormat="1" applyFont="1" applyFill="1" applyBorder="1" applyAlignment="1">
      <alignment horizontal="right" vertical="center" wrapText="1"/>
    </xf>
    <xf numFmtId="209" fontId="58" fillId="0" borderId="30" xfId="0" applyNumberFormat="1" applyFont="1" applyFill="1" applyBorder="1" applyAlignment="1">
      <alignment horizontal="right" vertical="center" wrapText="1"/>
    </xf>
    <xf numFmtId="209" fontId="57" fillId="0" borderId="30" xfId="0" applyNumberFormat="1" applyFont="1" applyFill="1" applyBorder="1" applyAlignment="1">
      <alignment horizontal="right" vertical="center" wrapText="1"/>
    </xf>
    <xf numFmtId="209" fontId="58" fillId="0" borderId="46" xfId="0" applyNumberFormat="1" applyFont="1" applyFill="1" applyBorder="1" applyAlignment="1">
      <alignment horizontal="right" vertical="center" wrapText="1"/>
    </xf>
    <xf numFmtId="209" fontId="57" fillId="0" borderId="32" xfId="0" applyNumberFormat="1" applyFont="1" applyFill="1" applyBorder="1" applyAlignment="1">
      <alignment horizontal="right" vertical="center"/>
    </xf>
    <xf numFmtId="0" fontId="56" fillId="0" borderId="4" xfId="0" applyFont="1" applyFill="1" applyBorder="1" applyAlignment="1">
      <alignment vertical="center" wrapText="1"/>
    </xf>
    <xf numFmtId="209" fontId="55"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xf>
    <xf numFmtId="0" fontId="56" fillId="0" borderId="4" xfId="0" applyFont="1" applyFill="1" applyBorder="1" applyAlignment="1">
      <alignment horizontal="left" vertical="center" wrapText="1"/>
    </xf>
    <xf numFmtId="209" fontId="55" fillId="0" borderId="18" xfId="0" applyNumberFormat="1" applyFont="1" applyFill="1" applyBorder="1" applyAlignment="1">
      <alignment horizontal="right" vertical="center" wrapText="1"/>
    </xf>
    <xf numFmtId="209" fontId="55" fillId="0" borderId="35" xfId="0" applyNumberFormat="1" applyFont="1" applyFill="1" applyBorder="1" applyAlignment="1">
      <alignment horizontal="right" vertical="center" wrapText="1"/>
    </xf>
    <xf numFmtId="0" fontId="56" fillId="3" borderId="4" xfId="0" applyFont="1" applyFill="1" applyBorder="1" applyAlignment="1">
      <alignment horizontal="left" vertical="center" wrapText="1"/>
    </xf>
    <xf numFmtId="209" fontId="55" fillId="3" borderId="18" xfId="0" applyNumberFormat="1" applyFont="1" applyFill="1" applyBorder="1" applyAlignment="1">
      <alignment horizontal="right" vertical="center" wrapText="1"/>
    </xf>
    <xf numFmtId="209" fontId="55" fillId="3" borderId="4"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wrapText="1"/>
    </xf>
    <xf numFmtId="209" fontId="55" fillId="3" borderId="35"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xf>
    <xf numFmtId="0" fontId="2" fillId="0" borderId="0" xfId="20" applyFont="1" applyFill="1" applyAlignment="1">
      <alignment vertical="top"/>
      <protection/>
    </xf>
    <xf numFmtId="0" fontId="81"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52" fillId="3" borderId="4" xfId="20" applyFont="1" applyFill="1" applyBorder="1">
      <alignment/>
      <protection/>
    </xf>
    <xf numFmtId="0" fontId="52" fillId="3" borderId="4" xfId="20" applyNumberFormat="1" applyFont="1" applyFill="1" applyBorder="1">
      <alignment/>
      <protection/>
    </xf>
    <xf numFmtId="0" fontId="19" fillId="3" borderId="4" xfId="0" applyFont="1" applyFill="1" applyBorder="1" applyAlignment="1">
      <alignment horizontal="center" vertical="center"/>
    </xf>
    <xf numFmtId="0" fontId="15" fillId="0" borderId="42" xfId="0" applyFont="1" applyBorder="1" applyAlignment="1">
      <alignment/>
    </xf>
    <xf numFmtId="0" fontId="12" fillId="4" borderId="80" xfId="21" applyFont="1" applyFill="1" applyBorder="1" applyAlignment="1">
      <alignment horizontal="center" vertical="center" wrapText="1"/>
      <protection/>
    </xf>
    <xf numFmtId="0" fontId="83" fillId="0" borderId="81" xfId="0" applyFont="1" applyBorder="1" applyAlignment="1" applyProtection="1">
      <alignment wrapText="1"/>
      <protection/>
    </xf>
    <xf numFmtId="0" fontId="94" fillId="0" borderId="81" xfId="0" applyFont="1" applyBorder="1" applyAlignment="1" applyProtection="1">
      <alignment wrapText="1"/>
      <protection/>
    </xf>
    <xf numFmtId="0" fontId="103" fillId="0" borderId="1" xfId="0" applyFont="1" applyBorder="1" applyAlignment="1" applyProtection="1">
      <alignment wrapText="1"/>
      <protection/>
    </xf>
    <xf numFmtId="0" fontId="98" fillId="0" borderId="0" xfId="0" applyFont="1" applyAlignment="1">
      <alignment textRotation="90"/>
    </xf>
    <xf numFmtId="209" fontId="68" fillId="0" borderId="0" xfId="0" applyNumberFormat="1" applyFont="1" applyAlignment="1">
      <alignment/>
    </xf>
    <xf numFmtId="0" fontId="10" fillId="3" borderId="4" xfId="21" applyNumberFormat="1" applyFont="1" applyFill="1" applyBorder="1" applyAlignment="1">
      <alignment horizontal="right"/>
      <protection/>
    </xf>
    <xf numFmtId="0" fontId="20" fillId="0" borderId="1" xfId="0" applyFont="1" applyFill="1" applyBorder="1" applyAlignment="1">
      <alignment vertical="center"/>
    </xf>
    <xf numFmtId="0" fontId="104" fillId="0" borderId="1" xfId="0" applyFont="1" applyFill="1" applyBorder="1" applyAlignment="1">
      <alignment horizontal="center" vertical="center"/>
    </xf>
    <xf numFmtId="0" fontId="13" fillId="0" borderId="1" xfId="0" applyFont="1" applyBorder="1" applyAlignment="1">
      <alignment horizontal="center" vertical="center"/>
    </xf>
    <xf numFmtId="0" fontId="20" fillId="0" borderId="1" xfId="0" applyFont="1" applyFill="1" applyBorder="1" applyAlignment="1">
      <alignment horizontal="center" vertical="center"/>
    </xf>
    <xf numFmtId="0" fontId="0" fillId="0" borderId="0" xfId="0" applyAlignment="1">
      <alignment horizontal="right"/>
    </xf>
    <xf numFmtId="0" fontId="104" fillId="0" borderId="1" xfId="0" applyFont="1" applyFill="1" applyBorder="1" applyAlignment="1">
      <alignment horizontal="right" vertical="center"/>
    </xf>
    <xf numFmtId="0" fontId="105" fillId="0" borderId="1" xfId="0" applyFont="1" applyFill="1" applyBorder="1" applyAlignment="1">
      <alignment horizontal="center" vertical="center"/>
    </xf>
    <xf numFmtId="0" fontId="20" fillId="0" borderId="1" xfId="0" applyFont="1" applyFill="1" applyBorder="1" applyAlignment="1">
      <alignment horizontal="right" vertical="center"/>
    </xf>
    <xf numFmtId="0" fontId="107" fillId="0" borderId="1" xfId="0" applyFont="1" applyFill="1" applyBorder="1" applyAlignment="1">
      <alignment horizontal="center" vertical="center"/>
    </xf>
    <xf numFmtId="0" fontId="108" fillId="0" borderId="1" xfId="0" applyFont="1" applyFill="1" applyBorder="1" applyAlignment="1">
      <alignment horizontal="center" vertical="center" wrapText="1"/>
    </xf>
    <xf numFmtId="0" fontId="108" fillId="0" borderId="1" xfId="0" applyFont="1" applyFill="1" applyBorder="1" applyAlignment="1">
      <alignment vertical="center" wrapText="1"/>
    </xf>
    <xf numFmtId="0" fontId="108" fillId="0" borderId="1" xfId="0" applyFont="1" applyFill="1" applyBorder="1" applyAlignment="1">
      <alignment horizontal="right" vertical="center" wrapText="1"/>
    </xf>
    <xf numFmtId="0" fontId="104" fillId="3" borderId="1"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vertical="center"/>
    </xf>
    <xf numFmtId="0" fontId="108" fillId="0" borderId="6" xfId="0" applyFont="1" applyFill="1" applyBorder="1" applyAlignment="1">
      <alignment horizontal="center" vertical="center" wrapText="1"/>
    </xf>
    <xf numFmtId="0" fontId="108" fillId="0" borderId="6" xfId="0" applyFont="1" applyFill="1" applyBorder="1" applyAlignment="1">
      <alignment vertical="center" wrapText="1"/>
    </xf>
    <xf numFmtId="0" fontId="61" fillId="3" borderId="19" xfId="0" applyFont="1" applyFill="1" applyBorder="1" applyAlignment="1">
      <alignment horizontal="center" vertical="center" textRotation="90" wrapText="1"/>
    </xf>
    <xf numFmtId="0" fontId="0" fillId="0" borderId="0" xfId="0" applyNumberFormat="1" applyFont="1" applyAlignment="1">
      <alignment/>
    </xf>
    <xf numFmtId="0" fontId="67" fillId="0" borderId="0" xfId="0" applyFont="1" applyAlignment="1">
      <alignment/>
    </xf>
    <xf numFmtId="0" fontId="113" fillId="0" borderId="0" xfId="0" applyFont="1" applyFill="1" applyAlignment="1">
      <alignment/>
    </xf>
    <xf numFmtId="0" fontId="114" fillId="0" borderId="82" xfId="0" applyFont="1" applyBorder="1" applyAlignment="1">
      <alignment/>
    </xf>
    <xf numFmtId="0" fontId="114" fillId="0" borderId="20" xfId="0" applyNumberFormat="1" applyFont="1" applyBorder="1" applyAlignment="1">
      <alignment/>
    </xf>
    <xf numFmtId="10" fontId="114" fillId="0" borderId="20" xfId="0" applyNumberFormat="1" applyFont="1" applyBorder="1" applyAlignment="1">
      <alignment/>
    </xf>
    <xf numFmtId="0" fontId="115" fillId="0" borderId="0" xfId="0" applyFont="1" applyFill="1" applyAlignment="1">
      <alignment/>
    </xf>
    <xf numFmtId="0" fontId="116" fillId="0" borderId="0" xfId="0" applyFont="1" applyFill="1" applyAlignment="1">
      <alignment/>
    </xf>
    <xf numFmtId="0" fontId="114" fillId="0" borderId="83" xfId="0" applyFont="1" applyBorder="1" applyAlignment="1">
      <alignment/>
    </xf>
    <xf numFmtId="0" fontId="114" fillId="0" borderId="5" xfId="0" applyNumberFormat="1" applyFont="1" applyBorder="1" applyAlignment="1">
      <alignment/>
    </xf>
    <xf numFmtId="10" fontId="114" fillId="0" borderId="5" xfId="0" applyNumberFormat="1" applyFont="1" applyBorder="1" applyAlignment="1">
      <alignment/>
    </xf>
    <xf numFmtId="0" fontId="64" fillId="0" borderId="0" xfId="0" applyFont="1" applyBorder="1" applyAlignment="1">
      <alignment/>
    </xf>
    <xf numFmtId="0" fontId="65" fillId="0" borderId="0" xfId="0" applyFont="1" applyFill="1" applyBorder="1" applyAlignment="1">
      <alignment horizontal="left"/>
    </xf>
    <xf numFmtId="2" fontId="65" fillId="0" borderId="0" xfId="0" applyNumberFormat="1" applyFont="1" applyFill="1" applyBorder="1" applyAlignment="1">
      <alignment horizontal="left" wrapText="1"/>
    </xf>
    <xf numFmtId="0" fontId="114" fillId="0" borderId="50" xfId="0" applyFont="1" applyBorder="1" applyAlignment="1">
      <alignment/>
    </xf>
    <xf numFmtId="209" fontId="114" fillId="0" borderId="30" xfId="0" applyNumberFormat="1" applyFont="1" applyBorder="1" applyAlignment="1">
      <alignment/>
    </xf>
    <xf numFmtId="209" fontId="114" fillId="0" borderId="43" xfId="0" applyNumberFormat="1" applyFont="1" applyBorder="1" applyAlignment="1">
      <alignment/>
    </xf>
    <xf numFmtId="0" fontId="115" fillId="0" borderId="0" xfId="0" applyFont="1" applyAlignment="1">
      <alignment/>
    </xf>
    <xf numFmtId="205" fontId="117" fillId="0" borderId="0" xfId="0" applyNumberFormat="1" applyFont="1" applyAlignment="1">
      <alignment/>
    </xf>
    <xf numFmtId="216" fontId="117" fillId="0" borderId="0" xfId="0" applyNumberFormat="1" applyFont="1" applyAlignment="1">
      <alignment/>
    </xf>
    <xf numFmtId="0" fontId="117" fillId="0" borderId="0" xfId="0" applyFont="1" applyAlignment="1">
      <alignment/>
    </xf>
    <xf numFmtId="0" fontId="118" fillId="0" borderId="4" xfId="0" applyFont="1" applyBorder="1" applyAlignment="1">
      <alignment/>
    </xf>
    <xf numFmtId="209" fontId="118" fillId="0" borderId="4" xfId="0" applyNumberFormat="1" applyFont="1" applyBorder="1" applyAlignment="1">
      <alignment/>
    </xf>
    <xf numFmtId="0" fontId="114" fillId="0" borderId="28" xfId="0" applyFont="1" applyBorder="1" applyAlignment="1">
      <alignment/>
    </xf>
    <xf numFmtId="209" fontId="114" fillId="0" borderId="31" xfId="0" applyNumberFormat="1" applyFont="1" applyBorder="1" applyAlignment="1">
      <alignment/>
    </xf>
    <xf numFmtId="209" fontId="114" fillId="0" borderId="8" xfId="0" applyNumberFormat="1" applyFont="1" applyBorder="1" applyAlignment="1">
      <alignment/>
    </xf>
    <xf numFmtId="0" fontId="117" fillId="0" borderId="0" xfId="0" applyFont="1" applyAlignment="1">
      <alignment/>
    </xf>
    <xf numFmtId="182" fontId="117" fillId="0" borderId="0" xfId="0" applyNumberFormat="1" applyFont="1" applyAlignment="1">
      <alignment/>
    </xf>
    <xf numFmtId="0" fontId="114" fillId="0" borderId="29" xfId="0" applyFont="1" applyBorder="1" applyAlignment="1">
      <alignment/>
    </xf>
    <xf numFmtId="209" fontId="114" fillId="0" borderId="5" xfId="0" applyNumberFormat="1" applyFont="1" applyBorder="1" applyAlignment="1">
      <alignment/>
    </xf>
    <xf numFmtId="209" fontId="114" fillId="0" borderId="10" xfId="0" applyNumberFormat="1" applyFont="1" applyBorder="1" applyAlignment="1">
      <alignment/>
    </xf>
    <xf numFmtId="0" fontId="119" fillId="0" borderId="0" xfId="0" applyFont="1" applyAlignment="1">
      <alignment/>
    </xf>
    <xf numFmtId="0" fontId="58" fillId="0" borderId="50" xfId="20" applyFont="1" applyBorder="1">
      <alignment/>
      <protection/>
    </xf>
    <xf numFmtId="209" fontId="58" fillId="0" borderId="33" xfId="20" applyNumberFormat="1" applyFont="1" applyBorder="1">
      <alignment/>
      <protection/>
    </xf>
    <xf numFmtId="209" fontId="58" fillId="0" borderId="30" xfId="20" applyNumberFormat="1" applyFont="1" applyBorder="1">
      <alignment/>
      <protection/>
    </xf>
    <xf numFmtId="0" fontId="120" fillId="0" borderId="0" xfId="20" applyFont="1" applyFill="1">
      <alignment/>
      <protection/>
    </xf>
    <xf numFmtId="0" fontId="121" fillId="0" borderId="0" xfId="20" applyFont="1">
      <alignment/>
      <protection/>
    </xf>
    <xf numFmtId="0" fontId="58" fillId="0" borderId="29" xfId="20" applyFont="1" applyBorder="1">
      <alignment/>
      <protection/>
    </xf>
    <xf numFmtId="0" fontId="58" fillId="0" borderId="26" xfId="20" applyFont="1" applyBorder="1">
      <alignment/>
      <protection/>
    </xf>
    <xf numFmtId="209" fontId="58" fillId="0" borderId="5" xfId="20" applyNumberFormat="1" applyFont="1" applyBorder="1">
      <alignment/>
      <protection/>
    </xf>
    <xf numFmtId="0" fontId="121" fillId="0" borderId="0" xfId="20" applyNumberFormat="1" applyFont="1">
      <alignment/>
      <protection/>
    </xf>
    <xf numFmtId="0" fontId="122" fillId="0" borderId="0" xfId="20" applyFont="1" applyFill="1" applyAlignment="1">
      <alignment vertical="top"/>
      <protection/>
    </xf>
    <xf numFmtId="0" fontId="52" fillId="3" borderId="4" xfId="20" applyFont="1" applyFill="1" applyBorder="1" applyAlignment="1">
      <alignment horizontal="center" vertical="center" wrapText="1"/>
      <protection/>
    </xf>
    <xf numFmtId="0" fontId="52" fillId="3" borderId="4" xfId="20" applyFont="1" applyFill="1" applyBorder="1" applyAlignment="1">
      <alignment horizontal="center" vertical="center" textRotation="90" wrapText="1"/>
      <protection/>
    </xf>
    <xf numFmtId="0" fontId="11" fillId="0" borderId="2" xfId="21" applyFont="1" applyBorder="1" applyAlignment="1">
      <alignment vertical="top"/>
      <protection/>
    </xf>
    <xf numFmtId="216" fontId="119" fillId="0" borderId="0" xfId="0" applyNumberFormat="1" applyFont="1" applyAlignment="1">
      <alignment/>
    </xf>
    <xf numFmtId="205" fontId="119" fillId="0" borderId="0" xfId="0" applyNumberFormat="1" applyFont="1" applyAlignment="1">
      <alignment/>
    </xf>
    <xf numFmtId="182" fontId="119" fillId="0" borderId="0" xfId="0" applyNumberFormat="1" applyFont="1" applyAlignment="1">
      <alignment/>
    </xf>
    <xf numFmtId="0" fontId="36" fillId="0" borderId="15" xfId="0" applyFont="1" applyBorder="1" applyAlignment="1" applyProtection="1">
      <alignment horizontal="center" vertical="top"/>
      <protection/>
    </xf>
    <xf numFmtId="0" fontId="12" fillId="3" borderId="56" xfId="0" applyFont="1" applyFill="1" applyBorder="1" applyAlignment="1">
      <alignment horizontal="center" vertical="top"/>
    </xf>
    <xf numFmtId="0" fontId="12" fillId="0" borderId="84" xfId="0" applyFont="1" applyBorder="1" applyAlignment="1">
      <alignment vertical="top"/>
    </xf>
    <xf numFmtId="0" fontId="26" fillId="0" borderId="0" xfId="0" applyFont="1" applyAlignment="1">
      <alignment horizontal="left" wrapText="1"/>
    </xf>
    <xf numFmtId="0" fontId="73" fillId="0" borderId="0" xfId="0" applyNumberFormat="1" applyFont="1" applyBorder="1" applyAlignment="1">
      <alignment horizontal="center" vertical="top"/>
    </xf>
    <xf numFmtId="0" fontId="62" fillId="3" borderId="14" xfId="0" applyFont="1" applyFill="1" applyBorder="1" applyAlignment="1">
      <alignment horizontal="center" vertical="center" wrapText="1"/>
    </xf>
    <xf numFmtId="0" fontId="62" fillId="0" borderId="42" xfId="0" applyFont="1" applyBorder="1" applyAlignment="1">
      <alignment/>
    </xf>
    <xf numFmtId="0" fontId="11" fillId="0" borderId="0" xfId="20" applyFont="1" applyFill="1" applyAlignment="1">
      <alignment horizontal="center" vertical="top"/>
      <protection/>
    </xf>
    <xf numFmtId="49" fontId="73" fillId="0" borderId="0" xfId="20" applyNumberFormat="1" applyFont="1" applyAlignment="1">
      <alignment horizontal="center" vertical="top"/>
      <protection/>
    </xf>
    <xf numFmtId="0" fontId="85" fillId="0" borderId="57" xfId="20" applyFont="1" applyBorder="1" applyAlignment="1" applyProtection="1">
      <alignment horizontal="right" wrapText="1"/>
      <protection/>
    </xf>
    <xf numFmtId="0" fontId="104" fillId="0" borderId="13" xfId="0" applyFont="1" applyFill="1" applyBorder="1" applyAlignment="1">
      <alignment horizontal="center" vertical="center"/>
    </xf>
    <xf numFmtId="0" fontId="104" fillId="0" borderId="85" xfId="0" applyFont="1" applyFill="1" applyBorder="1" applyAlignment="1">
      <alignment horizontal="center" vertical="center"/>
    </xf>
    <xf numFmtId="0" fontId="104" fillId="0" borderId="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85" xfId="0" applyFont="1" applyFill="1" applyBorder="1" applyAlignment="1">
      <alignment horizontal="center" vertical="center"/>
    </xf>
    <xf numFmtId="0" fontId="106" fillId="0" borderId="2" xfId="0" applyFont="1" applyFill="1" applyBorder="1" applyAlignment="1">
      <alignment horizontal="center" vertical="center"/>
    </xf>
    <xf numFmtId="178" fontId="106" fillId="0" borderId="86" xfId="18" applyFont="1" applyFill="1" applyBorder="1" applyAlignment="1">
      <alignment horizontal="center" vertical="center"/>
    </xf>
    <xf numFmtId="178" fontId="106" fillId="0" borderId="87" xfId="18" applyFont="1" applyFill="1" applyBorder="1" applyAlignment="1">
      <alignment horizontal="center" vertical="center"/>
    </xf>
    <xf numFmtId="178" fontId="106" fillId="0" borderId="16" xfId="18" applyFont="1" applyFill="1" applyBorder="1" applyAlignment="1">
      <alignment horizontal="center" vertical="center"/>
    </xf>
    <xf numFmtId="0" fontId="61" fillId="3" borderId="56" xfId="0" applyFont="1" applyFill="1" applyBorder="1" applyAlignment="1">
      <alignment horizontal="center" vertical="center" wrapText="1"/>
    </xf>
    <xf numFmtId="0" fontId="61" fillId="3" borderId="84" xfId="0" applyFont="1" applyFill="1" applyBorder="1" applyAlignment="1">
      <alignment horizontal="center" vertical="center" wrapText="1"/>
    </xf>
    <xf numFmtId="0" fontId="61" fillId="3" borderId="53" xfId="0" applyFont="1" applyFill="1" applyBorder="1" applyAlignment="1">
      <alignment horizontal="center" vertical="center" wrapText="1"/>
    </xf>
    <xf numFmtId="0" fontId="61" fillId="3" borderId="14" xfId="0" applyFont="1" applyFill="1" applyBorder="1" applyAlignment="1">
      <alignment horizontal="center" vertical="center" textRotation="90" wrapText="1"/>
    </xf>
    <xf numFmtId="0" fontId="61" fillId="3" borderId="19" xfId="0" applyFont="1" applyFill="1" applyBorder="1" applyAlignment="1">
      <alignment horizontal="center" vertical="center" textRotation="90" wrapText="1"/>
    </xf>
    <xf numFmtId="0" fontId="14" fillId="0" borderId="0" xfId="0" applyFont="1" applyBorder="1" applyAlignment="1">
      <alignment wrapText="1"/>
    </xf>
    <xf numFmtId="0" fontId="61" fillId="3" borderId="56" xfId="0" applyFont="1" applyFill="1" applyBorder="1" applyAlignment="1">
      <alignment horizontal="center" vertical="center" textRotation="90" wrapText="1"/>
    </xf>
    <xf numFmtId="0" fontId="61" fillId="3" borderId="80" xfId="0" applyFont="1" applyFill="1" applyBorder="1" applyAlignment="1">
      <alignment horizontal="center" vertical="center" textRotation="90" wrapText="1"/>
    </xf>
    <xf numFmtId="0" fontId="61" fillId="3" borderId="14" xfId="0" applyFont="1" applyFill="1" applyBorder="1" applyAlignment="1">
      <alignment horizontal="center" vertical="center" wrapText="1"/>
    </xf>
    <xf numFmtId="0" fontId="61" fillId="3" borderId="19"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center" vertical="top"/>
    </xf>
    <xf numFmtId="0" fontId="11" fillId="0" borderId="0" xfId="0" applyNumberFormat="1" applyFont="1" applyBorder="1" applyAlignment="1">
      <alignment horizontal="center" vertical="top"/>
    </xf>
    <xf numFmtId="0" fontId="11" fillId="0" borderId="0" xfId="0" applyFont="1" applyFill="1" applyAlignment="1">
      <alignment horizontal="center" vertical="top"/>
    </xf>
    <xf numFmtId="49" fontId="11" fillId="0" borderId="0" xfId="0" applyNumberFormat="1" applyFont="1" applyAlignment="1">
      <alignment horizontal="center" vertical="top"/>
    </xf>
    <xf numFmtId="0" fontId="67" fillId="0" borderId="84" xfId="0" applyFont="1" applyBorder="1" applyAlignment="1">
      <alignment horizontal="center"/>
    </xf>
    <xf numFmtId="0" fontId="67" fillId="0" borderId="0" xfId="0" applyFont="1" applyAlignment="1">
      <alignment horizontal="center"/>
    </xf>
    <xf numFmtId="0" fontId="12" fillId="0" borderId="53" xfId="0" applyFont="1" applyBorder="1" applyAlignment="1">
      <alignment vertical="top"/>
    </xf>
    <xf numFmtId="0" fontId="42" fillId="0" borderId="0" xfId="0" applyFont="1" applyAlignment="1">
      <alignment horizontal="center" vertical="top"/>
    </xf>
    <xf numFmtId="0" fontId="43" fillId="0" borderId="0" xfId="0" applyFont="1" applyAlignment="1">
      <alignment vertical="top"/>
    </xf>
    <xf numFmtId="0" fontId="42" fillId="0" borderId="0" xfId="0" applyNumberFormat="1" applyFont="1" applyAlignment="1">
      <alignment horizontal="center" vertical="top"/>
    </xf>
    <xf numFmtId="0" fontId="43" fillId="0" borderId="0" xfId="0" applyNumberFormat="1" applyFont="1" applyAlignment="1">
      <alignment horizontal="center" vertical="top"/>
    </xf>
    <xf numFmtId="0" fontId="12" fillId="3" borderId="14"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35" fillId="0" borderId="13" xfId="0" applyFont="1" applyBorder="1" applyAlignment="1">
      <alignment wrapText="1"/>
    </xf>
    <xf numFmtId="0" fontId="35" fillId="0" borderId="85" xfId="0" applyFont="1" applyBorder="1" applyAlignment="1">
      <alignment wrapText="1"/>
    </xf>
    <xf numFmtId="0" fontId="35" fillId="0" borderId="2" xfId="0" applyFont="1" applyBorder="1" applyAlignment="1">
      <alignment wrapText="1"/>
    </xf>
    <xf numFmtId="0" fontId="47" fillId="0" borderId="13" xfId="0" applyFont="1" applyBorder="1" applyAlignment="1">
      <alignment horizontal="center" vertical="top"/>
    </xf>
    <xf numFmtId="0" fontId="48" fillId="0" borderId="85" xfId="0" applyFont="1" applyBorder="1" applyAlignment="1">
      <alignment horizontal="center" vertical="top"/>
    </xf>
    <xf numFmtId="0" fontId="48" fillId="0" borderId="2" xfId="0" applyFont="1" applyBorder="1" applyAlignment="1">
      <alignment horizontal="center" vertical="top"/>
    </xf>
    <xf numFmtId="0" fontId="47" fillId="0" borderId="13" xfId="0" applyNumberFormat="1" applyFont="1" applyBorder="1" applyAlignment="1">
      <alignment horizontal="center" vertical="top"/>
    </xf>
    <xf numFmtId="0" fontId="48" fillId="0" borderId="85" xfId="0" applyNumberFormat="1" applyFont="1" applyBorder="1" applyAlignment="1">
      <alignment horizontal="center" vertical="top"/>
    </xf>
    <xf numFmtId="0" fontId="48" fillId="0" borderId="2" xfId="0" applyNumberFormat="1" applyFont="1" applyBorder="1" applyAlignment="1">
      <alignment horizontal="center" vertical="top"/>
    </xf>
    <xf numFmtId="0" fontId="12" fillId="4" borderId="56" xfId="21" applyFont="1" applyFill="1" applyBorder="1" applyAlignment="1">
      <alignment horizontal="center" vertical="center" wrapText="1"/>
      <protection/>
    </xf>
    <xf numFmtId="0" fontId="12" fillId="4" borderId="53" xfId="21" applyFont="1" applyFill="1" applyBorder="1" applyAlignment="1">
      <alignment horizontal="center" vertical="center" wrapText="1"/>
      <protection/>
    </xf>
    <xf numFmtId="0" fontId="12" fillId="4" borderId="84" xfId="21" applyFont="1" applyFill="1" applyBorder="1" applyAlignment="1">
      <alignment horizontal="center" vertical="center" wrapText="1"/>
      <protection/>
    </xf>
    <xf numFmtId="0" fontId="47" fillId="0" borderId="13" xfId="0" applyNumberFormat="1" applyFont="1" applyBorder="1" applyAlignment="1">
      <alignment horizontal="center" vertical="center"/>
    </xf>
    <xf numFmtId="0" fontId="48" fillId="0" borderId="85" xfId="0" applyNumberFormat="1" applyFont="1" applyBorder="1" applyAlignment="1">
      <alignment horizontal="center" vertical="center"/>
    </xf>
    <xf numFmtId="0" fontId="48" fillId="0" borderId="2" xfId="0" applyNumberFormat="1" applyFont="1" applyBorder="1" applyAlignment="1">
      <alignment horizontal="center" vertical="center"/>
    </xf>
    <xf numFmtId="0" fontId="12" fillId="3" borderId="14" xfId="21" applyFont="1" applyFill="1" applyBorder="1" applyAlignment="1">
      <alignment horizontal="center" vertical="center"/>
      <protection/>
    </xf>
    <xf numFmtId="0" fontId="12" fillId="3" borderId="19" xfId="21" applyFont="1" applyFill="1" applyBorder="1" applyAlignment="1">
      <alignment horizontal="center" vertical="center"/>
      <protection/>
    </xf>
    <xf numFmtId="0" fontId="35" fillId="0" borderId="86" xfId="0" applyFont="1" applyBorder="1" applyAlignment="1">
      <alignment horizontal="left"/>
    </xf>
    <xf numFmtId="0" fontId="35" fillId="0" borderId="87" xfId="0" applyFont="1" applyBorder="1" applyAlignment="1">
      <alignment horizontal="left"/>
    </xf>
    <xf numFmtId="0" fontId="35" fillId="0" borderId="16" xfId="0" applyFont="1" applyBorder="1" applyAlignment="1">
      <alignment horizontal="left"/>
    </xf>
    <xf numFmtId="0" fontId="11" fillId="0" borderId="0" xfId="0" applyFont="1" applyAlignment="1">
      <alignment horizontal="center" vertical="top" wrapText="1"/>
    </xf>
    <xf numFmtId="0" fontId="11" fillId="0" borderId="13" xfId="21" applyFont="1" applyBorder="1" applyAlignment="1">
      <alignment horizontal="center" vertical="top"/>
      <protection/>
    </xf>
    <xf numFmtId="0" fontId="11" fillId="0" borderId="85" xfId="21" applyFont="1" applyBorder="1" applyAlignment="1">
      <alignment horizontal="center" vertical="top"/>
      <protection/>
    </xf>
    <xf numFmtId="0" fontId="11" fillId="0" borderId="2" xfId="21" applyFont="1" applyBorder="1" applyAlignment="1">
      <alignment horizontal="center" vertical="top"/>
      <protection/>
    </xf>
    <xf numFmtId="0" fontId="35" fillId="0" borderId="3" xfId="21" applyFont="1" applyBorder="1" applyAlignment="1">
      <alignment wrapText="1"/>
      <protection/>
    </xf>
    <xf numFmtId="0" fontId="0" fillId="0" borderId="3" xfId="21" applyBorder="1" applyAlignment="1">
      <alignment wrapText="1"/>
      <protection/>
    </xf>
    <xf numFmtId="0" fontId="15" fillId="3" borderId="56" xfId="21" applyFont="1" applyFill="1" applyBorder="1" applyAlignment="1">
      <alignment horizontal="center" vertical="center" wrapText="1"/>
      <protection/>
    </xf>
    <xf numFmtId="0" fontId="15" fillId="3" borderId="84" xfId="21" applyFont="1" applyFill="1" applyBorder="1" applyAlignment="1">
      <alignment horizontal="center" vertical="center" wrapText="1"/>
      <protection/>
    </xf>
    <xf numFmtId="0" fontId="15" fillId="3" borderId="53" xfId="21" applyFont="1" applyFill="1" applyBorder="1" applyAlignment="1">
      <alignment horizontal="center" vertical="center" wrapText="1"/>
      <protection/>
    </xf>
    <xf numFmtId="0" fontId="15" fillId="3" borderId="14" xfId="21" applyFont="1" applyFill="1" applyBorder="1" applyAlignment="1">
      <alignment horizontal="center" vertical="center" wrapText="1"/>
      <protection/>
    </xf>
    <xf numFmtId="0" fontId="15" fillId="3" borderId="19" xfId="21" applyFont="1" applyFill="1" applyBorder="1" applyAlignment="1">
      <alignment horizontal="center" vertical="center" wrapText="1"/>
      <protection/>
    </xf>
    <xf numFmtId="0" fontId="36" fillId="0" borderId="0" xfId="0" applyFont="1" applyAlignment="1">
      <alignment horizontal="center" vertical="top"/>
    </xf>
    <xf numFmtId="0" fontId="13" fillId="0" borderId="13" xfId="0" applyFont="1" applyBorder="1" applyAlignment="1">
      <alignment horizontal="center"/>
    </xf>
    <xf numFmtId="0" fontId="13" fillId="0" borderId="85" xfId="0" applyFont="1" applyBorder="1" applyAlignment="1">
      <alignment horizontal="center"/>
    </xf>
    <xf numFmtId="0" fontId="13" fillId="0" borderId="2" xfId="0" applyFont="1" applyBorder="1" applyAlignment="1">
      <alignment horizontal="center"/>
    </xf>
    <xf numFmtId="0" fontId="36" fillId="0" borderId="62" xfId="0" applyFont="1" applyBorder="1" applyAlignment="1">
      <alignment horizontal="center" vertical="top"/>
    </xf>
    <xf numFmtId="0" fontId="36" fillId="0" borderId="89" xfId="0" applyFont="1" applyBorder="1" applyAlignment="1">
      <alignment horizontal="center" vertical="top"/>
    </xf>
    <xf numFmtId="0" fontId="11" fillId="0" borderId="13" xfId="0" applyFont="1" applyBorder="1" applyAlignment="1">
      <alignment horizontal="center"/>
    </xf>
    <xf numFmtId="0" fontId="11" fillId="0" borderId="85" xfId="0" applyFont="1" applyBorder="1" applyAlignment="1">
      <alignment horizontal="center"/>
    </xf>
    <xf numFmtId="0" fontId="11" fillId="0" borderId="2" xfId="0" applyFont="1" applyBorder="1" applyAlignment="1">
      <alignment horizontal="center"/>
    </xf>
    <xf numFmtId="0" fontId="22" fillId="3" borderId="14" xfId="0" applyFont="1" applyFill="1" applyBorder="1" applyAlignment="1">
      <alignment horizontal="center" vertical="center"/>
    </xf>
    <xf numFmtId="0" fontId="22" fillId="3" borderId="42" xfId="0" applyFont="1" applyFill="1" applyBorder="1" applyAlignment="1">
      <alignment horizontal="center" vertical="center"/>
    </xf>
    <xf numFmtId="0" fontId="60" fillId="3" borderId="35" xfId="0" applyFont="1" applyFill="1" applyBorder="1" applyAlignment="1">
      <alignment horizontal="left"/>
    </xf>
    <xf numFmtId="0" fontId="60" fillId="3" borderId="90" xfId="0" applyFont="1" applyFill="1" applyBorder="1" applyAlignment="1">
      <alignment horizontal="left"/>
    </xf>
    <xf numFmtId="0" fontId="60" fillId="3" borderId="18" xfId="0" applyFont="1" applyFill="1" applyBorder="1" applyAlignment="1">
      <alignment horizontal="left"/>
    </xf>
    <xf numFmtId="0" fontId="36" fillId="0" borderId="13" xfId="0" applyFont="1" applyBorder="1" applyAlignment="1">
      <alignment horizontal="center" vertical="top"/>
    </xf>
    <xf numFmtId="0" fontId="36" fillId="0" borderId="85" xfId="0" applyFont="1" applyBorder="1" applyAlignment="1">
      <alignment horizontal="center" vertical="top"/>
    </xf>
    <xf numFmtId="0" fontId="36" fillId="0" borderId="2" xfId="0" applyFont="1" applyBorder="1" applyAlignment="1">
      <alignment horizontal="center" vertical="top"/>
    </xf>
    <xf numFmtId="0" fontId="36" fillId="0" borderId="13" xfId="0" applyNumberFormat="1" applyFont="1" applyBorder="1" applyAlignment="1">
      <alignment horizontal="center" vertical="top"/>
    </xf>
    <xf numFmtId="0" fontId="36" fillId="0" borderId="85" xfId="0" applyNumberFormat="1" applyFont="1" applyBorder="1" applyAlignment="1">
      <alignment horizontal="center" vertical="top"/>
    </xf>
    <xf numFmtId="0" fontId="36" fillId="0" borderId="2" xfId="0" applyNumberFormat="1" applyFont="1" applyBorder="1" applyAlignment="1">
      <alignment horizontal="center" vertical="top"/>
    </xf>
    <xf numFmtId="0" fontId="14" fillId="0" borderId="1" xfId="0" applyFont="1" applyBorder="1" applyAlignment="1">
      <alignment wrapText="1"/>
    </xf>
    <xf numFmtId="0" fontId="0" fillId="0" borderId="1" xfId="0" applyBorder="1" applyAlignment="1">
      <alignment wrapText="1"/>
    </xf>
    <xf numFmtId="0" fontId="15" fillId="0" borderId="1" xfId="0" applyFont="1" applyBorder="1" applyAlignment="1">
      <alignment/>
    </xf>
    <xf numFmtId="0" fontId="23" fillId="0" borderId="1" xfId="0" applyFont="1" applyBorder="1" applyAlignment="1">
      <alignment/>
    </xf>
    <xf numFmtId="0" fontId="31" fillId="0" borderId="1" xfId="0" applyFont="1" applyBorder="1" applyAlignment="1">
      <alignment wrapText="1"/>
    </xf>
    <xf numFmtId="0" fontId="83" fillId="0" borderId="1" xfId="0" applyFont="1" applyBorder="1" applyAlignment="1" applyProtection="1">
      <alignment wrapText="1"/>
      <protection/>
    </xf>
    <xf numFmtId="0" fontId="94" fillId="0" borderId="1" xfId="0" applyFont="1" applyBorder="1" applyAlignment="1" applyProtection="1">
      <alignment wrapText="1"/>
      <protection/>
    </xf>
    <xf numFmtId="0" fontId="89" fillId="0" borderId="1" xfId="0" applyFont="1" applyBorder="1" applyAlignment="1" applyProtection="1">
      <alignment wrapText="1"/>
      <protection/>
    </xf>
    <xf numFmtId="0" fontId="83" fillId="0" borderId="3" xfId="0" applyFont="1" applyBorder="1" applyAlignment="1" applyProtection="1">
      <alignment wrapText="1"/>
      <protection/>
    </xf>
    <xf numFmtId="0" fontId="89" fillId="0" borderId="3" xfId="0" applyFont="1" applyBorder="1" applyAlignment="1" applyProtection="1">
      <alignment wrapText="1"/>
      <protection/>
    </xf>
    <xf numFmtId="0" fontId="11" fillId="0" borderId="13" xfId="0" applyFont="1" applyBorder="1" applyAlignment="1" applyProtection="1">
      <alignment horizontal="center" vertical="top"/>
      <protection/>
    </xf>
    <xf numFmtId="0" fontId="11" fillId="0" borderId="85" xfId="0" applyFont="1" applyBorder="1" applyAlignment="1" applyProtection="1">
      <alignment horizontal="center" vertical="top"/>
      <protection/>
    </xf>
    <xf numFmtId="0" fontId="11" fillId="0" borderId="2" xfId="0" applyFont="1" applyBorder="1" applyAlignment="1" applyProtection="1">
      <alignment horizontal="center" vertical="top"/>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11" fillId="0" borderId="13" xfId="0" applyFont="1" applyBorder="1" applyAlignment="1" applyProtection="1">
      <alignment horizontal="center" wrapText="1"/>
      <protection/>
    </xf>
    <xf numFmtId="0" fontId="11" fillId="0" borderId="85" xfId="0" applyFont="1" applyBorder="1" applyAlignment="1" applyProtection="1">
      <alignment horizontal="center" wrapText="1"/>
      <protection/>
    </xf>
    <xf numFmtId="0" fontId="11" fillId="0" borderId="2" xfId="0" applyFont="1" applyBorder="1" applyAlignment="1" applyProtection="1">
      <alignment horizontal="center" wrapText="1"/>
      <protection/>
    </xf>
    <xf numFmtId="0" fontId="85" fillId="0" borderId="6" xfId="0" applyFont="1" applyBorder="1" applyAlignment="1" applyProtection="1">
      <alignment horizontal="right" wrapText="1"/>
      <protection/>
    </xf>
    <xf numFmtId="0" fontId="85" fillId="0" borderId="81" xfId="0" applyFont="1" applyBorder="1" applyAlignment="1" applyProtection="1">
      <alignment horizontal="right" wrapText="1"/>
      <protection/>
    </xf>
    <xf numFmtId="0" fontId="36" fillId="0" borderId="13" xfId="0" applyFont="1" applyBorder="1" applyAlignment="1" applyProtection="1">
      <alignment horizontal="center" wrapText="1"/>
      <protection/>
    </xf>
    <xf numFmtId="0" fontId="36" fillId="0" borderId="85" xfId="0" applyFont="1" applyBorder="1" applyAlignment="1" applyProtection="1">
      <alignment horizontal="center" wrapText="1"/>
      <protection/>
    </xf>
    <xf numFmtId="0" fontId="36" fillId="0" borderId="2" xfId="0" applyFont="1" applyBorder="1" applyAlignment="1" applyProtection="1">
      <alignment horizontal="center" wrapText="1"/>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36" fillId="0" borderId="13" xfId="0" applyNumberFormat="1" applyFont="1" applyBorder="1" applyAlignment="1" applyProtection="1">
      <alignment horizontal="center" vertical="top"/>
      <protection/>
    </xf>
    <xf numFmtId="0" fontId="36" fillId="0" borderId="85" xfId="0" applyNumberFormat="1" applyFont="1" applyBorder="1" applyAlignment="1" applyProtection="1">
      <alignment horizontal="center" vertical="top"/>
      <protection/>
    </xf>
    <xf numFmtId="0" fontId="36" fillId="0" borderId="2" xfId="0" applyNumberFormat="1" applyFont="1" applyBorder="1" applyAlignment="1" applyProtection="1">
      <alignment horizontal="center" vertical="top"/>
      <protection/>
    </xf>
    <xf numFmtId="0" fontId="14" fillId="0" borderId="1" xfId="0" applyFont="1" applyBorder="1" applyAlignment="1" applyProtection="1">
      <alignment wrapText="1"/>
      <protection/>
    </xf>
    <xf numFmtId="0" fontId="0" fillId="0" borderId="1" xfId="0" applyBorder="1" applyAlignment="1" applyProtection="1">
      <alignment wrapText="1"/>
      <protection/>
    </xf>
    <xf numFmtId="0" fontId="14" fillId="0" borderId="62" xfId="0" applyFont="1" applyBorder="1" applyAlignment="1" applyProtection="1">
      <alignment wrapText="1"/>
      <protection/>
    </xf>
    <xf numFmtId="0" fontId="31" fillId="0" borderId="89" xfId="0" applyFont="1" applyBorder="1" applyAlignment="1" applyProtection="1">
      <alignment wrapText="1"/>
      <protection/>
    </xf>
    <xf numFmtId="0" fontId="32" fillId="0" borderId="89" xfId="0" applyFont="1" applyBorder="1" applyAlignment="1" applyProtection="1">
      <alignment wrapText="1"/>
      <protection/>
    </xf>
    <xf numFmtId="0" fontId="32" fillId="0" borderId="15" xfId="0" applyFont="1" applyBorder="1" applyAlignment="1" applyProtection="1">
      <alignment wrapText="1"/>
      <protection/>
    </xf>
    <xf numFmtId="0" fontId="14" fillId="0" borderId="91" xfId="0" applyFont="1" applyBorder="1" applyAlignment="1" applyProtection="1">
      <alignment wrapText="1"/>
      <protection/>
    </xf>
    <xf numFmtId="0" fontId="0" fillId="0" borderId="91" xfId="0" applyBorder="1" applyAlignment="1" applyProtection="1">
      <alignment wrapText="1"/>
      <protection/>
    </xf>
    <xf numFmtId="0" fontId="14" fillId="0" borderId="92" xfId="0" applyFont="1" applyBorder="1" applyAlignment="1" applyProtection="1">
      <alignment wrapText="1"/>
      <protection/>
    </xf>
    <xf numFmtId="0" fontId="0" fillId="0" borderId="93" xfId="0" applyBorder="1" applyAlignment="1" applyProtection="1">
      <alignment wrapText="1"/>
      <protection/>
    </xf>
    <xf numFmtId="0" fontId="0" fillId="0" borderId="94"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55"/>
          <c:w val="0.99375"/>
          <c:h val="0.914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55273040"/>
        <c:axId val="27695313"/>
      </c:lineChart>
      <c:catAx>
        <c:axId val="5527304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25" b="0" i="0" u="none" baseline="0"/>
            </a:pPr>
          </a:p>
        </c:txPr>
        <c:crossAx val="27695313"/>
        <c:crosses val="autoZero"/>
        <c:auto val="0"/>
        <c:lblOffset val="100"/>
        <c:noMultiLvlLbl val="0"/>
      </c:catAx>
      <c:valAx>
        <c:axId val="27695313"/>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25" b="0" i="0" u="none" baseline="0"/>
            </a:pPr>
          </a:p>
        </c:txPr>
        <c:crossAx val="55273040"/>
        <c:crossesAt val="1"/>
        <c:crossBetween val="midCat"/>
        <c:dispUnits/>
      </c:valAx>
      <c:spPr>
        <a:solidFill>
          <a:srgbClr val="E3E3E3"/>
        </a:solidFill>
        <a:ln w="12700">
          <a:solidFill>
            <a:srgbClr val="808080"/>
          </a:solidFill>
        </a:ln>
      </c:spPr>
    </c:plotArea>
    <c:legend>
      <c:legendPos val="r"/>
      <c:layout>
        <c:manualLayout>
          <c:xMode val="edge"/>
          <c:yMode val="edge"/>
          <c:x val="0.66"/>
          <c:y val="0.129"/>
          <c:w val="0.3015"/>
          <c:h val="0.14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2725"/>
          <c:y val="0.08175"/>
          <c:w val="0.9455"/>
          <c:h val="0.8625"/>
        </c:manualLayout>
      </c:layout>
      <c:barChart>
        <c:barDir val="col"/>
        <c:grouping val="clustered"/>
        <c:varyColors val="0"/>
        <c:ser>
          <c:idx val="0"/>
          <c:order val="0"/>
          <c:tx>
            <c:strRef>
              <c:f>demo!$O$77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demo!$O$78:$O$164</c:f>
              <c:numCache/>
            </c:numRef>
          </c:val>
        </c:ser>
        <c:ser>
          <c:idx val="1"/>
          <c:order val="1"/>
          <c:tx>
            <c:strRef>
              <c:f>demo!$P$77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demo!$P$78:$P$164</c:f>
              <c:numCache/>
            </c:numRef>
          </c:val>
        </c:ser>
        <c:overlap val="-10"/>
        <c:gapWidth val="0"/>
        <c:axId val="28960450"/>
        <c:axId val="59317459"/>
      </c:barChart>
      <c:catAx>
        <c:axId val="28960450"/>
        <c:scaling>
          <c:orientation val="minMax"/>
        </c:scaling>
        <c:axPos val="b"/>
        <c:title>
          <c:tx>
            <c:rich>
              <a:bodyPr vert="horz" rot="0" anchor="ctr"/>
              <a:lstStyle/>
              <a:p>
                <a:pPr algn="ctr">
                  <a:defRPr/>
                </a:pPr>
                <a:r>
                  <a:rPr lang="en-US" cap="none" sz="900" b="0" i="0" u="none" baseline="0"/>
                  <a:t>Věk</a:t>
                </a:r>
              </a:p>
            </c:rich>
          </c:tx>
          <c:layout>
            <c:manualLayout>
              <c:xMode val="factor"/>
              <c:yMode val="factor"/>
              <c:x val="0.001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900" b="0" i="0" u="none" baseline="0"/>
            </a:pPr>
          </a:p>
        </c:txPr>
        <c:crossAx val="59317459"/>
        <c:crosses val="autoZero"/>
        <c:auto val="1"/>
        <c:lblOffset val="100"/>
        <c:tickLblSkip val="5"/>
        <c:tickMarkSkip val="2"/>
        <c:noMultiLvlLbl val="0"/>
      </c:catAx>
      <c:valAx>
        <c:axId val="59317459"/>
        <c:scaling>
          <c:orientation val="minMax"/>
          <c:min val="0"/>
        </c:scaling>
        <c:axPos val="l"/>
        <c:title>
          <c:tx>
            <c:rich>
              <a:bodyPr vert="horz" rot="-5400000" anchor="ctr"/>
              <a:lstStyle/>
              <a:p>
                <a:pPr algn="ctr">
                  <a:defRPr/>
                </a:pPr>
                <a:r>
                  <a:rPr lang="en-US" cap="none" sz="900" b="0" i="0" u="none" baseline="0"/>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pPr>
          </a:p>
        </c:txPr>
        <c:crossAx val="28960450"/>
        <c:crossesAt val="1"/>
        <c:crossBetween val="between"/>
        <c:dispUnits/>
        <c:majorUnit val="10"/>
        <c:minorUnit val="0.5"/>
      </c:valAx>
      <c:spPr>
        <a:solidFill>
          <a:srgbClr val="E3E3E3"/>
        </a:solidFill>
        <a:ln w="12700">
          <a:solidFill>
            <a:srgbClr val="808080"/>
          </a:solidFill>
        </a:ln>
      </c:spPr>
    </c:plotArea>
    <c:legend>
      <c:legendPos val="r"/>
      <c:layout>
        <c:manualLayout>
          <c:xMode val="edge"/>
          <c:yMode val="edge"/>
          <c:x val="0.8865"/>
          <c:y val="0.182"/>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měsících'!$AC$5:$AC$226</c:f>
              <c:strCache/>
            </c:strRef>
          </c:cat>
          <c:val>
            <c:numRef>
              <c:f>'Ž po měsících'!$AD$5:$AD$226</c:f>
              <c:numCache/>
            </c:numRef>
          </c:val>
          <c:smooth val="0"/>
        </c:ser>
        <c:axId val="64095084"/>
        <c:axId val="39984845"/>
      </c:lineChart>
      <c:dateAx>
        <c:axId val="64095084"/>
        <c:scaling>
          <c:orientation val="minMax"/>
          <c:min val="1080"/>
        </c:scaling>
        <c:axPos val="b"/>
        <c:majorGridlines/>
        <c:delete val="0"/>
        <c:numFmt formatCode="yyyy" sourceLinked="0"/>
        <c:majorTickMark val="out"/>
        <c:minorTickMark val="none"/>
        <c:tickLblPos val="nextTo"/>
        <c:crossAx val="39984845"/>
        <c:crosses val="autoZero"/>
        <c:auto val="0"/>
        <c:noMultiLvlLbl val="0"/>
      </c:dateAx>
      <c:valAx>
        <c:axId val="39984845"/>
        <c:scaling>
          <c:orientation val="minMax"/>
          <c:max val="1800"/>
        </c:scaling>
        <c:axPos val="l"/>
        <c:majorGridlines/>
        <c:delete val="0"/>
        <c:numFmt formatCode="General" sourceLinked="1"/>
        <c:majorTickMark val="out"/>
        <c:minorTickMark val="none"/>
        <c:tickLblPos val="nextTo"/>
        <c:crossAx val="64095084"/>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Dublin!$J$2:$J$57</c:f>
              <c:strCache/>
            </c:strRef>
          </c:cat>
          <c:val>
            <c:numRef>
              <c:f>Dublin!$K$2:$K$57</c:f>
              <c:numCache/>
            </c:numRef>
          </c:val>
          <c:smooth val="0"/>
        </c:ser>
        <c:axId val="24319286"/>
        <c:axId val="17546983"/>
      </c:lineChart>
      <c:dateAx>
        <c:axId val="24319286"/>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17546983"/>
        <c:crosses val="autoZero"/>
        <c:auto val="0"/>
        <c:majorUnit val="3"/>
        <c:majorTimeUnit val="months"/>
        <c:minorUnit val="1"/>
        <c:minorTimeUnit val="months"/>
        <c:noMultiLvlLbl val="0"/>
      </c:dateAx>
      <c:valAx>
        <c:axId val="17546983"/>
        <c:scaling>
          <c:orientation val="minMax"/>
          <c:max val="140"/>
          <c:min val="40"/>
        </c:scaling>
        <c:axPos val="l"/>
        <c:majorGridlines/>
        <c:delete val="0"/>
        <c:numFmt formatCode="General" sourceLinked="1"/>
        <c:majorTickMark val="out"/>
        <c:minorTickMark val="none"/>
        <c:tickLblPos val="nextTo"/>
        <c:crossAx val="24319286"/>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 - poměr rozhodnutí</a:t>
            </a:r>
          </a:p>
        </c:rich>
      </c:tx>
      <c:layout>
        <c:manualLayout>
          <c:xMode val="factor"/>
          <c:yMode val="factor"/>
          <c:x val="0.006"/>
          <c:y val="0"/>
        </c:manualLayout>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47931226"/>
        <c:axId val="28727851"/>
      </c:lineChart>
      <c:catAx>
        <c:axId val="4793122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8727851"/>
        <c:crosses val="autoZero"/>
        <c:auto val="1"/>
        <c:lblOffset val="100"/>
        <c:noMultiLvlLbl val="0"/>
      </c:catAx>
      <c:valAx>
        <c:axId val="28727851"/>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7931226"/>
        <c:crossesAt val="1"/>
        <c:crossBetween val="midCat"/>
        <c:dispUnits/>
        <c:minorUnit val="0.02"/>
      </c:valAx>
      <c:spPr>
        <a:solidFill>
          <a:srgbClr val="E3E3E3"/>
        </a:solidFill>
        <a:ln w="12700">
          <a:solidFill>
            <a:srgbClr val="808080"/>
          </a:solidFill>
        </a:ln>
      </c:spPr>
    </c:plotArea>
    <c:legend>
      <c:legendPos val="r"/>
      <c:layout>
        <c:manualLayout>
          <c:xMode val="edge"/>
          <c:yMode val="edge"/>
          <c:x val="0.09625"/>
          <c:y val="0.347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295"/>
          <c:w val="0.40925"/>
          <c:h val="0.55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'NZ-SPri'!$B$77:$B$81</c:f>
              <c:strCache/>
            </c:strRef>
          </c:cat>
          <c:val>
            <c:numRef>
              <c:f>'NZ-SPri'!$C$77:$C$81</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715"/>
          <c:h val="0.94675"/>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'NZ-SPri'!$C$10</c:f>
              <c:numCache/>
            </c:numRef>
          </c:val>
        </c:ser>
        <c:ser>
          <c:idx val="5"/>
          <c:order val="5"/>
          <c:tx>
            <c:strRef>
              <c:f>'NZ-SPri'!$B$11</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Kazachstán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Sýrie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Irák</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Myanmar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Alžírsko</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val>
            <c:numRef>
              <c:f>'NZ-SPri'!$C$26</c:f>
              <c:numCache/>
            </c:numRef>
          </c:val>
        </c:ser>
        <c:ser>
          <c:idx val="21"/>
          <c:order val="21"/>
          <c:tx>
            <c:strRef>
              <c:f>'NZ-SPri'!$B$27</c:f>
              <c:strCache>
                <c:ptCount val="1"/>
                <c:pt idx="0">
                  <c:v>Uzbekistán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Pákistán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Srbsko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Indie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Srí Lanka</c:v>
                </c:pt>
              </c:strCache>
            </c:strRef>
          </c:tx>
          <c:spPr>
            <a:solidFill>
              <a:srgbClr val="3333CC"/>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ser>
          <c:idx val="29"/>
          <c:order val="29"/>
          <c:tx>
            <c:strRef>
              <c:f>'NZ-SPri'!$B$35</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'NZ-SPri'!$C$35</c:f>
              <c:numCache/>
            </c:numRef>
          </c:val>
        </c:ser>
        <c:ser>
          <c:idx val="30"/>
          <c:order val="30"/>
          <c:tx>
            <c:strRef>
              <c:f>'NZ-SPri'!$B$36</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'NZ-SPri'!$C$36</c:f>
              <c:numCache/>
            </c:numRef>
          </c:val>
        </c:ser>
        <c:ser>
          <c:idx val="31"/>
          <c:order val="31"/>
          <c:tx>
            <c:strRef>
              <c:f>'NZ-SPri'!$B$37</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'NZ-SPri'!$C$37</c:f>
              <c:numCache/>
            </c:numRef>
          </c:val>
        </c:ser>
        <c:ser>
          <c:idx val="32"/>
          <c:order val="32"/>
          <c:tx>
            <c:strRef>
              <c:f>'NZ-SPri'!$B$38</c:f>
              <c:strCache>
                <c:ptCount val="1"/>
                <c:pt idx="0">
                  <c:v>Írán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'NZ-SPri'!$C$38</c:f>
              <c:numCache/>
            </c:numRef>
          </c:val>
        </c:ser>
        <c:ser>
          <c:idx val="33"/>
          <c:order val="33"/>
          <c:tx>
            <c:strRef>
              <c:f>'NZ-SPri'!$B$39</c:f>
              <c:strCache>
                <c:ptCount val="1"/>
                <c:pt idx="0">
                  <c:v>Pobřeží slonoviny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val>
            <c:numRef>
              <c:f>'NZ-SPri'!$C$39</c:f>
              <c:numCache/>
            </c:numRef>
          </c:val>
        </c:ser>
        <c:ser>
          <c:idx val="34"/>
          <c:order val="34"/>
          <c:tx>
            <c:strRef>
              <c:f>'NZ-SPri'!$B$40</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'NZ-SPri'!$C$40</c:f>
              <c:numCache/>
            </c:numRef>
          </c:val>
        </c:ser>
        <c:ser>
          <c:idx val="35"/>
          <c:order val="35"/>
          <c:tx>
            <c:strRef>
              <c:f>'NZ-SPri'!$B$41</c:f>
              <c:strCache>
                <c:ptCount val="1"/>
                <c:pt idx="0">
                  <c:v>Sierra Leone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'NZ-SPri'!$C$41</c:f>
              <c:numCache/>
            </c:numRef>
          </c:val>
        </c:ser>
        <c:ser>
          <c:idx val="36"/>
          <c:order val="36"/>
          <c:tx>
            <c:strRef>
              <c:f>'NZ-SPri'!$B$42</c:f>
              <c:strCache>
                <c:ptCount val="1"/>
                <c:pt idx="0">
                  <c:v>Somálsko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'NZ-SPri'!$C$42</c:f>
              <c:numCache/>
            </c:numRef>
          </c:val>
        </c:ser>
        <c:ser>
          <c:idx val="37"/>
          <c:order val="37"/>
          <c:tx>
            <c:strRef>
              <c:f>'NZ-SPri'!$B$43</c:f>
              <c:strCache>
                <c:ptCount val="1"/>
                <c:pt idx="0">
                  <c:v>Ázerbajdžán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'NZ-SPri'!$C$43</c:f>
              <c:numCache/>
            </c:numRef>
          </c:val>
        </c:ser>
        <c:ser>
          <c:idx val="38"/>
          <c:order val="38"/>
          <c:tx>
            <c:strRef>
              <c:f>'NZ-SPri'!$B$44</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'NZ-SPri'!$C$44</c:f>
              <c:numCache/>
            </c:numRef>
          </c:val>
        </c:ser>
        <c:ser>
          <c:idx val="39"/>
          <c:order val="39"/>
          <c:tx>
            <c:strRef>
              <c:f>'NZ-SPri'!$B$45</c:f>
              <c:strCache>
                <c:ptCount val="1"/>
                <c:pt idx="0">
                  <c:v>Guinea-Bissau</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'NZ-SPri'!$C$45</c:f>
              <c:numCache/>
            </c:numRef>
          </c:val>
        </c:ser>
        <c:ser>
          <c:idx val="40"/>
          <c:order val="40"/>
          <c:tx>
            <c:strRef>
              <c:f>'NZ-SPri'!$B$46</c:f>
              <c:strCache>
                <c:ptCount val="1"/>
                <c:pt idx="0">
                  <c:v>Libye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'NZ-SPri'!$C$46</c:f>
              <c:numCache/>
            </c:numRef>
          </c:val>
        </c:ser>
        <c:ser>
          <c:idx val="41"/>
          <c:order val="41"/>
          <c:tx>
            <c:strRef>
              <c:f>'NZ-SPri'!$B$47</c:f>
              <c:strCache>
                <c:ptCount val="1"/>
                <c:pt idx="0">
                  <c:v>Maroko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'NZ-SPri'!$C$47</c:f>
              <c:numCache/>
            </c:numRef>
          </c:val>
        </c:ser>
        <c:ser>
          <c:idx val="42"/>
          <c:order val="42"/>
          <c:tx>
            <c:strRef>
              <c:f>'NZ-SPri'!$B$48</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'NZ-SPri'!$C$48</c:f>
              <c:numCache/>
            </c:numRef>
          </c:val>
        </c:ser>
        <c:ser>
          <c:idx val="43"/>
          <c:order val="43"/>
          <c:tx>
            <c:strRef>
              <c:f>'NZ-SPri'!$B$49</c:f>
              <c:strCache>
                <c:ptCount val="1"/>
                <c:pt idx="0">
                  <c:v>Kongo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'NZ-SPri'!$C$49</c:f>
              <c:numCache/>
            </c:numRef>
          </c:val>
        </c:ser>
        <c:ser>
          <c:idx val="44"/>
          <c:order val="44"/>
          <c:tx>
            <c:strRef>
              <c:f>'NZ-SPri'!$B$50</c:f>
              <c:strCache>
                <c:ptCount val="1"/>
                <c:pt idx="0">
                  <c:v>Nepál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'NZ-SPri'!$C$50</c:f>
              <c:numCache/>
            </c:numRef>
          </c:val>
        </c:ser>
        <c:ser>
          <c:idx val="45"/>
          <c:order val="45"/>
          <c:tx>
            <c:strRef>
              <c:f>'NZ-SPri'!$B$51</c:f>
              <c:strCache>
                <c:ptCount val="1"/>
                <c:pt idx="0">
                  <c:v>Slovensko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'NZ-SPri'!$C$51</c:f>
              <c:numCache/>
            </c:numRef>
          </c:val>
        </c:ser>
        <c:ser>
          <c:idx val="46"/>
          <c:order val="46"/>
          <c:tx>
            <c:strRef>
              <c:f>'NZ-SPri'!$B$52</c:f>
              <c:strCache>
                <c:ptCount val="1"/>
                <c:pt idx="0">
                  <c:v>Togo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'NZ-SPri'!$C$52</c:f>
              <c:numCache/>
            </c:numRef>
          </c:val>
        </c:ser>
        <c:ser>
          <c:idx val="47"/>
          <c:order val="47"/>
          <c:tx>
            <c:strRef>
              <c:f>'NZ-SPri'!$B$53</c:f>
              <c:strCache>
                <c:ptCount val="1"/>
                <c:pt idx="0">
                  <c:v>Tunisko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'NZ-SPri'!$C$53</c:f>
              <c:numCache/>
            </c:numRef>
          </c:val>
        </c:ser>
        <c:ser>
          <c:idx val="48"/>
          <c:order val="48"/>
          <c:tx>
            <c:strRef>
              <c:f>'NZ-SPri'!$B$54</c:f>
              <c:strCache>
                <c:ptCount val="1"/>
                <c:pt idx="0">
                  <c:v>Angola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'NZ-SPri'!$C$54</c:f>
              <c:numCache/>
            </c:numRef>
          </c:val>
        </c:ser>
        <c:ser>
          <c:idx val="49"/>
          <c:order val="49"/>
          <c:tx>
            <c:strRef>
              <c:f>'NZ-SPri'!$B$55</c:f>
              <c:strCache>
                <c:ptCount val="1"/>
                <c:pt idx="0">
                  <c:v>Benin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'NZ-SPri'!$C$55</c:f>
              <c:numCache/>
            </c:numRef>
          </c:val>
        </c:ser>
        <c:ser>
          <c:idx val="50"/>
          <c:order val="50"/>
          <c:tx>
            <c:strRef>
              <c:f>'NZ-SPri'!$B$56</c:f>
              <c:strCache>
                <c:ptCount val="1"/>
                <c:pt idx="0">
                  <c:v>Bosna a Hercegovina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'NZ-SPri'!$C$56</c:f>
              <c:numCache/>
            </c:numRef>
          </c:val>
        </c:ser>
        <c:ser>
          <c:idx val="51"/>
          <c:order val="51"/>
          <c:tx>
            <c:strRef>
              <c:f>'NZ-SPri'!$B$57</c:f>
              <c:strCache>
                <c:ptCount val="1"/>
                <c:pt idx="0">
                  <c:v>Egypt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'NZ-SPri'!$C$57</c:f>
              <c:numCache/>
            </c:numRef>
          </c:val>
        </c:ser>
        <c:ser>
          <c:idx val="52"/>
          <c:order val="52"/>
          <c:tx>
            <c:strRef>
              <c:f>'NZ-SPri'!$B$58</c:f>
              <c:strCache>
                <c:ptCount val="1"/>
                <c:pt idx="0">
                  <c:v>Izrael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'NZ-SPri'!$C$58</c:f>
              <c:numCache/>
            </c:numRef>
          </c:val>
        </c:ser>
        <c:ser>
          <c:idx val="53"/>
          <c:order val="53"/>
          <c:tx>
            <c:strRef>
              <c:f>'NZ-SPri'!$B$59</c:f>
              <c:strCache>
                <c:ptCount val="1"/>
                <c:pt idx="0">
                  <c:v>Jugoslávie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'NZ-SPri'!$C$59</c:f>
              <c:numCache/>
            </c:numRef>
          </c:val>
        </c:ser>
        <c:ser>
          <c:idx val="54"/>
          <c:order val="54"/>
          <c:tx>
            <c:strRef>
              <c:f>'NZ-SPri'!$B$60</c:f>
              <c:strCache>
                <c:ptCount val="1"/>
                <c:pt idx="0">
                  <c:v>Libanon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'NZ-SPri'!$C$60</c:f>
              <c:numCache/>
            </c:numRef>
          </c:val>
        </c:ser>
        <c:ser>
          <c:idx val="55"/>
          <c:order val="55"/>
          <c:tx>
            <c:strRef>
              <c:f>'NZ-SPri'!$B$61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'NZ-SPri'!$C$61</c:f>
              <c:numCache/>
            </c:numRef>
          </c:val>
        </c:ser>
        <c:ser>
          <c:idx val="56"/>
          <c:order val="56"/>
          <c:tx>
            <c:strRef>
              <c:f>'NZ-SPri'!$B$62</c:f>
              <c:strCache>
                <c:ptCount val="1"/>
                <c:pt idx="0">
                  <c:v>Mali</c:v>
                </c:pt>
              </c:strCache>
            </c:strRef>
          </c:tx>
          <c:spPr>
            <a:solidFill>
              <a:srgbClr val="00FFFF"/>
            </a:solidFill>
          </c:spPr>
          <c:invertIfNegative val="0"/>
          <c:extLst>
            <c:ext xmlns:c14="http://schemas.microsoft.com/office/drawing/2007/8/2/chart" uri="{6F2FDCE9-48DA-4B69-8628-5D25D57E5C99}">
              <c14:invertSolidFillFmt>
                <c14:spPr>
                  <a:solidFill>
                    <a:srgbClr val="8080FF"/>
                  </a:solidFill>
                </c14:spPr>
              </c14:invertSolidFillFmt>
            </c:ext>
          </c:extLst>
          <c:val>
            <c:numRef>
              <c:f>'NZ-SPri'!$C$62</c:f>
              <c:numCache/>
            </c:numRef>
          </c:val>
        </c:ser>
        <c:ser>
          <c:idx val="57"/>
          <c:order val="57"/>
          <c:tx>
            <c:strRef>
              <c:f>'NZ-SPri'!$B$63</c:f>
              <c:strCache>
                <c:ptCount val="1"/>
                <c:pt idx="0">
                  <c:v>Niger</c:v>
                </c:pt>
              </c:strCache>
            </c:strRef>
          </c:tx>
          <c:spPr>
            <a:solidFill>
              <a:srgbClr val="00FFFF"/>
            </a:solidFill>
          </c:spPr>
          <c:invertIfNegative val="0"/>
          <c:extLst>
            <c:ext xmlns:c14="http://schemas.microsoft.com/office/drawing/2007/8/2/chart" uri="{6F2FDCE9-48DA-4B69-8628-5D25D57E5C99}">
              <c14:invertSolidFillFmt>
                <c14:spPr>
                  <a:solidFill>
                    <a:srgbClr val="802060"/>
                  </a:solidFill>
                </c14:spPr>
              </c14:invertSolidFillFmt>
            </c:ext>
          </c:extLst>
          <c:val>
            <c:numRef>
              <c:f>'NZ-SPri'!$C$63</c:f>
              <c:numCache/>
            </c:numRef>
          </c:val>
        </c:ser>
        <c:ser>
          <c:idx val="58"/>
          <c:order val="58"/>
          <c:tx>
            <c:strRef>
              <c:f>'NZ-SPri'!$B$64</c:f>
              <c:strCache>
                <c:ptCount val="1"/>
                <c:pt idx="0">
                  <c:v>Turkmenistán</c:v>
                </c:pt>
              </c:strCache>
            </c:strRef>
          </c:tx>
          <c:spPr>
            <a:solidFill>
              <a:srgbClr val="0000FF"/>
            </a:solidFill>
          </c:spPr>
          <c:invertIfNegative val="0"/>
          <c:extLst>
            <c:ext xmlns:c14="http://schemas.microsoft.com/office/drawing/2007/8/2/chart" uri="{6F2FDCE9-48DA-4B69-8628-5D25D57E5C99}">
              <c14:invertSolidFillFmt>
                <c14:spPr>
                  <a:solidFill>
                    <a:srgbClr val="FFFFC0"/>
                  </a:solidFill>
                </c14:spPr>
              </c14:invertSolidFillFmt>
            </c:ext>
          </c:extLst>
          <c:val>
            <c:numRef>
              <c:f>'NZ-SPri'!$C$64</c:f>
              <c:numCache/>
            </c:numRef>
          </c:val>
        </c:ser>
        <c:overlap val="-30"/>
        <c:axId val="57224068"/>
        <c:axId val="45254565"/>
      </c:barChart>
      <c:catAx>
        <c:axId val="57224068"/>
        <c:scaling>
          <c:orientation val="maxMin"/>
        </c:scaling>
        <c:axPos val="l"/>
        <c:delete val="0"/>
        <c:numFmt formatCode="General" sourceLinked="1"/>
        <c:majorTickMark val="none"/>
        <c:minorTickMark val="none"/>
        <c:tickLblPos val="none"/>
        <c:crossAx val="45254565"/>
        <c:crosses val="autoZero"/>
        <c:auto val="0"/>
        <c:lblOffset val="100"/>
        <c:noMultiLvlLbl val="0"/>
      </c:catAx>
      <c:valAx>
        <c:axId val="45254565"/>
        <c:scaling>
          <c:orientation val="minMax"/>
          <c:max val="3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00" b="0" i="0" u="none" baseline="0"/>
            </a:pPr>
          </a:p>
        </c:txPr>
        <c:crossAx val="57224068"/>
        <c:crosses val="max"/>
        <c:crossBetween val="between"/>
        <c:dispUnits/>
        <c:majorUnit val="50"/>
        <c:minorUnit val="2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25"/>
          <c:y val="0.09875"/>
          <c:w val="0.2155"/>
          <c:h val="0.40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875" b="0" i="0" u="none" baseline="0"/>
                </a:pPr>
              </a:p>
            </c:txPr>
            <c:showLegendKey val="0"/>
            <c:showVal val="1"/>
            <c:showBubbleSize val="0"/>
            <c:showCatName val="1"/>
            <c:showSerName val="0"/>
            <c:showLeaderLines val="1"/>
            <c:showPercent val="0"/>
            <c:separator>
</c:separator>
          </c:dLbls>
          <c:cat>
            <c:strRef>
              <c:f>'NZ-SPri'!$L$92:$L$99</c:f>
              <c:strCache/>
            </c:strRef>
          </c:cat>
          <c:val>
            <c:numRef>
              <c:f>'NZ-SPri'!$M$92:$M$99</c:f>
              <c:numCache/>
            </c:numRef>
          </c:val>
        </c:ser>
      </c:pieChart>
      <c:spPr>
        <a:noFill/>
        <a:ln>
          <a:noFill/>
        </a:ln>
      </c:spPr>
    </c:plotArea>
    <c:plotVisOnly val="1"/>
    <c:dispBlanksAs val="gap"/>
    <c:showDLblsOverMax val="0"/>
  </c:chart>
  <c:spPr>
    <a:noFill/>
    <a:ln>
      <a:noFill/>
    </a:ln>
  </c:spPr>
  <c:txPr>
    <a:bodyPr vert="horz" rot="0"/>
    <a:lstStyle/>
    <a:p>
      <a:pPr>
        <a:defRPr lang="en-US" cap="none" sz="10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75"/>
          <c:w val="0.9585"/>
          <c:h val="0.91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'NZ-Opak'!$C$5:$C$63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'NZ-Opak'!$D$5:$D$63</c:f>
              <c:numCache/>
            </c:numRef>
          </c:val>
        </c:ser>
        <c:overlap val="100"/>
        <c:gapWidth val="20"/>
        <c:axId val="4637902"/>
        <c:axId val="41741119"/>
      </c:barChart>
      <c:catAx>
        <c:axId val="4637902"/>
        <c:scaling>
          <c:orientation val="maxMin"/>
        </c:scaling>
        <c:axPos val="l"/>
        <c:delete val="0"/>
        <c:numFmt formatCode="General" sourceLinked="1"/>
        <c:majorTickMark val="out"/>
        <c:minorTickMark val="none"/>
        <c:tickLblPos val="none"/>
        <c:crossAx val="41741119"/>
        <c:crosses val="autoZero"/>
        <c:auto val="1"/>
        <c:lblOffset val="100"/>
        <c:tickLblSkip val="1"/>
        <c:noMultiLvlLbl val="0"/>
      </c:catAx>
      <c:valAx>
        <c:axId val="41741119"/>
        <c:scaling>
          <c:orientation val="minMax"/>
          <c:max val="330"/>
          <c:min val="0"/>
        </c:scaling>
        <c:axPos val="t"/>
        <c:majorGridlines>
          <c:spPr>
            <a:ln w="3175">
              <a:solidFill/>
              <a:prstDash val="sysDot"/>
            </a:ln>
          </c:spPr>
        </c:majorGridlines>
        <c:delete val="0"/>
        <c:numFmt formatCode="General" sourceLinked="0"/>
        <c:majorTickMark val="out"/>
        <c:minorTickMark val="in"/>
        <c:tickLblPos val="nextTo"/>
        <c:spPr>
          <a:ln w="3175">
            <a:solidFill/>
          </a:ln>
        </c:spPr>
        <c:crossAx val="4637902"/>
        <c:crossesAt val="1"/>
        <c:crossBetween val="between"/>
        <c:dispUnits/>
        <c:majorUnit val="50"/>
        <c:minorUnit val="25"/>
      </c:valAx>
      <c:spPr>
        <a:solidFill>
          <a:srgbClr val="C0C0C0"/>
        </a:solidFill>
        <a:ln w="12700">
          <a:solidFill>
            <a:srgbClr val="808080"/>
          </a:solidFill>
        </a:ln>
      </c:spPr>
    </c:plotArea>
    <c:legend>
      <c:legendPos val="r"/>
      <c:layout>
        <c:manualLayout>
          <c:xMode val="edge"/>
          <c:yMode val="edge"/>
          <c:x val="0.51725"/>
          <c:y val="0.08625"/>
          <c:w val="0.362"/>
          <c:h val="0.051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0125752"/>
        <c:axId val="25587449"/>
      </c:barChart>
      <c:catAx>
        <c:axId val="40125752"/>
        <c:scaling>
          <c:orientation val="maxMin"/>
        </c:scaling>
        <c:axPos val="l"/>
        <c:delete val="0"/>
        <c:numFmt formatCode="General" sourceLinked="1"/>
        <c:majorTickMark val="none"/>
        <c:minorTickMark val="none"/>
        <c:tickLblPos val="none"/>
        <c:crossAx val="25587449"/>
        <c:crosses val="autoZero"/>
        <c:auto val="0"/>
        <c:lblOffset val="100"/>
        <c:noMultiLvlLbl val="0"/>
      </c:catAx>
      <c:valAx>
        <c:axId val="25587449"/>
        <c:scaling>
          <c:orientation val="minMax"/>
        </c:scaling>
        <c:axPos val="t"/>
        <c:majorGridlines/>
        <c:delete val="0"/>
        <c:numFmt formatCode="General" sourceLinked="1"/>
        <c:majorTickMark val="out"/>
        <c:minorTickMark val="in"/>
        <c:tickLblPos val="nextTo"/>
        <c:spPr>
          <a:ln w="3175">
            <a:solidFill/>
          </a:ln>
        </c:spPr>
        <c:crossAx val="4012575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1" i="0" u="none" baseline="0"/>
          </a:pPr>
        </a:p>
      </c:txPr>
    </c:title>
    <c:plotArea>
      <c:layout>
        <c:manualLayout>
          <c:xMode val="edge"/>
          <c:yMode val="edge"/>
          <c:x val="0.03525"/>
          <c:y val="0.1115"/>
          <c:w val="0.909"/>
          <c:h val="0.72925"/>
        </c:manualLayout>
      </c:layout>
      <c:pieChart>
        <c:varyColors val="1"/>
        <c:ser>
          <c:idx val="0"/>
          <c:order val="0"/>
          <c:tx>
            <c:strRef>
              <c:f>'NZ-Opak'!$A$64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800" b="0" i="0" u="none" baseline="0">
                      <a:solidFill>
                        <a:srgbClr val="FFFF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Opak. žádost
36%</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'NZ-Opak'!$C$4:$D$4</c:f>
              <c:strCache/>
            </c:strRef>
          </c:cat>
          <c:val>
            <c:numRef>
              <c:f>'NZ-Opak'!$C$64:$D$64</c:f>
              <c:numCache/>
            </c:numRef>
          </c:val>
        </c:ser>
      </c:pieChart>
      <c:spPr>
        <a:noFill/>
        <a:ln>
          <a:noFill/>
        </a:ln>
      </c:spPr>
    </c:plotArea>
    <c:plotVisOnly val="1"/>
    <c:dispBlanksAs val="gap"/>
    <c:showDLblsOverMax val="0"/>
  </c:chart>
  <c:spPr>
    <a:noFill/>
    <a:ln>
      <a:noFill/>
    </a:ln>
  </c:spPr>
  <c:txPr>
    <a:bodyPr vert="horz" rot="0"/>
    <a:lstStyle/>
    <a:p>
      <a:pPr>
        <a:defRPr lang="en-US" cap="none" sz="3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391400"/>
          <a:ext cx="6848475" cy="325755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43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1962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71</xdr:row>
      <xdr:rowOff>28575</xdr:rowOff>
    </xdr:from>
    <xdr:to>
      <xdr:col>8</xdr:col>
      <xdr:colOff>542925</xdr:colOff>
      <xdr:row>83</xdr:row>
      <xdr:rowOff>152400</xdr:rowOff>
    </xdr:to>
    <xdr:graphicFrame>
      <xdr:nvGraphicFramePr>
        <xdr:cNvPr id="1" name="Chart 11"/>
        <xdr:cNvGraphicFramePr/>
      </xdr:nvGraphicFramePr>
      <xdr:xfrm>
        <a:off x="3057525" y="9839325"/>
        <a:ext cx="3181350" cy="2114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xdr:row>
      <xdr:rowOff>104775</xdr:rowOff>
    </xdr:from>
    <xdr:to>
      <xdr:col>9</xdr:col>
      <xdr:colOff>38100</xdr:colOff>
      <xdr:row>67</xdr:row>
      <xdr:rowOff>152400</xdr:rowOff>
    </xdr:to>
    <xdr:graphicFrame>
      <xdr:nvGraphicFramePr>
        <xdr:cNvPr id="2" name="Chart 13"/>
        <xdr:cNvGraphicFramePr/>
      </xdr:nvGraphicFramePr>
      <xdr:xfrm>
        <a:off x="3000375" y="504825"/>
        <a:ext cx="3409950" cy="88106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88</xdr:row>
      <xdr:rowOff>9525</xdr:rowOff>
    </xdr:from>
    <xdr:to>
      <xdr:col>9</xdr:col>
      <xdr:colOff>142875</xdr:colOff>
      <xdr:row>107</xdr:row>
      <xdr:rowOff>57150</xdr:rowOff>
    </xdr:to>
    <xdr:graphicFrame>
      <xdr:nvGraphicFramePr>
        <xdr:cNvPr id="3" name="Chart 16"/>
        <xdr:cNvGraphicFramePr/>
      </xdr:nvGraphicFramePr>
      <xdr:xfrm>
        <a:off x="247650" y="12658725"/>
        <a:ext cx="6267450" cy="33051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0</xdr:rowOff>
    </xdr:from>
    <xdr:to>
      <xdr:col>5</xdr:col>
      <xdr:colOff>0</xdr:colOff>
      <xdr:row>66</xdr:row>
      <xdr:rowOff>133350</xdr:rowOff>
    </xdr:to>
    <xdr:graphicFrame>
      <xdr:nvGraphicFramePr>
        <xdr:cNvPr id="1" name="Chart 3"/>
        <xdr:cNvGraphicFramePr/>
      </xdr:nvGraphicFramePr>
      <xdr:xfrm>
        <a:off x="2495550" y="514350"/>
        <a:ext cx="3952875" cy="95821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4</xdr:col>
      <xdr:colOff>476250</xdr:colOff>
      <xdr:row>2</xdr:row>
      <xdr:rowOff>0</xdr:rowOff>
    </xdr:to>
    <xdr:graphicFrame>
      <xdr:nvGraphicFramePr>
        <xdr:cNvPr id="2" name="Chart 1"/>
        <xdr:cNvGraphicFramePr/>
      </xdr:nvGraphicFramePr>
      <xdr:xfrm>
        <a:off x="2447925" y="390525"/>
        <a:ext cx="476250"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3" name="Chart 2"/>
        <xdr:cNvGraphicFramePr/>
      </xdr:nvGraphicFramePr>
      <xdr:xfrm>
        <a:off x="2447925" y="390525"/>
        <a:ext cx="4048125" cy="0"/>
      </xdr:xfrm>
      <a:graphic>
        <a:graphicData uri="http://schemas.openxmlformats.org/drawingml/2006/chart">
          <c:chart xmlns:c="http://schemas.openxmlformats.org/drawingml/2006/chart" r:id="rId3"/>
        </a:graphicData>
      </a:graphic>
    </xdr:graphicFrame>
    <xdr:clientData/>
  </xdr:twoCellAnchor>
  <xdr:twoCellAnchor>
    <xdr:from>
      <xdr:col>4</xdr:col>
      <xdr:colOff>1562100</xdr:colOff>
      <xdr:row>16</xdr:row>
      <xdr:rowOff>47625</xdr:rowOff>
    </xdr:from>
    <xdr:to>
      <xdr:col>4</xdr:col>
      <xdr:colOff>3533775</xdr:colOff>
      <xdr:row>33</xdr:row>
      <xdr:rowOff>95250</xdr:rowOff>
    </xdr:to>
    <xdr:graphicFrame>
      <xdr:nvGraphicFramePr>
        <xdr:cNvPr id="4" name="Chart 4"/>
        <xdr:cNvGraphicFramePr/>
      </xdr:nvGraphicFramePr>
      <xdr:xfrm>
        <a:off x="4010025" y="2809875"/>
        <a:ext cx="1971675" cy="24765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66</xdr:row>
      <xdr:rowOff>0</xdr:rowOff>
    </xdr:from>
    <xdr:to>
      <xdr:col>9</xdr:col>
      <xdr:colOff>695325</xdr:colOff>
      <xdr:row>88</xdr:row>
      <xdr:rowOff>38100</xdr:rowOff>
    </xdr:to>
    <xdr:graphicFrame>
      <xdr:nvGraphicFramePr>
        <xdr:cNvPr id="1" name="Chart 1"/>
        <xdr:cNvGraphicFramePr/>
      </xdr:nvGraphicFramePr>
      <xdr:xfrm>
        <a:off x="85725" y="10601325"/>
        <a:ext cx="604837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85725</xdr:rowOff>
    </xdr:from>
    <xdr:to>
      <xdr:col>21</xdr:col>
      <xdr:colOff>57150</xdr:colOff>
      <xdr:row>38</xdr:row>
      <xdr:rowOff>76200</xdr:rowOff>
    </xdr:to>
    <xdr:graphicFrame>
      <xdr:nvGraphicFramePr>
        <xdr:cNvPr id="1" name="Chart 8"/>
        <xdr:cNvGraphicFramePr/>
      </xdr:nvGraphicFramePr>
      <xdr:xfrm>
        <a:off x="142875" y="3228975"/>
        <a:ext cx="6324600"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workbookViewId="0" topLeftCell="A1">
      <selection activeCell="M72" sqref="M72"/>
    </sheetView>
  </sheetViews>
  <sheetFormatPr defaultColWidth="9.140625" defaultRowHeight="12.75"/>
  <cols>
    <col min="1" max="1" width="16.57421875" style="0" bestFit="1" customWidth="1"/>
    <col min="2" max="2" width="34.7109375" style="0" bestFit="1" customWidth="1"/>
    <col min="8" max="8" width="11.57421875" style="0" bestFit="1" customWidth="1"/>
  </cols>
  <sheetData>
    <row r="1" spans="1:2" ht="12.75">
      <c r="A1" t="s">
        <v>331</v>
      </c>
      <c r="B1">
        <v>2008</v>
      </c>
    </row>
    <row r="2" spans="1:2" ht="12.75">
      <c r="A2" t="s">
        <v>332</v>
      </c>
      <c r="B2" s="319" t="str">
        <f>CONCATENATE("PROSINEC ",B1)</f>
        <v>PROSINEC 2008</v>
      </c>
    </row>
    <row r="3" ht="12.75">
      <c r="B3" s="504">
        <f>B1</f>
        <v>2008</v>
      </c>
    </row>
    <row r="4" spans="1:9" ht="12.75">
      <c r="A4" t="s">
        <v>138</v>
      </c>
      <c r="B4" s="253">
        <v>39448</v>
      </c>
      <c r="G4">
        <v>-11</v>
      </c>
      <c r="H4" t="s">
        <v>202</v>
      </c>
      <c r="I4">
        <v>-1</v>
      </c>
    </row>
    <row r="5" spans="1:9" ht="12.75">
      <c r="A5" t="s">
        <v>139</v>
      </c>
      <c r="B5" s="253">
        <v>39813</v>
      </c>
      <c r="G5">
        <v>-10</v>
      </c>
      <c r="H5" t="s">
        <v>203</v>
      </c>
      <c r="I5">
        <v>-1</v>
      </c>
    </row>
    <row r="6" spans="1:9" ht="12.75">
      <c r="A6" t="s">
        <v>201</v>
      </c>
      <c r="B6" s="319" t="str">
        <f>CONCATENATE(MID(B2,1,LEN(B2)-4)," ",MID(B2,LEN(B2)-3,4)-1)</f>
        <v>PROSINEC  2007</v>
      </c>
      <c r="G6">
        <v>-9</v>
      </c>
      <c r="H6" t="s">
        <v>204</v>
      </c>
      <c r="I6">
        <v>-1</v>
      </c>
    </row>
    <row r="7" spans="1:9" ht="12.75">
      <c r="A7" t="s">
        <v>175</v>
      </c>
      <c r="B7" s="253">
        <v>39819</v>
      </c>
      <c r="G7">
        <v>-8</v>
      </c>
      <c r="H7" t="s">
        <v>205</v>
      </c>
      <c r="I7">
        <v>-1</v>
      </c>
    </row>
    <row r="8" spans="7:9" ht="12.75">
      <c r="G8">
        <v>-7</v>
      </c>
      <c r="H8" t="s">
        <v>206</v>
      </c>
      <c r="I8">
        <v>-1</v>
      </c>
    </row>
    <row r="9" spans="7:9" ht="12.75">
      <c r="G9">
        <v>-6</v>
      </c>
      <c r="H9" t="s">
        <v>207</v>
      </c>
      <c r="I9">
        <v>-1</v>
      </c>
    </row>
    <row r="10" spans="7:9" ht="12.75">
      <c r="G10">
        <v>-5</v>
      </c>
      <c r="H10" t="s">
        <v>208</v>
      </c>
      <c r="I10">
        <v>-1</v>
      </c>
    </row>
    <row r="11" spans="7:9" ht="12.75">
      <c r="G11">
        <v>-4</v>
      </c>
      <c r="H11" t="s">
        <v>209</v>
      </c>
      <c r="I11">
        <v>-1</v>
      </c>
    </row>
    <row r="12" spans="7:9" ht="12.75">
      <c r="G12">
        <v>-3</v>
      </c>
      <c r="H12" t="s">
        <v>210</v>
      </c>
      <c r="I12">
        <v>-1</v>
      </c>
    </row>
    <row r="13" spans="7:9" ht="12.75">
      <c r="G13">
        <v>-2</v>
      </c>
      <c r="H13" t="s">
        <v>211</v>
      </c>
      <c r="I13">
        <v>-1</v>
      </c>
    </row>
    <row r="14" spans="7:9" ht="12.75">
      <c r="G14">
        <v>-1</v>
      </c>
      <c r="H14" t="s">
        <v>212</v>
      </c>
      <c r="I14">
        <v>-1</v>
      </c>
    </row>
    <row r="15" spans="7:9" ht="12.75">
      <c r="G15">
        <v>0</v>
      </c>
      <c r="H15" t="s">
        <v>213</v>
      </c>
      <c r="I15">
        <v>-1</v>
      </c>
    </row>
    <row r="16" spans="7:9" ht="12.75">
      <c r="G16">
        <v>1</v>
      </c>
      <c r="H16" t="s">
        <v>202</v>
      </c>
      <c r="I16">
        <v>0</v>
      </c>
    </row>
    <row r="17" spans="7:9" ht="12.75">
      <c r="G17">
        <v>2</v>
      </c>
      <c r="H17" t="s">
        <v>203</v>
      </c>
      <c r="I17">
        <v>0</v>
      </c>
    </row>
    <row r="18" spans="7:9" ht="12.75">
      <c r="G18">
        <v>3</v>
      </c>
      <c r="H18" t="s">
        <v>204</v>
      </c>
      <c r="I18">
        <v>0</v>
      </c>
    </row>
    <row r="19" spans="7:9" ht="12.75">
      <c r="G19">
        <v>4</v>
      </c>
      <c r="H19" t="s">
        <v>205</v>
      </c>
      <c r="I19">
        <v>0</v>
      </c>
    </row>
    <row r="20" spans="7:9" ht="12.75">
      <c r="G20">
        <v>5</v>
      </c>
      <c r="H20" t="s">
        <v>206</v>
      </c>
      <c r="I20">
        <v>0</v>
      </c>
    </row>
    <row r="21" spans="7:9" ht="12.75">
      <c r="G21">
        <v>6</v>
      </c>
      <c r="H21" t="s">
        <v>207</v>
      </c>
      <c r="I21">
        <v>0</v>
      </c>
    </row>
    <row r="22" spans="7:9" ht="12.75">
      <c r="G22">
        <v>7</v>
      </c>
      <c r="H22" t="s">
        <v>208</v>
      </c>
      <c r="I22">
        <v>0</v>
      </c>
    </row>
    <row r="23" spans="7:9" ht="12.75">
      <c r="G23">
        <v>8</v>
      </c>
      <c r="H23" t="s">
        <v>209</v>
      </c>
      <c r="I23">
        <v>0</v>
      </c>
    </row>
    <row r="24" spans="7:9" ht="12.75">
      <c r="G24">
        <v>9</v>
      </c>
      <c r="H24" t="s">
        <v>210</v>
      </c>
      <c r="I24">
        <v>0</v>
      </c>
    </row>
    <row r="25" spans="7:9" ht="12.75">
      <c r="G25">
        <v>10</v>
      </c>
      <c r="H25" t="s">
        <v>211</v>
      </c>
      <c r="I25">
        <v>0</v>
      </c>
    </row>
    <row r="26" spans="7:9" ht="12.75">
      <c r="G26">
        <v>11</v>
      </c>
      <c r="H26" t="s">
        <v>212</v>
      </c>
      <c r="I26">
        <v>0</v>
      </c>
    </row>
    <row r="27" spans="7:9" ht="12.75">
      <c r="G27">
        <v>12</v>
      </c>
      <c r="H27" t="s">
        <v>213</v>
      </c>
      <c r="I27">
        <v>0</v>
      </c>
    </row>
    <row r="28" spans="7:9" ht="12.75">
      <c r="G28">
        <v>13</v>
      </c>
      <c r="H28" t="s">
        <v>202</v>
      </c>
      <c r="I28">
        <v>1</v>
      </c>
    </row>
    <row r="29" spans="7:9" ht="12.75">
      <c r="G29">
        <v>14</v>
      </c>
      <c r="H29" t="s">
        <v>203</v>
      </c>
      <c r="I29">
        <v>1</v>
      </c>
    </row>
    <row r="30" spans="7:9" ht="12.75">
      <c r="G30">
        <v>15</v>
      </c>
      <c r="H30" t="s">
        <v>204</v>
      </c>
      <c r="I30">
        <v>1</v>
      </c>
    </row>
    <row r="31" spans="7:9" ht="12.75">
      <c r="G31">
        <v>16</v>
      </c>
      <c r="H31" t="s">
        <v>205</v>
      </c>
      <c r="I31">
        <v>1</v>
      </c>
    </row>
    <row r="32" spans="7:9" ht="12.75">
      <c r="G32">
        <v>17</v>
      </c>
      <c r="H32" t="s">
        <v>206</v>
      </c>
      <c r="I32">
        <v>1</v>
      </c>
    </row>
    <row r="33" spans="7:9" ht="12.75">
      <c r="G33">
        <v>18</v>
      </c>
      <c r="H33" t="s">
        <v>207</v>
      </c>
      <c r="I33">
        <v>1</v>
      </c>
    </row>
    <row r="34" spans="7:9" ht="12.75">
      <c r="G34">
        <v>19</v>
      </c>
      <c r="H34" t="s">
        <v>208</v>
      </c>
      <c r="I34">
        <v>1</v>
      </c>
    </row>
    <row r="35" spans="7:9" ht="12.75">
      <c r="G35">
        <v>20</v>
      </c>
      <c r="H35" t="s">
        <v>209</v>
      </c>
      <c r="I35">
        <v>1</v>
      </c>
    </row>
    <row r="36" spans="7:9" ht="12.75">
      <c r="G36">
        <v>21</v>
      </c>
      <c r="H36" t="s">
        <v>210</v>
      </c>
      <c r="I36">
        <v>1</v>
      </c>
    </row>
    <row r="37" spans="7:9" ht="12.75">
      <c r="G37">
        <v>22</v>
      </c>
      <c r="H37" t="s">
        <v>211</v>
      </c>
      <c r="I37">
        <v>1</v>
      </c>
    </row>
    <row r="38" spans="7:9" ht="12.75">
      <c r="G38">
        <v>23</v>
      </c>
      <c r="H38" t="s">
        <v>212</v>
      </c>
      <c r="I38">
        <v>1</v>
      </c>
    </row>
    <row r="39" spans="7:9" ht="12.75">
      <c r="G39">
        <v>24</v>
      </c>
      <c r="H39" t="s">
        <v>213</v>
      </c>
      <c r="I39">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4"/>
  <sheetViews>
    <sheetView view="pageBreakPreview" zoomScaleSheetLayoutView="100" workbookViewId="0" topLeftCell="A1">
      <selection activeCell="B76" sqref="B76"/>
    </sheetView>
  </sheetViews>
  <sheetFormatPr defaultColWidth="9.140625" defaultRowHeight="12.75"/>
  <cols>
    <col min="1" max="1" width="16.7109375" style="25" customWidth="1"/>
    <col min="2" max="13" width="6.28125" style="25" customWidth="1"/>
    <col min="14" max="16384" width="9.140625" style="25" customWidth="1"/>
  </cols>
  <sheetData>
    <row r="1" spans="1:13" s="64" customFormat="1" ht="15.75">
      <c r="A1" s="598" t="s">
        <v>108</v>
      </c>
      <c r="B1" s="599"/>
      <c r="C1" s="599"/>
      <c r="D1" s="599"/>
      <c r="E1" s="599"/>
      <c r="F1" s="599"/>
      <c r="G1" s="599"/>
      <c r="H1" s="599"/>
      <c r="I1" s="599"/>
      <c r="J1" s="599"/>
      <c r="K1" s="599"/>
      <c r="L1" s="599"/>
      <c r="M1" s="600"/>
    </row>
    <row r="2" spans="1:13" s="64" customFormat="1" ht="24.75" customHeight="1">
      <c r="A2" s="601" t="str">
        <f>LOWER(Nastavení!B3)</f>
        <v>2008</v>
      </c>
      <c r="B2" s="602"/>
      <c r="C2" s="602"/>
      <c r="D2" s="602"/>
      <c r="E2" s="602"/>
      <c r="F2" s="602"/>
      <c r="G2" s="602"/>
      <c r="H2" s="602"/>
      <c r="I2" s="602"/>
      <c r="J2" s="602"/>
      <c r="K2" s="602"/>
      <c r="L2" s="602"/>
      <c r="M2" s="603"/>
    </row>
    <row r="3" spans="1:13" s="64" customFormat="1" ht="24.75" customHeight="1">
      <c r="A3" s="598" t="s">
        <v>109</v>
      </c>
      <c r="B3" s="599"/>
      <c r="C3" s="599"/>
      <c r="D3" s="599"/>
      <c r="E3" s="599"/>
      <c r="F3" s="599"/>
      <c r="G3" s="599"/>
      <c r="H3" s="599"/>
      <c r="I3" s="599"/>
      <c r="J3" s="599"/>
      <c r="K3" s="599"/>
      <c r="L3" s="599"/>
      <c r="M3" s="600"/>
    </row>
    <row r="4" spans="1:14" s="347" customFormat="1" ht="10.5">
      <c r="A4" s="344"/>
      <c r="B4" s="345"/>
      <c r="C4" s="345"/>
      <c r="D4" s="345"/>
      <c r="E4" s="345"/>
      <c r="F4" s="370" t="s">
        <v>224</v>
      </c>
      <c r="G4" s="346"/>
      <c r="H4" s="346"/>
      <c r="I4" s="346"/>
      <c r="J4" s="346"/>
      <c r="K4" s="346"/>
      <c r="L4" s="346"/>
      <c r="N4" s="348"/>
    </row>
    <row r="5" spans="1:7" ht="12.75">
      <c r="A5" s="43" t="s">
        <v>45</v>
      </c>
      <c r="B5" s="604" t="s">
        <v>43</v>
      </c>
      <c r="C5" s="605"/>
      <c r="D5" s="604" t="s">
        <v>44</v>
      </c>
      <c r="E5" s="606"/>
      <c r="F5" s="610" t="s">
        <v>39</v>
      </c>
      <c r="G5" s="29"/>
    </row>
    <row r="6" spans="1:7" ht="12.75">
      <c r="A6" s="43" t="s">
        <v>101</v>
      </c>
      <c r="B6" s="326" t="s">
        <v>40</v>
      </c>
      <c r="C6" s="326" t="s">
        <v>41</v>
      </c>
      <c r="D6" s="326" t="s">
        <v>40</v>
      </c>
      <c r="E6" s="479" t="s">
        <v>41</v>
      </c>
      <c r="F6" s="611"/>
      <c r="G6" s="29"/>
    </row>
    <row r="7" spans="1:14" ht="12.75">
      <c r="A7" s="130" t="s">
        <v>36</v>
      </c>
      <c r="B7" s="131">
        <v>1</v>
      </c>
      <c r="C7" s="113">
        <v>1</v>
      </c>
      <c r="D7" s="113">
        <v>0</v>
      </c>
      <c r="E7" s="132">
        <v>0</v>
      </c>
      <c r="F7" s="133">
        <v>2</v>
      </c>
      <c r="G7" s="29"/>
      <c r="N7" s="266">
        <f>SUM(B7:E7)-F7</f>
        <v>0</v>
      </c>
    </row>
    <row r="8" spans="1:14" ht="12.75">
      <c r="A8" s="478" t="s">
        <v>50</v>
      </c>
      <c r="B8" s="131">
        <v>0</v>
      </c>
      <c r="C8" s="113">
        <v>0</v>
      </c>
      <c r="D8" s="113">
        <v>1</v>
      </c>
      <c r="E8" s="132">
        <v>0</v>
      </c>
      <c r="F8" s="133">
        <v>1</v>
      </c>
      <c r="G8" s="29"/>
      <c r="N8" s="266"/>
    </row>
    <row r="9" spans="1:14" ht="12.75">
      <c r="A9" s="478" t="s">
        <v>16</v>
      </c>
      <c r="B9" s="131">
        <v>0</v>
      </c>
      <c r="C9" s="113">
        <v>0</v>
      </c>
      <c r="D9" s="113">
        <v>1</v>
      </c>
      <c r="E9" s="132">
        <v>0</v>
      </c>
      <c r="F9" s="133">
        <v>1</v>
      </c>
      <c r="G9" s="29"/>
      <c r="N9" s="266"/>
    </row>
    <row r="10" spans="1:14" ht="12.75">
      <c r="A10" s="478" t="s">
        <v>184</v>
      </c>
      <c r="B10" s="131">
        <v>0</v>
      </c>
      <c r="C10" s="113">
        <v>0</v>
      </c>
      <c r="D10" s="113">
        <v>1</v>
      </c>
      <c r="E10" s="132">
        <v>0</v>
      </c>
      <c r="F10" s="133">
        <v>1</v>
      </c>
      <c r="G10" s="29"/>
      <c r="N10" s="266"/>
    </row>
    <row r="11" spans="1:14" ht="12.75">
      <c r="A11" s="478" t="s">
        <v>46</v>
      </c>
      <c r="B11" s="131">
        <v>0</v>
      </c>
      <c r="C11" s="113">
        <v>1</v>
      </c>
      <c r="D11" s="113">
        <v>0</v>
      </c>
      <c r="E11" s="132">
        <v>0</v>
      </c>
      <c r="F11" s="133">
        <v>1</v>
      </c>
      <c r="G11" s="29"/>
      <c r="N11" s="266"/>
    </row>
    <row r="12" spans="1:14" ht="12.75">
      <c r="A12" s="478" t="s">
        <v>55</v>
      </c>
      <c r="B12" s="131">
        <v>3</v>
      </c>
      <c r="C12" s="113">
        <v>0</v>
      </c>
      <c r="D12" s="113">
        <v>18</v>
      </c>
      <c r="E12" s="132">
        <v>2</v>
      </c>
      <c r="F12" s="133">
        <v>23</v>
      </c>
      <c r="G12" s="29"/>
      <c r="N12" s="266"/>
    </row>
    <row r="13" spans="1:14" ht="12.75">
      <c r="A13" s="478" t="s">
        <v>10</v>
      </c>
      <c r="B13" s="131">
        <v>2</v>
      </c>
      <c r="C13" s="113">
        <v>3</v>
      </c>
      <c r="D13" s="113">
        <v>0</v>
      </c>
      <c r="E13" s="132">
        <v>0</v>
      </c>
      <c r="F13" s="133">
        <v>5</v>
      </c>
      <c r="G13" s="29"/>
      <c r="N13" s="266">
        <f>SUM(B13:E13)-F13</f>
        <v>0</v>
      </c>
    </row>
    <row r="14" spans="1:14" ht="12.75">
      <c r="A14" s="117" t="s">
        <v>39</v>
      </c>
      <c r="B14" s="121">
        <v>6</v>
      </c>
      <c r="C14" s="121">
        <v>5</v>
      </c>
      <c r="D14" s="121">
        <v>21</v>
      </c>
      <c r="E14" s="270">
        <v>2</v>
      </c>
      <c r="F14" s="121">
        <v>34</v>
      </c>
      <c r="G14" s="29"/>
      <c r="N14" s="266">
        <f>SUM(B14:E14)-F14</f>
        <v>0</v>
      </c>
    </row>
    <row r="15" spans="1:14" ht="12.75">
      <c r="A15" s="87"/>
      <c r="B15" s="88"/>
      <c r="C15" s="88"/>
      <c r="D15" s="88"/>
      <c r="E15" s="88"/>
      <c r="F15" s="88"/>
      <c r="G15" s="268"/>
      <c r="H15" s="269"/>
      <c r="I15" s="269"/>
      <c r="J15" s="269"/>
      <c r="K15" s="269"/>
      <c r="L15" s="269"/>
      <c r="N15" s="29"/>
    </row>
    <row r="16" spans="1:14" ht="34.5" customHeight="1">
      <c r="A16" s="87"/>
      <c r="B16" s="88"/>
      <c r="C16" s="88"/>
      <c r="D16" s="88"/>
      <c r="E16" s="88"/>
      <c r="F16" s="88"/>
      <c r="G16" s="89"/>
      <c r="H16" s="89"/>
      <c r="I16" s="89"/>
      <c r="J16" s="89"/>
      <c r="K16" s="89"/>
      <c r="L16" s="89"/>
      <c r="N16" s="29"/>
    </row>
    <row r="17" spans="1:14" s="85" customFormat="1" ht="34.5" customHeight="1">
      <c r="A17" s="607" t="s">
        <v>122</v>
      </c>
      <c r="B17" s="608"/>
      <c r="C17" s="608"/>
      <c r="D17" s="608"/>
      <c r="E17" s="608"/>
      <c r="F17" s="608"/>
      <c r="G17" s="608"/>
      <c r="H17" s="608"/>
      <c r="I17" s="608"/>
      <c r="J17" s="608"/>
      <c r="K17" s="608"/>
      <c r="L17" s="608"/>
      <c r="M17" s="609"/>
      <c r="N17" s="84"/>
    </row>
    <row r="18" spans="1:14" s="352" customFormat="1" ht="8.25">
      <c r="A18" s="344"/>
      <c r="B18" s="345"/>
      <c r="C18" s="345"/>
      <c r="D18" s="345"/>
      <c r="E18" s="345"/>
      <c r="F18" s="345"/>
      <c r="G18" s="350"/>
      <c r="H18" s="350"/>
      <c r="I18" s="350"/>
      <c r="J18" s="350"/>
      <c r="K18" s="350"/>
      <c r="L18" s="350"/>
      <c r="M18" s="370" t="s">
        <v>225</v>
      </c>
      <c r="N18" s="351"/>
    </row>
    <row r="19" spans="1:20" s="33" customFormat="1" ht="90" customHeight="1">
      <c r="A19" s="145" t="s">
        <v>0</v>
      </c>
      <c r="B19" s="146" t="s">
        <v>330</v>
      </c>
      <c r="C19" s="147" t="s">
        <v>84</v>
      </c>
      <c r="D19" s="148" t="s">
        <v>140</v>
      </c>
      <c r="E19" s="148" t="s">
        <v>73</v>
      </c>
      <c r="F19" s="147" t="s">
        <v>128</v>
      </c>
      <c r="G19" s="147" t="s">
        <v>141</v>
      </c>
      <c r="H19" s="147" t="s">
        <v>104</v>
      </c>
      <c r="I19" s="147" t="s">
        <v>65</v>
      </c>
      <c r="J19" s="147" t="s">
        <v>142</v>
      </c>
      <c r="K19" s="147" t="s">
        <v>143</v>
      </c>
      <c r="L19" s="146" t="s">
        <v>144</v>
      </c>
      <c r="M19" s="147" t="s">
        <v>316</v>
      </c>
      <c r="O19" s="85"/>
      <c r="P19" s="85"/>
      <c r="Q19" s="85"/>
      <c r="R19" s="85"/>
      <c r="S19" s="85"/>
      <c r="T19" s="85"/>
    </row>
    <row r="20" spans="1:14" ht="12.75">
      <c r="A20" s="144" t="s">
        <v>8</v>
      </c>
      <c r="B20" s="140">
        <v>1</v>
      </c>
      <c r="C20" s="141">
        <v>0</v>
      </c>
      <c r="D20" s="141">
        <v>0</v>
      </c>
      <c r="E20" s="141">
        <v>0</v>
      </c>
      <c r="F20" s="141">
        <v>0</v>
      </c>
      <c r="G20" s="141">
        <v>0</v>
      </c>
      <c r="H20" s="141">
        <v>0</v>
      </c>
      <c r="I20" s="141">
        <v>1</v>
      </c>
      <c r="J20" s="141">
        <v>1</v>
      </c>
      <c r="K20" s="141">
        <v>1</v>
      </c>
      <c r="L20" s="141">
        <v>0</v>
      </c>
      <c r="M20" s="142">
        <v>0</v>
      </c>
      <c r="N20" s="266">
        <f aca="true" t="shared" si="0" ref="N20:N35">B20+C20+D20-K20-M20</f>
        <v>0</v>
      </c>
    </row>
    <row r="21" spans="1:14" ht="12.75">
      <c r="A21" s="130" t="s">
        <v>10</v>
      </c>
      <c r="B21" s="131">
        <v>6</v>
      </c>
      <c r="C21" s="113">
        <v>5</v>
      </c>
      <c r="D21" s="113">
        <v>0</v>
      </c>
      <c r="E21" s="113">
        <v>9</v>
      </c>
      <c r="F21" s="113">
        <v>0</v>
      </c>
      <c r="G21" s="113">
        <v>0</v>
      </c>
      <c r="H21" s="113">
        <v>0</v>
      </c>
      <c r="I21" s="113">
        <v>1</v>
      </c>
      <c r="J21" s="113">
        <v>10</v>
      </c>
      <c r="K21" s="113">
        <v>10</v>
      </c>
      <c r="L21" s="113">
        <v>0</v>
      </c>
      <c r="M21" s="143">
        <v>1</v>
      </c>
      <c r="N21" s="266">
        <f t="shared" si="0"/>
        <v>0</v>
      </c>
    </row>
    <row r="22" spans="1:14" ht="12.75">
      <c r="A22" s="116" t="s">
        <v>11</v>
      </c>
      <c r="B22" s="150">
        <v>7</v>
      </c>
      <c r="C22" s="150">
        <v>5</v>
      </c>
      <c r="D22" s="150">
        <v>0</v>
      </c>
      <c r="E22" s="150">
        <v>9</v>
      </c>
      <c r="F22" s="150">
        <v>0</v>
      </c>
      <c r="G22" s="150">
        <v>0</v>
      </c>
      <c r="H22" s="150">
        <v>0</v>
      </c>
      <c r="I22" s="150">
        <v>2</v>
      </c>
      <c r="J22" s="150">
        <v>11</v>
      </c>
      <c r="K22" s="150">
        <v>11</v>
      </c>
      <c r="L22" s="150">
        <v>0</v>
      </c>
      <c r="M22" s="150">
        <v>1</v>
      </c>
      <c r="N22" s="266">
        <f t="shared" si="0"/>
        <v>0</v>
      </c>
    </row>
    <row r="23" spans="1:14" ht="12.75">
      <c r="A23" s="127" t="s">
        <v>36</v>
      </c>
      <c r="B23" s="128">
        <v>3</v>
      </c>
      <c r="C23" s="115">
        <v>3</v>
      </c>
      <c r="D23" s="115">
        <v>0</v>
      </c>
      <c r="E23" s="115">
        <v>0</v>
      </c>
      <c r="F23" s="115">
        <v>0</v>
      </c>
      <c r="G23" s="115">
        <v>0</v>
      </c>
      <c r="H23" s="115">
        <v>0</v>
      </c>
      <c r="I23" s="115">
        <v>5</v>
      </c>
      <c r="J23" s="115">
        <v>5</v>
      </c>
      <c r="K23" s="115">
        <v>5</v>
      </c>
      <c r="L23" s="115">
        <v>0</v>
      </c>
      <c r="M23" s="149">
        <v>1</v>
      </c>
      <c r="N23" s="266">
        <f t="shared" si="0"/>
        <v>0</v>
      </c>
    </row>
    <row r="24" spans="1:14" ht="12.75">
      <c r="A24" s="127" t="s">
        <v>30</v>
      </c>
      <c r="B24" s="128">
        <v>1</v>
      </c>
      <c r="C24" s="115">
        <v>0</v>
      </c>
      <c r="D24" s="115">
        <v>0</v>
      </c>
      <c r="E24" s="115">
        <v>0</v>
      </c>
      <c r="F24" s="115">
        <v>1</v>
      </c>
      <c r="G24" s="115">
        <v>0</v>
      </c>
      <c r="H24" s="115">
        <v>0</v>
      </c>
      <c r="I24" s="115">
        <v>0</v>
      </c>
      <c r="J24" s="115">
        <v>1</v>
      </c>
      <c r="K24" s="115">
        <v>1</v>
      </c>
      <c r="L24" s="115">
        <v>1</v>
      </c>
      <c r="M24" s="149">
        <v>0</v>
      </c>
      <c r="N24" s="266"/>
    </row>
    <row r="25" spans="1:14" ht="12.75">
      <c r="A25" s="127" t="s">
        <v>50</v>
      </c>
      <c r="B25" s="128">
        <v>1</v>
      </c>
      <c r="C25" s="115">
        <v>1</v>
      </c>
      <c r="D25" s="115">
        <v>1</v>
      </c>
      <c r="E25" s="115">
        <v>0</v>
      </c>
      <c r="F25" s="115">
        <v>1</v>
      </c>
      <c r="G25" s="115">
        <v>0</v>
      </c>
      <c r="H25" s="115">
        <v>0</v>
      </c>
      <c r="I25" s="115">
        <v>1</v>
      </c>
      <c r="J25" s="115">
        <v>2</v>
      </c>
      <c r="K25" s="115">
        <v>2</v>
      </c>
      <c r="L25" s="115">
        <v>0</v>
      </c>
      <c r="M25" s="149">
        <v>1</v>
      </c>
      <c r="N25" s="266"/>
    </row>
    <row r="26" spans="1:14" ht="12.75">
      <c r="A26" s="127" t="s">
        <v>27</v>
      </c>
      <c r="B26" s="128">
        <v>2</v>
      </c>
      <c r="C26" s="115">
        <v>0</v>
      </c>
      <c r="D26" s="115">
        <v>0</v>
      </c>
      <c r="E26" s="115">
        <v>0</v>
      </c>
      <c r="F26" s="115">
        <v>0</v>
      </c>
      <c r="G26" s="115">
        <v>0</v>
      </c>
      <c r="H26" s="115">
        <v>2</v>
      </c>
      <c r="I26" s="115">
        <v>0</v>
      </c>
      <c r="J26" s="115">
        <v>2</v>
      </c>
      <c r="K26" s="115">
        <v>2</v>
      </c>
      <c r="L26" s="115">
        <v>0</v>
      </c>
      <c r="M26" s="149">
        <v>0</v>
      </c>
      <c r="N26" s="266"/>
    </row>
    <row r="27" spans="1:14" ht="12.75">
      <c r="A27" s="127" t="s">
        <v>35</v>
      </c>
      <c r="B27" s="128">
        <v>1</v>
      </c>
      <c r="C27" s="115">
        <v>0</v>
      </c>
      <c r="D27" s="115">
        <v>0</v>
      </c>
      <c r="E27" s="115">
        <v>0</v>
      </c>
      <c r="F27" s="115">
        <v>0</v>
      </c>
      <c r="G27" s="115">
        <v>0</v>
      </c>
      <c r="H27" s="115">
        <v>0</v>
      </c>
      <c r="I27" s="115">
        <v>1</v>
      </c>
      <c r="J27" s="115">
        <v>1</v>
      </c>
      <c r="K27" s="115">
        <v>1</v>
      </c>
      <c r="L27" s="115">
        <v>0</v>
      </c>
      <c r="M27" s="149">
        <v>0</v>
      </c>
      <c r="N27" s="266"/>
    </row>
    <row r="28" spans="1:14" ht="12.75">
      <c r="A28" s="127" t="s">
        <v>33</v>
      </c>
      <c r="B28" s="128">
        <v>1</v>
      </c>
      <c r="C28" s="115">
        <v>0</v>
      </c>
      <c r="D28" s="115">
        <v>0</v>
      </c>
      <c r="E28" s="115">
        <v>1</v>
      </c>
      <c r="F28" s="115">
        <v>0</v>
      </c>
      <c r="G28" s="115">
        <v>0</v>
      </c>
      <c r="H28" s="115">
        <v>0</v>
      </c>
      <c r="I28" s="115">
        <v>0</v>
      </c>
      <c r="J28" s="115">
        <v>1</v>
      </c>
      <c r="K28" s="115">
        <v>1</v>
      </c>
      <c r="L28" s="115">
        <v>0</v>
      </c>
      <c r="M28" s="149">
        <v>0</v>
      </c>
      <c r="N28" s="266"/>
    </row>
    <row r="29" spans="1:14" ht="12.75">
      <c r="A29" s="127" t="s">
        <v>46</v>
      </c>
      <c r="B29" s="128">
        <v>0</v>
      </c>
      <c r="C29" s="115">
        <v>1</v>
      </c>
      <c r="D29" s="115">
        <v>0</v>
      </c>
      <c r="E29" s="115">
        <v>0</v>
      </c>
      <c r="F29" s="115">
        <v>0</v>
      </c>
      <c r="G29" s="115">
        <v>0</v>
      </c>
      <c r="H29" s="115">
        <v>1</v>
      </c>
      <c r="I29" s="115">
        <v>0</v>
      </c>
      <c r="J29" s="115">
        <v>1</v>
      </c>
      <c r="K29" s="115">
        <v>1</v>
      </c>
      <c r="L29" s="115">
        <v>0</v>
      </c>
      <c r="M29" s="149">
        <v>0</v>
      </c>
      <c r="N29" s="266"/>
    </row>
    <row r="30" spans="1:14" ht="12.75">
      <c r="A30" s="127" t="s">
        <v>26</v>
      </c>
      <c r="B30" s="128">
        <v>0</v>
      </c>
      <c r="C30" s="115">
        <v>0</v>
      </c>
      <c r="D30" s="115">
        <v>1</v>
      </c>
      <c r="E30" s="115">
        <v>0</v>
      </c>
      <c r="F30" s="115">
        <v>0</v>
      </c>
      <c r="G30" s="115">
        <v>0</v>
      </c>
      <c r="H30" s="115">
        <v>0</v>
      </c>
      <c r="I30" s="115">
        <v>0</v>
      </c>
      <c r="J30" s="115">
        <v>0</v>
      </c>
      <c r="K30" s="115">
        <v>0</v>
      </c>
      <c r="L30" s="115">
        <v>0</v>
      </c>
      <c r="M30" s="149">
        <v>1</v>
      </c>
      <c r="N30" s="266"/>
    </row>
    <row r="31" spans="1:14" ht="12.75">
      <c r="A31" s="127" t="s">
        <v>180</v>
      </c>
      <c r="B31" s="128">
        <v>2</v>
      </c>
      <c r="C31" s="115">
        <v>0</v>
      </c>
      <c r="D31" s="115">
        <v>0</v>
      </c>
      <c r="E31" s="115">
        <v>0</v>
      </c>
      <c r="F31" s="115">
        <v>0</v>
      </c>
      <c r="G31" s="115">
        <v>0</v>
      </c>
      <c r="H31" s="115">
        <v>0</v>
      </c>
      <c r="I31" s="115">
        <v>2</v>
      </c>
      <c r="J31" s="115">
        <v>2</v>
      </c>
      <c r="K31" s="115">
        <v>2</v>
      </c>
      <c r="L31" s="115">
        <v>0</v>
      </c>
      <c r="M31" s="149">
        <v>0</v>
      </c>
      <c r="N31" s="266"/>
    </row>
    <row r="32" spans="1:14" ht="12.75">
      <c r="A32" s="127" t="s">
        <v>55</v>
      </c>
      <c r="B32" s="128">
        <v>15</v>
      </c>
      <c r="C32" s="115">
        <v>23</v>
      </c>
      <c r="D32" s="115">
        <v>0</v>
      </c>
      <c r="E32" s="115">
        <v>0</v>
      </c>
      <c r="F32" s="115">
        <v>4</v>
      </c>
      <c r="G32" s="115">
        <v>0</v>
      </c>
      <c r="H32" s="115">
        <v>6</v>
      </c>
      <c r="I32" s="115">
        <v>28</v>
      </c>
      <c r="J32" s="115">
        <v>38</v>
      </c>
      <c r="K32" s="115">
        <v>38</v>
      </c>
      <c r="L32" s="115">
        <v>1</v>
      </c>
      <c r="M32" s="149">
        <v>0</v>
      </c>
      <c r="N32" s="266">
        <f t="shared" si="0"/>
        <v>0</v>
      </c>
    </row>
    <row r="33" spans="1:14" ht="12.75">
      <c r="A33" s="127" t="s">
        <v>29</v>
      </c>
      <c r="B33" s="128">
        <v>1</v>
      </c>
      <c r="C33" s="115">
        <v>0</v>
      </c>
      <c r="D33" s="115">
        <v>0</v>
      </c>
      <c r="E33" s="115">
        <v>0</v>
      </c>
      <c r="F33" s="115">
        <v>0</v>
      </c>
      <c r="G33" s="115">
        <v>0</v>
      </c>
      <c r="H33" s="115">
        <v>0</v>
      </c>
      <c r="I33" s="115">
        <v>1</v>
      </c>
      <c r="J33" s="115">
        <v>1</v>
      </c>
      <c r="K33" s="115">
        <v>1</v>
      </c>
      <c r="L33" s="115">
        <v>0</v>
      </c>
      <c r="M33" s="149">
        <v>0</v>
      </c>
      <c r="N33" s="266">
        <f t="shared" si="0"/>
        <v>0</v>
      </c>
    </row>
    <row r="34" spans="1:14" ht="12.75">
      <c r="A34" s="116" t="s">
        <v>37</v>
      </c>
      <c r="B34" s="150">
        <v>27</v>
      </c>
      <c r="C34" s="150">
        <v>28</v>
      </c>
      <c r="D34" s="150">
        <v>2</v>
      </c>
      <c r="E34" s="150">
        <v>1</v>
      </c>
      <c r="F34" s="150">
        <v>6</v>
      </c>
      <c r="G34" s="150">
        <v>0</v>
      </c>
      <c r="H34" s="150">
        <v>9</v>
      </c>
      <c r="I34" s="150">
        <v>38</v>
      </c>
      <c r="J34" s="150">
        <v>54</v>
      </c>
      <c r="K34" s="150">
        <v>54</v>
      </c>
      <c r="L34" s="150">
        <v>2</v>
      </c>
      <c r="M34" s="150">
        <v>3</v>
      </c>
      <c r="N34" s="266">
        <f t="shared" si="0"/>
        <v>0</v>
      </c>
    </row>
    <row r="35" spans="1:14" ht="12.75">
      <c r="A35" s="130" t="s">
        <v>16</v>
      </c>
      <c r="B35" s="131">
        <v>0</v>
      </c>
      <c r="C35" s="113">
        <v>1</v>
      </c>
      <c r="D35" s="113">
        <v>0</v>
      </c>
      <c r="E35" s="113">
        <v>0</v>
      </c>
      <c r="F35" s="113">
        <v>0</v>
      </c>
      <c r="G35" s="113">
        <v>0</v>
      </c>
      <c r="H35" s="113">
        <v>1</v>
      </c>
      <c r="I35" s="113">
        <v>0</v>
      </c>
      <c r="J35" s="113">
        <v>1</v>
      </c>
      <c r="K35" s="113">
        <v>1</v>
      </c>
      <c r="L35" s="113">
        <v>1</v>
      </c>
      <c r="M35" s="143">
        <v>0</v>
      </c>
      <c r="N35" s="266">
        <f t="shared" si="0"/>
        <v>0</v>
      </c>
    </row>
    <row r="36" spans="1:14" ht="12.75">
      <c r="A36" s="130" t="s">
        <v>184</v>
      </c>
      <c r="B36" s="131">
        <v>1</v>
      </c>
      <c r="C36" s="113">
        <v>1</v>
      </c>
      <c r="D36" s="113">
        <v>0</v>
      </c>
      <c r="E36" s="113">
        <v>1</v>
      </c>
      <c r="F36" s="113">
        <v>0</v>
      </c>
      <c r="G36" s="113">
        <v>0</v>
      </c>
      <c r="H36" s="113">
        <v>0</v>
      </c>
      <c r="I36" s="113">
        <v>1</v>
      </c>
      <c r="J36" s="113">
        <v>2</v>
      </c>
      <c r="K36" s="113">
        <v>2</v>
      </c>
      <c r="L36" s="113">
        <v>0</v>
      </c>
      <c r="M36" s="143">
        <v>0</v>
      </c>
      <c r="N36" s="266">
        <f>B36+C36+D36-K36-M36</f>
        <v>0</v>
      </c>
    </row>
    <row r="37" spans="1:14" ht="12.75">
      <c r="A37" s="127" t="s">
        <v>18</v>
      </c>
      <c r="B37" s="128">
        <v>4</v>
      </c>
      <c r="C37" s="115">
        <v>0</v>
      </c>
      <c r="D37" s="115">
        <v>0</v>
      </c>
      <c r="E37" s="115">
        <v>1</v>
      </c>
      <c r="F37" s="115">
        <v>0</v>
      </c>
      <c r="G37" s="115">
        <v>1</v>
      </c>
      <c r="H37" s="115">
        <v>1</v>
      </c>
      <c r="I37" s="115">
        <v>0</v>
      </c>
      <c r="J37" s="115">
        <v>3</v>
      </c>
      <c r="K37" s="115">
        <v>3</v>
      </c>
      <c r="L37" s="115">
        <v>0</v>
      </c>
      <c r="M37" s="149">
        <v>1</v>
      </c>
      <c r="N37" s="266">
        <f>B37+C37+D37-K37-M37</f>
        <v>0</v>
      </c>
    </row>
    <row r="38" spans="1:14" ht="12.75">
      <c r="A38" s="127" t="s">
        <v>20</v>
      </c>
      <c r="B38" s="128">
        <v>3</v>
      </c>
      <c r="C38" s="115">
        <v>0</v>
      </c>
      <c r="D38" s="115">
        <v>0</v>
      </c>
      <c r="E38" s="115">
        <v>0</v>
      </c>
      <c r="F38" s="115">
        <v>3</v>
      </c>
      <c r="G38" s="115">
        <v>0</v>
      </c>
      <c r="H38" s="115">
        <v>0</v>
      </c>
      <c r="I38" s="115">
        <v>0</v>
      </c>
      <c r="J38" s="115">
        <v>3</v>
      </c>
      <c r="K38" s="115">
        <v>3</v>
      </c>
      <c r="L38" s="115">
        <v>3</v>
      </c>
      <c r="M38" s="149">
        <v>0</v>
      </c>
      <c r="N38" s="266">
        <f>B38+C38+D38-K38-M38</f>
        <v>0</v>
      </c>
    </row>
    <row r="39" spans="1:14" ht="12.75">
      <c r="A39" s="116" t="s">
        <v>23</v>
      </c>
      <c r="B39" s="150">
        <v>8</v>
      </c>
      <c r="C39" s="150">
        <v>2</v>
      </c>
      <c r="D39" s="150">
        <v>0</v>
      </c>
      <c r="E39" s="150">
        <v>2</v>
      </c>
      <c r="F39" s="150">
        <v>3</v>
      </c>
      <c r="G39" s="150">
        <v>1</v>
      </c>
      <c r="H39" s="150">
        <v>2</v>
      </c>
      <c r="I39" s="150">
        <v>1</v>
      </c>
      <c r="J39" s="150">
        <v>9</v>
      </c>
      <c r="K39" s="150">
        <v>9</v>
      </c>
      <c r="L39" s="150">
        <v>4</v>
      </c>
      <c r="M39" s="150">
        <v>1</v>
      </c>
      <c r="N39" s="266">
        <f>B39+C39+D39-K39-M39</f>
        <v>0</v>
      </c>
    </row>
    <row r="40" spans="1:14" ht="12.75">
      <c r="A40" s="117" t="s">
        <v>39</v>
      </c>
      <c r="B40" s="151">
        <v>42</v>
      </c>
      <c r="C40" s="152">
        <v>35</v>
      </c>
      <c r="D40" s="152">
        <v>2</v>
      </c>
      <c r="E40" s="152">
        <v>12</v>
      </c>
      <c r="F40" s="152">
        <v>9</v>
      </c>
      <c r="G40" s="152">
        <v>1</v>
      </c>
      <c r="H40" s="152">
        <v>11</v>
      </c>
      <c r="I40" s="152">
        <v>41</v>
      </c>
      <c r="J40" s="152">
        <v>74</v>
      </c>
      <c r="K40" s="152">
        <v>74</v>
      </c>
      <c r="L40" s="151">
        <v>6</v>
      </c>
      <c r="M40" s="151">
        <v>5</v>
      </c>
      <c r="N40" s="266">
        <f>B40+C40+D40-K40-M40</f>
        <v>0</v>
      </c>
    </row>
    <row r="41" spans="1:14" s="42" customFormat="1" ht="12.75">
      <c r="A41" s="87"/>
      <c r="B41" s="88"/>
      <c r="C41" s="88"/>
      <c r="D41" s="88"/>
      <c r="E41" s="88"/>
      <c r="F41" s="88"/>
      <c r="G41" s="89"/>
      <c r="H41" s="89"/>
      <c r="I41" s="89"/>
      <c r="J41" s="89"/>
      <c r="K41" s="89"/>
      <c r="L41" s="89"/>
      <c r="M41" s="25"/>
      <c r="N41" s="86"/>
    </row>
    <row r="42" spans="1:13" s="269" customFormat="1" ht="34.5" customHeight="1">
      <c r="A42" s="612" t="s">
        <v>110</v>
      </c>
      <c r="B42" s="613"/>
      <c r="C42" s="613"/>
      <c r="D42" s="613"/>
      <c r="E42" s="613"/>
      <c r="F42" s="613"/>
      <c r="G42" s="613"/>
      <c r="H42" s="613"/>
      <c r="I42" s="613"/>
      <c r="J42" s="613"/>
      <c r="K42" s="613"/>
      <c r="L42" s="613"/>
      <c r="M42" s="614"/>
    </row>
    <row r="43" spans="1:13" ht="34.5" customHeight="1">
      <c r="A43" s="595" t="s">
        <v>111</v>
      </c>
      <c r="B43" s="596"/>
      <c r="C43" s="596"/>
      <c r="D43" s="596"/>
      <c r="E43" s="596"/>
      <c r="F43" s="596"/>
      <c r="G43" s="596"/>
      <c r="H43" s="596"/>
      <c r="I43" s="596"/>
      <c r="J43" s="596"/>
      <c r="K43" s="596"/>
      <c r="L43" s="596"/>
      <c r="M43" s="597"/>
    </row>
    <row r="44" spans="1:13" ht="34.5" customHeight="1">
      <c r="A44" s="595" t="s">
        <v>145</v>
      </c>
      <c r="B44" s="596"/>
      <c r="C44" s="596"/>
      <c r="D44" s="596"/>
      <c r="E44" s="596"/>
      <c r="F44" s="596"/>
      <c r="G44" s="596"/>
      <c r="H44" s="596"/>
      <c r="I44" s="596"/>
      <c r="J44" s="596"/>
      <c r="K44" s="596"/>
      <c r="L44" s="596"/>
      <c r="M44" s="597"/>
    </row>
  </sheetData>
  <sheetProtection/>
  <mergeCells count="10">
    <mergeCell ref="A43:M43"/>
    <mergeCell ref="A44:M44"/>
    <mergeCell ref="A1:M1"/>
    <mergeCell ref="A2:M2"/>
    <mergeCell ref="B5:C5"/>
    <mergeCell ref="D5:E5"/>
    <mergeCell ref="A17:M17"/>
    <mergeCell ref="F5:F6"/>
    <mergeCell ref="A3:M3"/>
    <mergeCell ref="A42:M4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1.xml><?xml version="1.0" encoding="utf-8"?>
<worksheet xmlns="http://schemas.openxmlformats.org/spreadsheetml/2006/main" xmlns:r="http://schemas.openxmlformats.org/officeDocument/2006/relationships">
  <sheetPr codeName="List6"/>
  <dimension ref="A1:V76"/>
  <sheetViews>
    <sheetView showGridLines="0" view="pageBreakPreview" zoomScaleSheetLayoutView="100" workbookViewId="0" topLeftCell="A1">
      <selection activeCell="B76" sqref="B76"/>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14" customFormat="1" ht="15.75">
      <c r="A1" s="582" t="s">
        <v>129</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CONCATENATE("1990 - ",LOWER(Nastavení!B2))</f>
        <v>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37"/>
      <c r="B3" s="337"/>
      <c r="C3" s="337"/>
      <c r="D3" s="337"/>
      <c r="E3" s="337"/>
      <c r="F3" s="337"/>
      <c r="G3" s="337"/>
      <c r="H3" s="337"/>
      <c r="I3" s="337"/>
      <c r="J3" s="337"/>
      <c r="K3" s="337"/>
      <c r="L3" s="337"/>
      <c r="M3" s="337"/>
      <c r="N3" s="337"/>
      <c r="O3" s="337"/>
      <c r="P3" s="337"/>
      <c r="Q3" s="337"/>
      <c r="R3" s="337"/>
      <c r="S3" s="337"/>
      <c r="T3" s="337"/>
      <c r="U3" s="370" t="s">
        <v>364</v>
      </c>
    </row>
    <row r="4" spans="1:21" s="13" customFormat="1" ht="24.75" customHeight="1">
      <c r="A4" s="153" t="s">
        <v>0</v>
      </c>
      <c r="B4" s="154">
        <v>1990</v>
      </c>
      <c r="C4" s="155">
        <v>1991</v>
      </c>
      <c r="D4" s="155">
        <v>1992</v>
      </c>
      <c r="E4" s="155">
        <v>1993</v>
      </c>
      <c r="F4" s="155">
        <v>1994</v>
      </c>
      <c r="G4" s="155">
        <v>1995</v>
      </c>
      <c r="H4" s="155">
        <v>1996</v>
      </c>
      <c r="I4" s="155">
        <v>1997</v>
      </c>
      <c r="J4" s="155">
        <v>1998</v>
      </c>
      <c r="K4" s="156">
        <v>1999</v>
      </c>
      <c r="L4" s="155">
        <v>2000</v>
      </c>
      <c r="M4" s="155">
        <v>2001</v>
      </c>
      <c r="N4" s="155">
        <v>2002</v>
      </c>
      <c r="O4" s="155">
        <v>2003</v>
      </c>
      <c r="P4" s="155">
        <v>2004</v>
      </c>
      <c r="Q4" s="155">
        <v>2005</v>
      </c>
      <c r="R4" s="155">
        <v>2006</v>
      </c>
      <c r="S4" s="155">
        <v>2007</v>
      </c>
      <c r="T4" s="156">
        <v>2008</v>
      </c>
      <c r="U4" s="153" t="s">
        <v>39</v>
      </c>
    </row>
    <row r="5" spans="1:22" s="13" customFormat="1" ht="12" customHeight="1">
      <c r="A5" s="157" t="s">
        <v>36</v>
      </c>
      <c r="B5" s="158">
        <v>0</v>
      </c>
      <c r="C5" s="159">
        <v>31</v>
      </c>
      <c r="D5" s="159">
        <v>16</v>
      </c>
      <c r="E5" s="159">
        <v>27</v>
      </c>
      <c r="F5" s="159">
        <v>23</v>
      </c>
      <c r="G5" s="159">
        <v>15</v>
      </c>
      <c r="H5" s="159">
        <v>23</v>
      </c>
      <c r="I5" s="159">
        <v>14</v>
      </c>
      <c r="J5" s="159">
        <v>15</v>
      </c>
      <c r="K5" s="159">
        <v>20</v>
      </c>
      <c r="L5" s="159">
        <v>22</v>
      </c>
      <c r="M5" s="159">
        <v>9</v>
      </c>
      <c r="N5" s="159">
        <v>17</v>
      </c>
      <c r="O5" s="159">
        <v>30</v>
      </c>
      <c r="P5" s="159">
        <v>7</v>
      </c>
      <c r="Q5" s="159">
        <v>5</v>
      </c>
      <c r="R5" s="159">
        <v>5</v>
      </c>
      <c r="S5" s="159">
        <v>8</v>
      </c>
      <c r="T5" s="160">
        <v>1</v>
      </c>
      <c r="U5" s="161">
        <v>288</v>
      </c>
      <c r="V5" s="299">
        <f aca="true" t="shared" si="0" ref="V5:V36">SUM(B5:T5)-U5</f>
        <v>0</v>
      </c>
    </row>
    <row r="6" spans="1:22" s="13" customFormat="1" ht="12" customHeight="1">
      <c r="A6" s="162" t="s">
        <v>56</v>
      </c>
      <c r="B6" s="163">
        <v>0</v>
      </c>
      <c r="C6" s="164">
        <v>31</v>
      </c>
      <c r="D6" s="164">
        <v>5</v>
      </c>
      <c r="E6" s="164">
        <v>4</v>
      </c>
      <c r="F6" s="164">
        <v>0</v>
      </c>
      <c r="G6" s="164">
        <v>0</v>
      </c>
      <c r="H6" s="164">
        <v>6</v>
      </c>
      <c r="I6" s="164">
        <v>0</v>
      </c>
      <c r="J6" s="164">
        <v>0</v>
      </c>
      <c r="K6" s="164">
        <v>0</v>
      </c>
      <c r="L6" s="164">
        <v>0</v>
      </c>
      <c r="M6" s="164">
        <v>0</v>
      </c>
      <c r="N6" s="164">
        <v>0</v>
      </c>
      <c r="O6" s="164">
        <v>0</v>
      </c>
      <c r="P6" s="164">
        <v>0</v>
      </c>
      <c r="Q6" s="164">
        <v>0</v>
      </c>
      <c r="R6" s="164">
        <v>0</v>
      </c>
      <c r="S6" s="164">
        <v>0</v>
      </c>
      <c r="T6" s="165">
        <v>0</v>
      </c>
      <c r="U6" s="166">
        <v>46</v>
      </c>
      <c r="V6" s="299">
        <f t="shared" si="0"/>
        <v>0</v>
      </c>
    </row>
    <row r="7" spans="1:22" s="13" customFormat="1" ht="12" customHeight="1">
      <c r="A7" s="162" t="s">
        <v>12</v>
      </c>
      <c r="B7" s="163">
        <v>0</v>
      </c>
      <c r="C7" s="164">
        <v>0</v>
      </c>
      <c r="D7" s="164">
        <v>0</v>
      </c>
      <c r="E7" s="164">
        <v>0</v>
      </c>
      <c r="F7" s="164">
        <v>0</v>
      </c>
      <c r="G7" s="164">
        <v>0</v>
      </c>
      <c r="H7" s="164">
        <v>1</v>
      </c>
      <c r="I7" s="164">
        <v>0</v>
      </c>
      <c r="J7" s="164">
        <v>0</v>
      </c>
      <c r="K7" s="164">
        <v>0</v>
      </c>
      <c r="L7" s="164">
        <v>0</v>
      </c>
      <c r="M7" s="164">
        <v>0</v>
      </c>
      <c r="N7" s="164">
        <v>0</v>
      </c>
      <c r="O7" s="164">
        <v>0</v>
      </c>
      <c r="P7" s="164">
        <v>0</v>
      </c>
      <c r="Q7" s="164">
        <v>0</v>
      </c>
      <c r="R7" s="164">
        <v>0</v>
      </c>
      <c r="S7" s="164">
        <v>0</v>
      </c>
      <c r="T7" s="165">
        <v>0</v>
      </c>
      <c r="U7" s="166">
        <v>1</v>
      </c>
      <c r="V7" s="299">
        <f t="shared" si="0"/>
        <v>0</v>
      </c>
    </row>
    <row r="8" spans="1:22" s="13" customFormat="1" ht="12" customHeight="1">
      <c r="A8" s="162" t="s">
        <v>13</v>
      </c>
      <c r="B8" s="163">
        <v>0</v>
      </c>
      <c r="C8" s="164">
        <v>21</v>
      </c>
      <c r="D8" s="164">
        <v>7</v>
      </c>
      <c r="E8" s="164">
        <v>3</v>
      </c>
      <c r="F8" s="164">
        <v>0</v>
      </c>
      <c r="G8" s="164">
        <v>0</v>
      </c>
      <c r="H8" s="164">
        <v>1</v>
      </c>
      <c r="I8" s="164">
        <v>0</v>
      </c>
      <c r="J8" s="164">
        <v>0</v>
      </c>
      <c r="K8" s="164">
        <v>0</v>
      </c>
      <c r="L8" s="164">
        <v>0</v>
      </c>
      <c r="M8" s="164">
        <v>0</v>
      </c>
      <c r="N8" s="164">
        <v>0</v>
      </c>
      <c r="O8" s="164">
        <v>0</v>
      </c>
      <c r="P8" s="164">
        <v>0</v>
      </c>
      <c r="Q8" s="164">
        <v>0</v>
      </c>
      <c r="R8" s="164">
        <v>0</v>
      </c>
      <c r="S8" s="164">
        <v>1</v>
      </c>
      <c r="T8" s="165">
        <v>0</v>
      </c>
      <c r="U8" s="166">
        <v>33</v>
      </c>
      <c r="V8" s="299">
        <f t="shared" si="0"/>
        <v>0</v>
      </c>
    </row>
    <row r="9" spans="1:22" s="13" customFormat="1" ht="12" customHeight="1">
      <c r="A9" s="162" t="s">
        <v>30</v>
      </c>
      <c r="B9" s="163">
        <v>0</v>
      </c>
      <c r="C9" s="164">
        <v>0</v>
      </c>
      <c r="D9" s="164">
        <v>7</v>
      </c>
      <c r="E9" s="164">
        <v>32</v>
      </c>
      <c r="F9" s="164">
        <v>36</v>
      </c>
      <c r="G9" s="164">
        <v>8</v>
      </c>
      <c r="H9" s="164">
        <v>22</v>
      </c>
      <c r="I9" s="164">
        <v>4</v>
      </c>
      <c r="J9" s="164">
        <v>0</v>
      </c>
      <c r="K9" s="164">
        <v>3</v>
      </c>
      <c r="L9" s="164">
        <v>16</v>
      </c>
      <c r="M9" s="164">
        <v>1</v>
      </c>
      <c r="N9" s="164">
        <v>6</v>
      </c>
      <c r="O9" s="164">
        <v>26</v>
      </c>
      <c r="P9" s="164">
        <v>9</v>
      </c>
      <c r="Q9" s="164">
        <v>19</v>
      </c>
      <c r="R9" s="164">
        <v>7</v>
      </c>
      <c r="S9" s="164">
        <v>6</v>
      </c>
      <c r="T9" s="165">
        <v>4</v>
      </c>
      <c r="U9" s="166">
        <v>206</v>
      </c>
      <c r="V9" s="299">
        <f t="shared" si="0"/>
        <v>0</v>
      </c>
    </row>
    <row r="10" spans="1:22" s="13" customFormat="1" ht="12" customHeight="1">
      <c r="A10" s="162" t="s">
        <v>57</v>
      </c>
      <c r="B10" s="163">
        <v>0</v>
      </c>
      <c r="C10" s="164">
        <v>4</v>
      </c>
      <c r="D10" s="164">
        <v>1</v>
      </c>
      <c r="E10" s="164">
        <v>6</v>
      </c>
      <c r="F10" s="164">
        <v>1</v>
      </c>
      <c r="G10" s="164">
        <v>0</v>
      </c>
      <c r="H10" s="164">
        <v>1</v>
      </c>
      <c r="I10" s="164">
        <v>3</v>
      </c>
      <c r="J10" s="164">
        <v>7</v>
      </c>
      <c r="K10" s="164">
        <v>0</v>
      </c>
      <c r="L10" s="164">
        <v>6</v>
      </c>
      <c r="M10" s="164">
        <v>0</v>
      </c>
      <c r="N10" s="164">
        <v>3</v>
      </c>
      <c r="O10" s="164">
        <v>0</v>
      </c>
      <c r="P10" s="164">
        <v>0</v>
      </c>
      <c r="Q10" s="164">
        <v>0</v>
      </c>
      <c r="R10" s="164">
        <v>4</v>
      </c>
      <c r="S10" s="164">
        <v>2</v>
      </c>
      <c r="T10" s="165">
        <v>1</v>
      </c>
      <c r="U10" s="166">
        <v>39</v>
      </c>
      <c r="V10" s="299">
        <f t="shared" si="0"/>
        <v>0</v>
      </c>
    </row>
    <row r="11" spans="1:22" s="13" customFormat="1" ht="12" customHeight="1">
      <c r="A11" s="162" t="s">
        <v>32</v>
      </c>
      <c r="B11" s="163">
        <v>0</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5">
        <v>1</v>
      </c>
      <c r="U11" s="166">
        <v>1</v>
      </c>
      <c r="V11" s="299">
        <f t="shared" si="0"/>
        <v>0</v>
      </c>
    </row>
    <row r="12" spans="1:22" s="13" customFormat="1" ht="12" customHeight="1">
      <c r="A12" s="162" t="s">
        <v>1</v>
      </c>
      <c r="B12" s="163">
        <v>0</v>
      </c>
      <c r="C12" s="164">
        <v>3</v>
      </c>
      <c r="D12" s="164">
        <v>2</v>
      </c>
      <c r="E12" s="164">
        <v>0</v>
      </c>
      <c r="F12" s="164">
        <v>0</v>
      </c>
      <c r="G12" s="164">
        <v>0</v>
      </c>
      <c r="H12" s="164">
        <v>0</v>
      </c>
      <c r="I12" s="164">
        <v>5</v>
      </c>
      <c r="J12" s="164">
        <v>7</v>
      </c>
      <c r="K12" s="164">
        <v>11</v>
      </c>
      <c r="L12" s="164">
        <v>24</v>
      </c>
      <c r="M12" s="164">
        <v>25</v>
      </c>
      <c r="N12" s="164">
        <v>26</v>
      </c>
      <c r="O12" s="164">
        <v>20</v>
      </c>
      <c r="P12" s="164">
        <v>29</v>
      </c>
      <c r="Q12" s="164">
        <v>47</v>
      </c>
      <c r="R12" s="164">
        <v>66</v>
      </c>
      <c r="S12" s="164">
        <v>32</v>
      </c>
      <c r="T12" s="165">
        <v>19</v>
      </c>
      <c r="U12" s="166">
        <v>316</v>
      </c>
      <c r="V12" s="299">
        <f t="shared" si="0"/>
        <v>0</v>
      </c>
    </row>
    <row r="13" spans="1:22" s="13" customFormat="1" ht="12" customHeight="1">
      <c r="A13" s="162" t="s">
        <v>38</v>
      </c>
      <c r="B13" s="163">
        <v>0</v>
      </c>
      <c r="C13" s="164">
        <v>0</v>
      </c>
      <c r="D13" s="164">
        <v>1</v>
      </c>
      <c r="E13" s="164">
        <v>8</v>
      </c>
      <c r="F13" s="164">
        <v>0</v>
      </c>
      <c r="G13" s="164">
        <v>0</v>
      </c>
      <c r="H13" s="164">
        <v>2</v>
      </c>
      <c r="I13" s="164">
        <v>6</v>
      </c>
      <c r="J13" s="164">
        <v>5</v>
      </c>
      <c r="K13" s="164">
        <v>3</v>
      </c>
      <c r="L13" s="164">
        <v>3</v>
      </c>
      <c r="M13" s="164">
        <v>1</v>
      </c>
      <c r="N13" s="164">
        <v>1</v>
      </c>
      <c r="O13" s="164">
        <v>0</v>
      </c>
      <c r="P13" s="164">
        <v>2</v>
      </c>
      <c r="Q13" s="164">
        <v>1</v>
      </c>
      <c r="R13" s="164">
        <v>23</v>
      </c>
      <c r="S13" s="164">
        <v>5</v>
      </c>
      <c r="T13" s="165">
        <v>11</v>
      </c>
      <c r="U13" s="166">
        <v>72</v>
      </c>
      <c r="V13" s="299">
        <f t="shared" si="0"/>
        <v>0</v>
      </c>
    </row>
    <row r="14" spans="1:22" s="13" customFormat="1" ht="12" customHeight="1">
      <c r="A14" s="162" t="s">
        <v>190</v>
      </c>
      <c r="B14" s="163">
        <v>0</v>
      </c>
      <c r="C14" s="164">
        <v>0</v>
      </c>
      <c r="D14" s="164">
        <v>0</v>
      </c>
      <c r="E14" s="164">
        <v>14</v>
      </c>
      <c r="F14" s="164">
        <v>0</v>
      </c>
      <c r="G14" s="164">
        <v>1</v>
      </c>
      <c r="H14" s="164">
        <v>5</v>
      </c>
      <c r="I14" s="164">
        <v>16</v>
      </c>
      <c r="J14" s="164">
        <v>3</v>
      </c>
      <c r="K14" s="164">
        <v>4</v>
      </c>
      <c r="L14" s="164">
        <v>1</v>
      </c>
      <c r="M14" s="164">
        <v>0</v>
      </c>
      <c r="N14" s="164">
        <v>0</v>
      </c>
      <c r="O14" s="164">
        <v>1</v>
      </c>
      <c r="P14" s="164">
        <v>0</v>
      </c>
      <c r="Q14" s="164">
        <v>0</v>
      </c>
      <c r="R14" s="164">
        <v>3</v>
      </c>
      <c r="S14" s="164">
        <v>0</v>
      </c>
      <c r="T14" s="165">
        <v>0</v>
      </c>
      <c r="U14" s="166">
        <v>48</v>
      </c>
      <c r="V14" s="299">
        <f t="shared" si="0"/>
        <v>0</v>
      </c>
    </row>
    <row r="15" spans="1:22" s="13" customFormat="1" ht="12" customHeight="1">
      <c r="A15" s="162" t="s">
        <v>2</v>
      </c>
      <c r="B15" s="163">
        <v>0</v>
      </c>
      <c r="C15" s="164">
        <v>39</v>
      </c>
      <c r="D15" s="164">
        <v>15</v>
      </c>
      <c r="E15" s="164">
        <v>2</v>
      </c>
      <c r="F15" s="164">
        <v>3</v>
      </c>
      <c r="G15" s="164">
        <v>0</v>
      </c>
      <c r="H15" s="164">
        <v>1</v>
      </c>
      <c r="I15" s="164">
        <v>1</v>
      </c>
      <c r="J15" s="164">
        <v>0</v>
      </c>
      <c r="K15" s="164">
        <v>7</v>
      </c>
      <c r="L15" s="164">
        <v>4</v>
      </c>
      <c r="M15" s="164">
        <v>0</v>
      </c>
      <c r="N15" s="164">
        <v>0</v>
      </c>
      <c r="O15" s="164">
        <v>0</v>
      </c>
      <c r="P15" s="164">
        <v>0</v>
      </c>
      <c r="Q15" s="164">
        <v>1</v>
      </c>
      <c r="R15" s="164">
        <v>0</v>
      </c>
      <c r="S15" s="164">
        <v>0</v>
      </c>
      <c r="T15" s="165">
        <v>0</v>
      </c>
      <c r="U15" s="166">
        <v>73</v>
      </c>
      <c r="V15" s="299">
        <f t="shared" si="0"/>
        <v>0</v>
      </c>
    </row>
    <row r="16" spans="1:22" s="13" customFormat="1" ht="12" customHeight="1">
      <c r="A16" s="162" t="s">
        <v>260</v>
      </c>
      <c r="B16" s="163">
        <v>0</v>
      </c>
      <c r="C16" s="164">
        <v>0</v>
      </c>
      <c r="D16" s="164">
        <v>0</v>
      </c>
      <c r="E16" s="164">
        <v>0</v>
      </c>
      <c r="F16" s="164">
        <v>0</v>
      </c>
      <c r="G16" s="164">
        <v>0</v>
      </c>
      <c r="H16" s="164">
        <v>0</v>
      </c>
      <c r="I16" s="164">
        <v>0</v>
      </c>
      <c r="J16" s="164">
        <v>0</v>
      </c>
      <c r="K16" s="164">
        <v>0</v>
      </c>
      <c r="L16" s="164">
        <v>0</v>
      </c>
      <c r="M16" s="164">
        <v>1</v>
      </c>
      <c r="N16" s="164">
        <v>0</v>
      </c>
      <c r="O16" s="164">
        <v>0</v>
      </c>
      <c r="P16" s="164">
        <v>0</v>
      </c>
      <c r="Q16" s="164">
        <v>0</v>
      </c>
      <c r="R16" s="164">
        <v>0</v>
      </c>
      <c r="S16" s="164">
        <v>0</v>
      </c>
      <c r="T16" s="165">
        <v>0</v>
      </c>
      <c r="U16" s="166">
        <v>1</v>
      </c>
      <c r="V16" s="299">
        <f t="shared" si="0"/>
        <v>0</v>
      </c>
    </row>
    <row r="17" spans="1:22" s="13" customFormat="1" ht="12" customHeight="1">
      <c r="A17" s="162" t="s">
        <v>261</v>
      </c>
      <c r="B17" s="163">
        <v>0</v>
      </c>
      <c r="C17" s="164">
        <v>0</v>
      </c>
      <c r="D17" s="164">
        <v>0</v>
      </c>
      <c r="E17" s="164">
        <v>0</v>
      </c>
      <c r="F17" s="164">
        <v>0</v>
      </c>
      <c r="G17" s="164">
        <v>0</v>
      </c>
      <c r="H17" s="164">
        <v>0</v>
      </c>
      <c r="I17" s="164">
        <v>0</v>
      </c>
      <c r="J17" s="164">
        <v>0</v>
      </c>
      <c r="K17" s="164">
        <v>1</v>
      </c>
      <c r="L17" s="164">
        <v>0</v>
      </c>
      <c r="M17" s="164">
        <v>0</v>
      </c>
      <c r="N17" s="164">
        <v>0</v>
      </c>
      <c r="O17" s="164">
        <v>0</v>
      </c>
      <c r="P17" s="164">
        <v>0</v>
      </c>
      <c r="Q17" s="164">
        <v>0</v>
      </c>
      <c r="R17" s="164">
        <v>0</v>
      </c>
      <c r="S17" s="164">
        <v>0</v>
      </c>
      <c r="T17" s="165">
        <v>0</v>
      </c>
      <c r="U17" s="166">
        <v>1</v>
      </c>
      <c r="V17" s="299">
        <f t="shared" si="0"/>
        <v>0</v>
      </c>
    </row>
    <row r="18" spans="1:22" s="13" customFormat="1" ht="12" customHeight="1">
      <c r="A18" s="162" t="s">
        <v>50</v>
      </c>
      <c r="B18" s="163">
        <v>1</v>
      </c>
      <c r="C18" s="164">
        <v>0</v>
      </c>
      <c r="D18" s="164">
        <v>1</v>
      </c>
      <c r="E18" s="164">
        <v>0</v>
      </c>
      <c r="F18" s="164">
        <v>0</v>
      </c>
      <c r="G18" s="164">
        <v>0</v>
      </c>
      <c r="H18" s="164">
        <v>0</v>
      </c>
      <c r="I18" s="164">
        <v>0</v>
      </c>
      <c r="J18" s="164">
        <v>0</v>
      </c>
      <c r="K18" s="164">
        <v>0</v>
      </c>
      <c r="L18" s="164">
        <v>0</v>
      </c>
      <c r="M18" s="164">
        <v>0</v>
      </c>
      <c r="N18" s="164">
        <v>0</v>
      </c>
      <c r="O18" s="164">
        <v>0</v>
      </c>
      <c r="P18" s="164">
        <v>2</v>
      </c>
      <c r="Q18" s="164">
        <v>3</v>
      </c>
      <c r="R18" s="164">
        <v>1</v>
      </c>
      <c r="S18" s="164">
        <v>0</v>
      </c>
      <c r="T18" s="165">
        <v>0</v>
      </c>
      <c r="U18" s="166">
        <v>8</v>
      </c>
      <c r="V18" s="299">
        <f t="shared" si="0"/>
        <v>0</v>
      </c>
    </row>
    <row r="19" spans="1:22" s="13" customFormat="1" ht="12" customHeight="1">
      <c r="A19" s="162" t="s">
        <v>262</v>
      </c>
      <c r="B19" s="163">
        <v>0</v>
      </c>
      <c r="C19" s="164">
        <v>0</v>
      </c>
      <c r="D19" s="164">
        <v>0</v>
      </c>
      <c r="E19" s="164">
        <v>0</v>
      </c>
      <c r="F19" s="164">
        <v>0</v>
      </c>
      <c r="G19" s="164">
        <v>0</v>
      </c>
      <c r="H19" s="164">
        <v>0</v>
      </c>
      <c r="I19" s="164">
        <v>0</v>
      </c>
      <c r="J19" s="164">
        <v>0</v>
      </c>
      <c r="K19" s="164">
        <v>0</v>
      </c>
      <c r="L19" s="164">
        <v>0</v>
      </c>
      <c r="M19" s="164">
        <v>0</v>
      </c>
      <c r="N19" s="164">
        <v>0</v>
      </c>
      <c r="O19" s="164">
        <v>2</v>
      </c>
      <c r="P19" s="164">
        <v>0</v>
      </c>
      <c r="Q19" s="164">
        <v>0</v>
      </c>
      <c r="R19" s="164">
        <v>0</v>
      </c>
      <c r="S19" s="164">
        <v>0</v>
      </c>
      <c r="T19" s="165">
        <v>0</v>
      </c>
      <c r="U19" s="166">
        <v>2</v>
      </c>
      <c r="V19" s="299">
        <f t="shared" si="0"/>
        <v>0</v>
      </c>
    </row>
    <row r="20" spans="1:22" s="13" customFormat="1" ht="12" customHeight="1">
      <c r="A20" s="162" t="s">
        <v>182</v>
      </c>
      <c r="B20" s="163">
        <v>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5">
        <v>1</v>
      </c>
      <c r="U20" s="166">
        <v>1</v>
      </c>
      <c r="V20" s="299">
        <f t="shared" si="0"/>
        <v>0</v>
      </c>
    </row>
    <row r="21" spans="1:22" s="13" customFormat="1" ht="12" customHeight="1">
      <c r="A21" s="162" t="s">
        <v>14</v>
      </c>
      <c r="B21" s="163">
        <v>0</v>
      </c>
      <c r="C21" s="164">
        <v>3</v>
      </c>
      <c r="D21" s="164">
        <v>4</v>
      </c>
      <c r="E21" s="164">
        <v>0</v>
      </c>
      <c r="F21" s="164">
        <v>0</v>
      </c>
      <c r="G21" s="164">
        <v>0</v>
      </c>
      <c r="H21" s="164">
        <v>1</v>
      </c>
      <c r="I21" s="164">
        <v>0</v>
      </c>
      <c r="J21" s="164">
        <v>0</v>
      </c>
      <c r="K21" s="164">
        <v>2</v>
      </c>
      <c r="L21" s="164">
        <v>0</v>
      </c>
      <c r="M21" s="164">
        <v>0</v>
      </c>
      <c r="N21" s="164">
        <v>1</v>
      </c>
      <c r="O21" s="164">
        <v>0</v>
      </c>
      <c r="P21" s="164">
        <v>0</v>
      </c>
      <c r="Q21" s="164">
        <v>2</v>
      </c>
      <c r="R21" s="164">
        <v>1</v>
      </c>
      <c r="S21" s="164">
        <v>2</v>
      </c>
      <c r="T21" s="165">
        <v>1</v>
      </c>
      <c r="U21" s="166">
        <v>17</v>
      </c>
      <c r="V21" s="299">
        <f t="shared" si="0"/>
        <v>0</v>
      </c>
    </row>
    <row r="22" spans="1:22" s="13" customFormat="1" ht="12" customHeight="1">
      <c r="A22" s="162" t="s">
        <v>15</v>
      </c>
      <c r="B22" s="163">
        <v>0</v>
      </c>
      <c r="C22" s="164">
        <v>0</v>
      </c>
      <c r="D22" s="164">
        <v>2</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5">
        <v>0</v>
      </c>
      <c r="U22" s="166">
        <v>2</v>
      </c>
      <c r="V22" s="299">
        <f t="shared" si="0"/>
        <v>0</v>
      </c>
    </row>
    <row r="23" spans="1:22" s="13" customFormat="1" ht="12" customHeight="1">
      <c r="A23" s="162" t="s">
        <v>16</v>
      </c>
      <c r="B23" s="163">
        <v>0</v>
      </c>
      <c r="C23" s="164">
        <v>1</v>
      </c>
      <c r="D23" s="164">
        <v>2</v>
      </c>
      <c r="E23" s="164">
        <v>1</v>
      </c>
      <c r="F23" s="164">
        <v>3</v>
      </c>
      <c r="G23" s="164">
        <v>0</v>
      </c>
      <c r="H23" s="164">
        <v>7</v>
      </c>
      <c r="I23" s="164">
        <v>3</v>
      </c>
      <c r="J23" s="164">
        <v>5</v>
      </c>
      <c r="K23" s="164">
        <v>1</v>
      </c>
      <c r="L23" s="164">
        <v>0</v>
      </c>
      <c r="M23" s="164">
        <v>0</v>
      </c>
      <c r="N23" s="164">
        <v>0</v>
      </c>
      <c r="O23" s="164">
        <v>0</v>
      </c>
      <c r="P23" s="164">
        <v>0</v>
      </c>
      <c r="Q23" s="164">
        <v>0</v>
      </c>
      <c r="R23" s="164">
        <v>0</v>
      </c>
      <c r="S23" s="164">
        <v>0</v>
      </c>
      <c r="T23" s="165">
        <v>0</v>
      </c>
      <c r="U23" s="166">
        <v>23</v>
      </c>
      <c r="V23" s="299">
        <f t="shared" si="0"/>
        <v>0</v>
      </c>
    </row>
    <row r="24" spans="1:22" s="13" customFormat="1" ht="12" customHeight="1">
      <c r="A24" s="162" t="s">
        <v>27</v>
      </c>
      <c r="B24" s="163">
        <v>0</v>
      </c>
      <c r="C24" s="164">
        <v>0</v>
      </c>
      <c r="D24" s="164">
        <v>4</v>
      </c>
      <c r="E24" s="164">
        <v>5</v>
      </c>
      <c r="F24" s="164">
        <v>3</v>
      </c>
      <c r="G24" s="164">
        <v>0</v>
      </c>
      <c r="H24" s="164">
        <v>8</v>
      </c>
      <c r="I24" s="164">
        <v>1</v>
      </c>
      <c r="J24" s="164">
        <v>5</v>
      </c>
      <c r="K24" s="164">
        <v>0</v>
      </c>
      <c r="L24" s="164">
        <v>0</v>
      </c>
      <c r="M24" s="164">
        <v>3</v>
      </c>
      <c r="N24" s="164">
        <v>0</v>
      </c>
      <c r="O24" s="164">
        <v>8</v>
      </c>
      <c r="P24" s="164">
        <v>4</v>
      </c>
      <c r="Q24" s="164">
        <v>4</v>
      </c>
      <c r="R24" s="164">
        <v>0</v>
      </c>
      <c r="S24" s="164">
        <v>6</v>
      </c>
      <c r="T24" s="165">
        <v>1</v>
      </c>
      <c r="U24" s="166">
        <v>52</v>
      </c>
      <c r="V24" s="299">
        <f t="shared" si="0"/>
        <v>0</v>
      </c>
    </row>
    <row r="25" spans="1:22" s="13" customFormat="1" ht="12" customHeight="1">
      <c r="A25" s="162" t="s">
        <v>66</v>
      </c>
      <c r="B25" s="163">
        <v>0</v>
      </c>
      <c r="C25" s="164">
        <v>0</v>
      </c>
      <c r="D25" s="164">
        <v>0</v>
      </c>
      <c r="E25" s="164">
        <v>0</v>
      </c>
      <c r="F25" s="164">
        <v>0</v>
      </c>
      <c r="G25" s="164">
        <v>0</v>
      </c>
      <c r="H25" s="164">
        <v>0</v>
      </c>
      <c r="I25" s="164">
        <v>0</v>
      </c>
      <c r="J25" s="164">
        <v>0</v>
      </c>
      <c r="K25" s="164">
        <v>0</v>
      </c>
      <c r="L25" s="164">
        <v>0</v>
      </c>
      <c r="M25" s="164">
        <v>1</v>
      </c>
      <c r="N25" s="164">
        <v>0</v>
      </c>
      <c r="O25" s="164">
        <v>0</v>
      </c>
      <c r="P25" s="164">
        <v>0</v>
      </c>
      <c r="Q25" s="164">
        <v>4</v>
      </c>
      <c r="R25" s="164">
        <v>1</v>
      </c>
      <c r="S25" s="164">
        <v>1</v>
      </c>
      <c r="T25" s="165">
        <v>0</v>
      </c>
      <c r="U25" s="166">
        <v>7</v>
      </c>
      <c r="V25" s="299">
        <f t="shared" si="0"/>
        <v>0</v>
      </c>
    </row>
    <row r="26" spans="1:22" s="13" customFormat="1" ht="12" customHeight="1">
      <c r="A26" s="162" t="s">
        <v>49</v>
      </c>
      <c r="B26" s="163">
        <v>0</v>
      </c>
      <c r="C26" s="164">
        <v>0</v>
      </c>
      <c r="D26" s="164">
        <v>0</v>
      </c>
      <c r="E26" s="164">
        <v>1</v>
      </c>
      <c r="F26" s="164">
        <v>2</v>
      </c>
      <c r="G26" s="164">
        <v>0</v>
      </c>
      <c r="H26" s="164">
        <v>0</v>
      </c>
      <c r="I26" s="164">
        <v>1</v>
      </c>
      <c r="J26" s="164">
        <v>0</v>
      </c>
      <c r="K26" s="164">
        <v>0</v>
      </c>
      <c r="L26" s="164">
        <v>0</v>
      </c>
      <c r="M26" s="164">
        <v>0</v>
      </c>
      <c r="N26" s="164">
        <v>0</v>
      </c>
      <c r="O26" s="164">
        <v>0</v>
      </c>
      <c r="P26" s="164">
        <v>0</v>
      </c>
      <c r="Q26" s="164">
        <v>0</v>
      </c>
      <c r="R26" s="164">
        <v>0</v>
      </c>
      <c r="S26" s="164">
        <v>0</v>
      </c>
      <c r="T26" s="165">
        <v>0</v>
      </c>
      <c r="U26" s="166">
        <v>4</v>
      </c>
      <c r="V26" s="299">
        <f t="shared" si="0"/>
        <v>0</v>
      </c>
    </row>
    <row r="27" spans="1:22" s="13" customFormat="1" ht="12" customHeight="1">
      <c r="A27" s="162" t="s">
        <v>35</v>
      </c>
      <c r="B27" s="163">
        <v>0</v>
      </c>
      <c r="C27" s="164">
        <v>0</v>
      </c>
      <c r="D27" s="164">
        <v>0</v>
      </c>
      <c r="E27" s="164">
        <v>0</v>
      </c>
      <c r="F27" s="164">
        <v>0</v>
      </c>
      <c r="G27" s="164">
        <v>0</v>
      </c>
      <c r="H27" s="164">
        <v>0</v>
      </c>
      <c r="I27" s="164">
        <v>0</v>
      </c>
      <c r="J27" s="164">
        <v>0</v>
      </c>
      <c r="K27" s="164">
        <v>0</v>
      </c>
      <c r="L27" s="164">
        <v>0</v>
      </c>
      <c r="M27" s="164">
        <v>0</v>
      </c>
      <c r="N27" s="164">
        <v>0</v>
      </c>
      <c r="O27" s="164">
        <v>1</v>
      </c>
      <c r="P27" s="164">
        <v>0</v>
      </c>
      <c r="Q27" s="164">
        <v>1</v>
      </c>
      <c r="R27" s="164">
        <v>0</v>
      </c>
      <c r="S27" s="164">
        <v>0</v>
      </c>
      <c r="T27" s="165">
        <v>0</v>
      </c>
      <c r="U27" s="166">
        <v>2</v>
      </c>
      <c r="V27" s="299">
        <f t="shared" si="0"/>
        <v>0</v>
      </c>
    </row>
    <row r="28" spans="1:22" s="13" customFormat="1" ht="12" customHeight="1">
      <c r="A28" s="162" t="s">
        <v>33</v>
      </c>
      <c r="B28" s="163">
        <v>1</v>
      </c>
      <c r="C28" s="164">
        <v>16</v>
      </c>
      <c r="D28" s="164">
        <v>18</v>
      </c>
      <c r="E28" s="164">
        <v>1</v>
      </c>
      <c r="F28" s="164">
        <v>2</v>
      </c>
      <c r="G28" s="164">
        <v>9</v>
      </c>
      <c r="H28" s="164">
        <v>9</v>
      </c>
      <c r="I28" s="164">
        <v>9</v>
      </c>
      <c r="J28" s="164">
        <v>6</v>
      </c>
      <c r="K28" s="164">
        <v>2</v>
      </c>
      <c r="L28" s="164">
        <v>7</v>
      </c>
      <c r="M28" s="164">
        <v>4</v>
      </c>
      <c r="N28" s="164">
        <v>8</v>
      </c>
      <c r="O28" s="164">
        <v>7</v>
      </c>
      <c r="P28" s="164">
        <v>4</v>
      </c>
      <c r="Q28" s="164">
        <v>1</v>
      </c>
      <c r="R28" s="164">
        <v>7</v>
      </c>
      <c r="S28" s="164">
        <v>17</v>
      </c>
      <c r="T28" s="165">
        <v>10</v>
      </c>
      <c r="U28" s="166">
        <v>138</v>
      </c>
      <c r="V28" s="299">
        <f t="shared" si="0"/>
        <v>0</v>
      </c>
    </row>
    <row r="29" spans="1:22" s="13" customFormat="1" ht="12" customHeight="1">
      <c r="A29" s="162" t="s">
        <v>28</v>
      </c>
      <c r="B29" s="163">
        <v>0</v>
      </c>
      <c r="C29" s="164">
        <v>13</v>
      </c>
      <c r="D29" s="164">
        <v>0</v>
      </c>
      <c r="E29" s="164">
        <v>2</v>
      </c>
      <c r="F29" s="164">
        <v>6</v>
      </c>
      <c r="G29" s="164">
        <v>1</v>
      </c>
      <c r="H29" s="164">
        <v>1</v>
      </c>
      <c r="I29" s="164">
        <v>0</v>
      </c>
      <c r="J29" s="164">
        <v>0</v>
      </c>
      <c r="K29" s="164">
        <v>2</v>
      </c>
      <c r="L29" s="164">
        <v>1</v>
      </c>
      <c r="M29" s="164">
        <v>10</v>
      </c>
      <c r="N29" s="164">
        <v>0</v>
      </c>
      <c r="O29" s="164">
        <v>3</v>
      </c>
      <c r="P29" s="164">
        <v>3</v>
      </c>
      <c r="Q29" s="164">
        <v>4</v>
      </c>
      <c r="R29" s="164">
        <v>0</v>
      </c>
      <c r="S29" s="164">
        <v>0</v>
      </c>
      <c r="T29" s="165">
        <v>2</v>
      </c>
      <c r="U29" s="166">
        <v>48</v>
      </c>
      <c r="V29" s="299">
        <f t="shared" si="0"/>
        <v>0</v>
      </c>
    </row>
    <row r="30" spans="1:22" s="13" customFormat="1" ht="12" customHeight="1">
      <c r="A30" s="162" t="s">
        <v>263</v>
      </c>
      <c r="B30" s="163">
        <v>0</v>
      </c>
      <c r="C30" s="164">
        <v>0</v>
      </c>
      <c r="D30" s="164">
        <v>0</v>
      </c>
      <c r="E30" s="164">
        <v>3</v>
      </c>
      <c r="F30" s="164">
        <v>0</v>
      </c>
      <c r="G30" s="164">
        <v>0</v>
      </c>
      <c r="H30" s="164">
        <v>0</v>
      </c>
      <c r="I30" s="164">
        <v>0</v>
      </c>
      <c r="J30" s="164">
        <v>0</v>
      </c>
      <c r="K30" s="164">
        <v>0</v>
      </c>
      <c r="L30" s="164">
        <v>0</v>
      </c>
      <c r="M30" s="164">
        <v>0</v>
      </c>
      <c r="N30" s="164">
        <v>0</v>
      </c>
      <c r="O30" s="164">
        <v>0</v>
      </c>
      <c r="P30" s="164">
        <v>0</v>
      </c>
      <c r="Q30" s="164">
        <v>1</v>
      </c>
      <c r="R30" s="164">
        <v>0</v>
      </c>
      <c r="S30" s="164">
        <v>0</v>
      </c>
      <c r="T30" s="165">
        <v>0</v>
      </c>
      <c r="U30" s="166">
        <v>4</v>
      </c>
      <c r="V30" s="299">
        <f t="shared" si="0"/>
        <v>0</v>
      </c>
    </row>
    <row r="31" spans="1:22" s="13" customFormat="1" ht="12" customHeight="1">
      <c r="A31" s="162" t="s">
        <v>51</v>
      </c>
      <c r="B31" s="163">
        <v>0</v>
      </c>
      <c r="C31" s="164">
        <v>0</v>
      </c>
      <c r="D31" s="164">
        <v>0</v>
      </c>
      <c r="E31" s="164">
        <v>1</v>
      </c>
      <c r="F31" s="164">
        <v>0</v>
      </c>
      <c r="G31" s="164">
        <v>0</v>
      </c>
      <c r="H31" s="164">
        <v>0</v>
      </c>
      <c r="I31" s="164">
        <v>0</v>
      </c>
      <c r="J31" s="164">
        <v>0</v>
      </c>
      <c r="K31" s="164">
        <v>0</v>
      </c>
      <c r="L31" s="164">
        <v>0</v>
      </c>
      <c r="M31" s="164">
        <v>0</v>
      </c>
      <c r="N31" s="164">
        <v>1</v>
      </c>
      <c r="O31" s="164">
        <v>0</v>
      </c>
      <c r="P31" s="164">
        <v>0</v>
      </c>
      <c r="Q31" s="164">
        <v>0</v>
      </c>
      <c r="R31" s="164">
        <v>0</v>
      </c>
      <c r="S31" s="164">
        <v>0</v>
      </c>
      <c r="T31" s="165">
        <v>0</v>
      </c>
      <c r="U31" s="166">
        <v>2</v>
      </c>
      <c r="V31" s="299">
        <f t="shared" si="0"/>
        <v>0</v>
      </c>
    </row>
    <row r="32" spans="1:22" s="13" customFormat="1" ht="12" customHeight="1">
      <c r="A32" s="162" t="s">
        <v>3</v>
      </c>
      <c r="B32" s="163">
        <v>0</v>
      </c>
      <c r="C32" s="164">
        <v>0</v>
      </c>
      <c r="D32" s="164">
        <v>0</v>
      </c>
      <c r="E32" s="164">
        <v>0</v>
      </c>
      <c r="F32" s="164">
        <v>0</v>
      </c>
      <c r="G32" s="164">
        <v>0</v>
      </c>
      <c r="H32" s="164">
        <v>2</v>
      </c>
      <c r="I32" s="164">
        <v>0</v>
      </c>
      <c r="J32" s="164">
        <v>0</v>
      </c>
      <c r="K32" s="164">
        <v>9</v>
      </c>
      <c r="L32" s="164">
        <v>9</v>
      </c>
      <c r="M32" s="164">
        <v>9</v>
      </c>
      <c r="N32" s="164">
        <v>1</v>
      </c>
      <c r="O32" s="164">
        <v>4</v>
      </c>
      <c r="P32" s="164">
        <v>1</v>
      </c>
      <c r="Q32" s="164">
        <v>5</v>
      </c>
      <c r="R32" s="164">
        <v>0</v>
      </c>
      <c r="S32" s="164">
        <v>0</v>
      </c>
      <c r="T32" s="165">
        <v>0</v>
      </c>
      <c r="U32" s="166">
        <v>40</v>
      </c>
      <c r="V32" s="299">
        <f t="shared" si="0"/>
        <v>0</v>
      </c>
    </row>
    <row r="33" spans="1:22" s="13" customFormat="1" ht="12" customHeight="1">
      <c r="A33" s="162" t="s">
        <v>191</v>
      </c>
      <c r="B33" s="163">
        <v>0</v>
      </c>
      <c r="C33" s="164">
        <v>12</v>
      </c>
      <c r="D33" s="164">
        <v>24</v>
      </c>
      <c r="E33" s="164">
        <v>12</v>
      </c>
      <c r="F33" s="164">
        <v>4</v>
      </c>
      <c r="G33" s="164">
        <v>1</v>
      </c>
      <c r="H33" s="164">
        <v>0</v>
      </c>
      <c r="I33" s="164">
        <v>0</v>
      </c>
      <c r="J33" s="164">
        <v>0</v>
      </c>
      <c r="K33" s="164">
        <v>0</v>
      </c>
      <c r="L33" s="164">
        <v>0</v>
      </c>
      <c r="M33" s="164">
        <v>0</v>
      </c>
      <c r="N33" s="164">
        <v>0</v>
      </c>
      <c r="O33" s="164">
        <v>0</v>
      </c>
      <c r="P33" s="164">
        <v>0</v>
      </c>
      <c r="Q33" s="164">
        <v>0</v>
      </c>
      <c r="R33" s="164">
        <v>0</v>
      </c>
      <c r="S33" s="164">
        <v>0</v>
      </c>
      <c r="T33" s="165">
        <v>0</v>
      </c>
      <c r="U33" s="166">
        <v>53</v>
      </c>
      <c r="V33" s="299">
        <f t="shared" si="0"/>
        <v>0</v>
      </c>
    </row>
    <row r="34" spans="1:22" s="13" customFormat="1" ht="12" customHeight="1">
      <c r="A34" s="162" t="s">
        <v>264</v>
      </c>
      <c r="B34" s="163">
        <v>0</v>
      </c>
      <c r="C34" s="164">
        <v>4</v>
      </c>
      <c r="D34" s="164">
        <v>1</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5">
        <v>0</v>
      </c>
      <c r="U34" s="166">
        <v>5</v>
      </c>
      <c r="V34" s="299">
        <f t="shared" si="0"/>
        <v>0</v>
      </c>
    </row>
    <row r="35" spans="1:22" s="13" customFormat="1" ht="12" customHeight="1">
      <c r="A35" s="162" t="s">
        <v>183</v>
      </c>
      <c r="B35" s="163">
        <v>0</v>
      </c>
      <c r="C35" s="164">
        <v>0</v>
      </c>
      <c r="D35" s="164">
        <v>0</v>
      </c>
      <c r="E35" s="164">
        <v>0</v>
      </c>
      <c r="F35" s="164">
        <v>0</v>
      </c>
      <c r="G35" s="164">
        <v>0</v>
      </c>
      <c r="H35" s="164">
        <v>0</v>
      </c>
      <c r="I35" s="164">
        <v>0</v>
      </c>
      <c r="J35" s="164">
        <v>0</v>
      </c>
      <c r="K35" s="164">
        <v>0</v>
      </c>
      <c r="L35" s="164">
        <v>0</v>
      </c>
      <c r="M35" s="164">
        <v>0</v>
      </c>
      <c r="N35" s="164">
        <v>0</v>
      </c>
      <c r="O35" s="164">
        <v>0</v>
      </c>
      <c r="P35" s="164">
        <v>0</v>
      </c>
      <c r="Q35" s="164">
        <v>0</v>
      </c>
      <c r="R35" s="164">
        <v>0</v>
      </c>
      <c r="S35" s="164">
        <v>2</v>
      </c>
      <c r="T35" s="165">
        <v>4</v>
      </c>
      <c r="U35" s="166">
        <v>6</v>
      </c>
      <c r="V35" s="299">
        <f t="shared" si="0"/>
        <v>0</v>
      </c>
    </row>
    <row r="36" spans="1:22" s="13" customFormat="1" ht="12" customHeight="1">
      <c r="A36" s="162" t="s">
        <v>24</v>
      </c>
      <c r="B36" s="163">
        <v>0</v>
      </c>
      <c r="C36" s="164">
        <v>0</v>
      </c>
      <c r="D36" s="164">
        <v>0</v>
      </c>
      <c r="E36" s="164">
        <v>0</v>
      </c>
      <c r="F36" s="164">
        <v>0</v>
      </c>
      <c r="G36" s="164">
        <v>0</v>
      </c>
      <c r="H36" s="164">
        <v>0</v>
      </c>
      <c r="I36" s="164">
        <v>0</v>
      </c>
      <c r="J36" s="164">
        <v>0</v>
      </c>
      <c r="K36" s="164">
        <v>0</v>
      </c>
      <c r="L36" s="164">
        <v>1</v>
      </c>
      <c r="M36" s="164">
        <v>5</v>
      </c>
      <c r="N36" s="164">
        <v>0</v>
      </c>
      <c r="O36" s="164">
        <v>11</v>
      </c>
      <c r="P36" s="164">
        <v>10</v>
      </c>
      <c r="Q36" s="164">
        <v>18</v>
      </c>
      <c r="R36" s="164">
        <v>31</v>
      </c>
      <c r="S36" s="164">
        <v>6</v>
      </c>
      <c r="T36" s="165">
        <v>14</v>
      </c>
      <c r="U36" s="166">
        <v>96</v>
      </c>
      <c r="V36" s="299">
        <f t="shared" si="0"/>
        <v>0</v>
      </c>
    </row>
    <row r="37" spans="1:22" s="13" customFormat="1" ht="12" customHeight="1">
      <c r="A37" s="162" t="s">
        <v>184</v>
      </c>
      <c r="B37" s="163">
        <v>0</v>
      </c>
      <c r="C37" s="164">
        <v>0</v>
      </c>
      <c r="D37" s="164">
        <v>0</v>
      </c>
      <c r="E37" s="164">
        <v>0</v>
      </c>
      <c r="F37" s="164">
        <v>0</v>
      </c>
      <c r="G37" s="164">
        <v>0</v>
      </c>
      <c r="H37" s="164">
        <v>0</v>
      </c>
      <c r="I37" s="164">
        <v>0</v>
      </c>
      <c r="J37" s="164">
        <v>0</v>
      </c>
      <c r="K37" s="164">
        <v>0</v>
      </c>
      <c r="L37" s="164">
        <v>0</v>
      </c>
      <c r="M37" s="164">
        <v>1</v>
      </c>
      <c r="N37" s="164">
        <v>0</v>
      </c>
      <c r="O37" s="164">
        <v>0</v>
      </c>
      <c r="P37" s="164">
        <v>1</v>
      </c>
      <c r="Q37" s="164">
        <v>0</v>
      </c>
      <c r="R37" s="164">
        <v>0</v>
      </c>
      <c r="S37" s="164">
        <v>0</v>
      </c>
      <c r="T37" s="165">
        <v>1</v>
      </c>
      <c r="U37" s="166">
        <v>3</v>
      </c>
      <c r="V37" s="299">
        <f aca="true" t="shared" si="1" ref="V37:V69">SUM(B37:T37)-U37</f>
        <v>0</v>
      </c>
    </row>
    <row r="38" spans="1:22" s="13" customFormat="1" ht="12" customHeight="1">
      <c r="A38" s="162" t="s">
        <v>18</v>
      </c>
      <c r="B38" s="163">
        <v>0</v>
      </c>
      <c r="C38" s="164">
        <v>0</v>
      </c>
      <c r="D38" s="164">
        <v>0</v>
      </c>
      <c r="E38" s="164">
        <v>0</v>
      </c>
      <c r="F38" s="164">
        <v>0</v>
      </c>
      <c r="G38" s="164">
        <v>0</v>
      </c>
      <c r="H38" s="164">
        <v>0</v>
      </c>
      <c r="I38" s="164">
        <v>0</v>
      </c>
      <c r="J38" s="164">
        <v>9</v>
      </c>
      <c r="K38" s="164">
        <v>5</v>
      </c>
      <c r="L38" s="164">
        <v>4</v>
      </c>
      <c r="M38" s="164">
        <v>4</v>
      </c>
      <c r="N38" s="164">
        <v>0</v>
      </c>
      <c r="O38" s="164">
        <v>0</v>
      </c>
      <c r="P38" s="164">
        <v>0</v>
      </c>
      <c r="Q38" s="164">
        <v>2</v>
      </c>
      <c r="R38" s="164">
        <v>2</v>
      </c>
      <c r="S38" s="164">
        <v>0</v>
      </c>
      <c r="T38" s="165">
        <v>2</v>
      </c>
      <c r="U38" s="166">
        <v>28</v>
      </c>
      <c r="V38" s="299">
        <f t="shared" si="1"/>
        <v>0</v>
      </c>
    </row>
    <row r="39" spans="1:22" s="13" customFormat="1" ht="12" customHeight="1">
      <c r="A39" s="162" t="s">
        <v>58</v>
      </c>
      <c r="B39" s="163">
        <v>0</v>
      </c>
      <c r="C39" s="164">
        <v>16</v>
      </c>
      <c r="D39" s="164">
        <v>5</v>
      </c>
      <c r="E39" s="164">
        <v>1</v>
      </c>
      <c r="F39" s="164">
        <v>2</v>
      </c>
      <c r="G39" s="164">
        <v>1</v>
      </c>
      <c r="H39" s="164">
        <v>4</v>
      </c>
      <c r="I39" s="164">
        <v>2</v>
      </c>
      <c r="J39" s="164">
        <v>0</v>
      </c>
      <c r="K39" s="164">
        <v>0</v>
      </c>
      <c r="L39" s="164">
        <v>1</v>
      </c>
      <c r="M39" s="164">
        <v>0</v>
      </c>
      <c r="N39" s="164">
        <v>4</v>
      </c>
      <c r="O39" s="164">
        <v>5</v>
      </c>
      <c r="P39" s="164">
        <v>0</v>
      </c>
      <c r="Q39" s="164">
        <v>3</v>
      </c>
      <c r="R39" s="164">
        <v>0</v>
      </c>
      <c r="S39" s="164">
        <v>10</v>
      </c>
      <c r="T39" s="165">
        <v>3</v>
      </c>
      <c r="U39" s="166">
        <v>57</v>
      </c>
      <c r="V39" s="299">
        <f t="shared" si="1"/>
        <v>0</v>
      </c>
    </row>
    <row r="40" spans="1:22" s="13" customFormat="1" ht="12" customHeight="1">
      <c r="A40" s="162" t="s">
        <v>265</v>
      </c>
      <c r="B40" s="163">
        <v>0</v>
      </c>
      <c r="C40" s="164">
        <v>0</v>
      </c>
      <c r="D40" s="164">
        <v>0</v>
      </c>
      <c r="E40" s="164">
        <v>1</v>
      </c>
      <c r="F40" s="164">
        <v>0</v>
      </c>
      <c r="G40" s="164">
        <v>0</v>
      </c>
      <c r="H40" s="164">
        <v>0</v>
      </c>
      <c r="I40" s="164">
        <v>0</v>
      </c>
      <c r="J40" s="164">
        <v>0</v>
      </c>
      <c r="K40" s="164">
        <v>0</v>
      </c>
      <c r="L40" s="164">
        <v>0</v>
      </c>
      <c r="M40" s="164">
        <v>0</v>
      </c>
      <c r="N40" s="164">
        <v>0</v>
      </c>
      <c r="O40" s="164">
        <v>0</v>
      </c>
      <c r="P40" s="164">
        <v>0</v>
      </c>
      <c r="Q40" s="164">
        <v>0</v>
      </c>
      <c r="R40" s="164">
        <v>0</v>
      </c>
      <c r="S40" s="164">
        <v>0</v>
      </c>
      <c r="T40" s="165">
        <v>0</v>
      </c>
      <c r="U40" s="166">
        <v>1</v>
      </c>
      <c r="V40" s="299">
        <f t="shared" si="1"/>
        <v>0</v>
      </c>
    </row>
    <row r="41" spans="1:22" s="13" customFormat="1" ht="12" customHeight="1">
      <c r="A41" s="162" t="s">
        <v>63</v>
      </c>
      <c r="B41" s="163">
        <v>0</v>
      </c>
      <c r="C41" s="164">
        <v>0</v>
      </c>
      <c r="D41" s="164">
        <v>0</v>
      </c>
      <c r="E41" s="164">
        <v>0</v>
      </c>
      <c r="F41" s="164">
        <v>0</v>
      </c>
      <c r="G41" s="164">
        <v>0</v>
      </c>
      <c r="H41" s="164">
        <v>0</v>
      </c>
      <c r="I41" s="164">
        <v>0</v>
      </c>
      <c r="J41" s="164">
        <v>0</v>
      </c>
      <c r="K41" s="164">
        <v>0</v>
      </c>
      <c r="L41" s="164">
        <v>0</v>
      </c>
      <c r="M41" s="164">
        <v>0</v>
      </c>
      <c r="N41" s="164">
        <v>0</v>
      </c>
      <c r="O41" s="164">
        <v>4</v>
      </c>
      <c r="P41" s="164">
        <v>4</v>
      </c>
      <c r="Q41" s="164">
        <v>4</v>
      </c>
      <c r="R41" s="164">
        <v>5</v>
      </c>
      <c r="S41" s="164">
        <v>3</v>
      </c>
      <c r="T41" s="165">
        <v>1</v>
      </c>
      <c r="U41" s="166">
        <v>21</v>
      </c>
      <c r="V41" s="299"/>
    </row>
    <row r="42" spans="1:22" s="13" customFormat="1" ht="12" customHeight="1">
      <c r="A42" s="162" t="s">
        <v>266</v>
      </c>
      <c r="B42" s="163">
        <v>0</v>
      </c>
      <c r="C42" s="164">
        <v>0</v>
      </c>
      <c r="D42" s="164">
        <v>1</v>
      </c>
      <c r="E42" s="164">
        <v>1</v>
      </c>
      <c r="F42" s="164">
        <v>1</v>
      </c>
      <c r="G42" s="164">
        <v>0</v>
      </c>
      <c r="H42" s="164">
        <v>0</v>
      </c>
      <c r="I42" s="164">
        <v>0</v>
      </c>
      <c r="J42" s="164">
        <v>1</v>
      </c>
      <c r="K42" s="164">
        <v>0</v>
      </c>
      <c r="L42" s="164">
        <v>0</v>
      </c>
      <c r="M42" s="164">
        <v>0</v>
      </c>
      <c r="N42" s="164">
        <v>0</v>
      </c>
      <c r="O42" s="164">
        <v>0</v>
      </c>
      <c r="P42" s="164">
        <v>0</v>
      </c>
      <c r="Q42" s="164">
        <v>0</v>
      </c>
      <c r="R42" s="164">
        <v>0</v>
      </c>
      <c r="S42" s="164">
        <v>0</v>
      </c>
      <c r="T42" s="165">
        <v>0</v>
      </c>
      <c r="U42" s="166">
        <v>4</v>
      </c>
      <c r="V42" s="299">
        <f t="shared" si="1"/>
        <v>0</v>
      </c>
    </row>
    <row r="43" spans="1:22" s="13" customFormat="1" ht="12" customHeight="1">
      <c r="A43" s="162" t="s">
        <v>192</v>
      </c>
      <c r="B43" s="163">
        <v>0</v>
      </c>
      <c r="C43" s="164">
        <v>1</v>
      </c>
      <c r="D43" s="164">
        <v>0</v>
      </c>
      <c r="E43" s="164">
        <v>0</v>
      </c>
      <c r="F43" s="164">
        <v>0</v>
      </c>
      <c r="G43" s="164">
        <v>0</v>
      </c>
      <c r="H43" s="164">
        <v>0</v>
      </c>
      <c r="I43" s="164">
        <v>0</v>
      </c>
      <c r="J43" s="164">
        <v>0</v>
      </c>
      <c r="K43" s="164">
        <v>0</v>
      </c>
      <c r="L43" s="164">
        <v>0</v>
      </c>
      <c r="M43" s="164">
        <v>0</v>
      </c>
      <c r="N43" s="164">
        <v>0</v>
      </c>
      <c r="O43" s="164">
        <v>0</v>
      </c>
      <c r="P43" s="164">
        <v>0</v>
      </c>
      <c r="Q43" s="164">
        <v>0</v>
      </c>
      <c r="R43" s="164">
        <v>0</v>
      </c>
      <c r="S43" s="164">
        <v>0</v>
      </c>
      <c r="T43" s="165">
        <v>1</v>
      </c>
      <c r="U43" s="166">
        <v>2</v>
      </c>
      <c r="V43" s="299">
        <f t="shared" si="1"/>
        <v>0</v>
      </c>
    </row>
    <row r="44" spans="1:22" s="13" customFormat="1" ht="12" customHeight="1">
      <c r="A44" s="162" t="s">
        <v>6</v>
      </c>
      <c r="B44" s="163">
        <v>0</v>
      </c>
      <c r="C44" s="164">
        <v>0</v>
      </c>
      <c r="D44" s="164">
        <v>0</v>
      </c>
      <c r="E44" s="164">
        <v>0</v>
      </c>
      <c r="F44" s="164">
        <v>0</v>
      </c>
      <c r="G44" s="164">
        <v>0</v>
      </c>
      <c r="H44" s="164">
        <v>5</v>
      </c>
      <c r="I44" s="164">
        <v>0</v>
      </c>
      <c r="J44" s="164">
        <v>0</v>
      </c>
      <c r="K44" s="164">
        <v>0</v>
      </c>
      <c r="L44" s="164">
        <v>0</v>
      </c>
      <c r="M44" s="164">
        <v>0</v>
      </c>
      <c r="N44" s="164">
        <v>0</v>
      </c>
      <c r="O44" s="164">
        <v>0</v>
      </c>
      <c r="P44" s="164">
        <v>0</v>
      </c>
      <c r="Q44" s="164">
        <v>0</v>
      </c>
      <c r="R44" s="164">
        <v>0</v>
      </c>
      <c r="S44" s="164">
        <v>0</v>
      </c>
      <c r="T44" s="165">
        <v>0</v>
      </c>
      <c r="U44" s="166">
        <v>5</v>
      </c>
      <c r="V44" s="299">
        <f t="shared" si="1"/>
        <v>0</v>
      </c>
    </row>
    <row r="45" spans="1:22" s="13" customFormat="1" ht="12" customHeight="1">
      <c r="A45" s="162" t="s">
        <v>19</v>
      </c>
      <c r="B45" s="163">
        <v>0</v>
      </c>
      <c r="C45" s="164">
        <v>0</v>
      </c>
      <c r="D45" s="164">
        <v>0</v>
      </c>
      <c r="E45" s="164">
        <v>0</v>
      </c>
      <c r="F45" s="164">
        <v>0</v>
      </c>
      <c r="G45" s="164">
        <v>0</v>
      </c>
      <c r="H45" s="164">
        <v>0</v>
      </c>
      <c r="I45" s="164">
        <v>0</v>
      </c>
      <c r="J45" s="164">
        <v>1</v>
      </c>
      <c r="K45" s="164">
        <v>0</v>
      </c>
      <c r="L45" s="164">
        <v>0</v>
      </c>
      <c r="M45" s="164">
        <v>0</v>
      </c>
      <c r="N45" s="164">
        <v>0</v>
      </c>
      <c r="O45" s="164">
        <v>0</v>
      </c>
      <c r="P45" s="164">
        <v>0</v>
      </c>
      <c r="Q45" s="164">
        <v>0</v>
      </c>
      <c r="R45" s="164">
        <v>0</v>
      </c>
      <c r="S45" s="164">
        <v>0</v>
      </c>
      <c r="T45" s="165">
        <v>0</v>
      </c>
      <c r="U45" s="166">
        <v>1</v>
      </c>
      <c r="V45" s="299">
        <f t="shared" si="1"/>
        <v>0</v>
      </c>
    </row>
    <row r="46" spans="1:22" s="13" customFormat="1" ht="12" customHeight="1">
      <c r="A46" s="162" t="s">
        <v>7</v>
      </c>
      <c r="B46" s="163">
        <v>0</v>
      </c>
      <c r="C46" s="164">
        <v>0</v>
      </c>
      <c r="D46" s="164">
        <v>0</v>
      </c>
      <c r="E46" s="164">
        <v>2</v>
      </c>
      <c r="F46" s="164">
        <v>2</v>
      </c>
      <c r="G46" s="164">
        <v>0</v>
      </c>
      <c r="H46" s="164">
        <v>0</v>
      </c>
      <c r="I46" s="164">
        <v>0</v>
      </c>
      <c r="J46" s="164">
        <v>0</v>
      </c>
      <c r="K46" s="164">
        <v>0</v>
      </c>
      <c r="L46" s="164">
        <v>0</v>
      </c>
      <c r="M46" s="164">
        <v>0</v>
      </c>
      <c r="N46" s="164">
        <v>0</v>
      </c>
      <c r="O46" s="164">
        <v>0</v>
      </c>
      <c r="P46" s="164">
        <v>1</v>
      </c>
      <c r="Q46" s="164">
        <v>6</v>
      </c>
      <c r="R46" s="164">
        <v>1</v>
      </c>
      <c r="S46" s="164">
        <v>1</v>
      </c>
      <c r="T46" s="165">
        <v>8</v>
      </c>
      <c r="U46" s="166">
        <v>21</v>
      </c>
      <c r="V46" s="299">
        <f t="shared" si="1"/>
        <v>0</v>
      </c>
    </row>
    <row r="47" spans="1:22" s="13" customFormat="1" ht="12" customHeight="1">
      <c r="A47" s="162" t="s">
        <v>46</v>
      </c>
      <c r="B47" s="163">
        <v>0</v>
      </c>
      <c r="C47" s="164">
        <v>0</v>
      </c>
      <c r="D47" s="164">
        <v>0</v>
      </c>
      <c r="E47" s="164">
        <v>0</v>
      </c>
      <c r="F47" s="164">
        <v>0</v>
      </c>
      <c r="G47" s="164">
        <v>0</v>
      </c>
      <c r="H47" s="164">
        <v>0</v>
      </c>
      <c r="I47" s="164">
        <v>0</v>
      </c>
      <c r="J47" s="164">
        <v>0</v>
      </c>
      <c r="K47" s="164">
        <v>0</v>
      </c>
      <c r="L47" s="164">
        <v>0</v>
      </c>
      <c r="M47" s="164">
        <v>0</v>
      </c>
      <c r="N47" s="164">
        <v>0</v>
      </c>
      <c r="O47" s="164">
        <v>0</v>
      </c>
      <c r="P47" s="164">
        <v>0</v>
      </c>
      <c r="Q47" s="164">
        <v>0</v>
      </c>
      <c r="R47" s="164">
        <v>2</v>
      </c>
      <c r="S47" s="164">
        <v>0</v>
      </c>
      <c r="T47" s="165">
        <v>0</v>
      </c>
      <c r="U47" s="166">
        <v>2</v>
      </c>
      <c r="V47" s="299">
        <f t="shared" si="1"/>
        <v>0</v>
      </c>
    </row>
    <row r="48" spans="1:22" s="13" customFormat="1" ht="12" customHeight="1">
      <c r="A48" s="162" t="s">
        <v>179</v>
      </c>
      <c r="B48" s="163">
        <v>0</v>
      </c>
      <c r="C48" s="164">
        <v>0</v>
      </c>
      <c r="D48" s="164">
        <v>0</v>
      </c>
      <c r="E48" s="164">
        <v>0</v>
      </c>
      <c r="F48" s="164">
        <v>0</v>
      </c>
      <c r="G48" s="164">
        <v>0</v>
      </c>
      <c r="H48" s="164">
        <v>0</v>
      </c>
      <c r="I48" s="164">
        <v>0</v>
      </c>
      <c r="J48" s="164">
        <v>0</v>
      </c>
      <c r="K48" s="164">
        <v>0</v>
      </c>
      <c r="L48" s="164">
        <v>0</v>
      </c>
      <c r="M48" s="164">
        <v>0</v>
      </c>
      <c r="N48" s="164">
        <v>0</v>
      </c>
      <c r="O48" s="164">
        <v>0</v>
      </c>
      <c r="P48" s="164">
        <v>1</v>
      </c>
      <c r="Q48" s="164">
        <v>6</v>
      </c>
      <c r="R48" s="164">
        <v>0</v>
      </c>
      <c r="S48" s="164">
        <v>3</v>
      </c>
      <c r="T48" s="165">
        <v>26</v>
      </c>
      <c r="U48" s="166">
        <v>36</v>
      </c>
      <c r="V48" s="299">
        <f t="shared" si="1"/>
        <v>0</v>
      </c>
    </row>
    <row r="49" spans="1:22" s="13" customFormat="1" ht="12" customHeight="1">
      <c r="A49" s="162" t="s">
        <v>59</v>
      </c>
      <c r="B49" s="163">
        <v>0</v>
      </c>
      <c r="C49" s="164">
        <v>0</v>
      </c>
      <c r="D49" s="164">
        <v>0</v>
      </c>
      <c r="E49" s="164">
        <v>1</v>
      </c>
      <c r="F49" s="164">
        <v>0</v>
      </c>
      <c r="G49" s="164">
        <v>0</v>
      </c>
      <c r="H49" s="164">
        <v>0</v>
      </c>
      <c r="I49" s="164">
        <v>0</v>
      </c>
      <c r="J49" s="164">
        <v>0</v>
      </c>
      <c r="K49" s="164">
        <v>0</v>
      </c>
      <c r="L49" s="164">
        <v>0</v>
      </c>
      <c r="M49" s="164">
        <v>0</v>
      </c>
      <c r="N49" s="164">
        <v>0</v>
      </c>
      <c r="O49" s="164">
        <v>1</v>
      </c>
      <c r="P49" s="164">
        <v>1</v>
      </c>
      <c r="Q49" s="164">
        <v>5</v>
      </c>
      <c r="R49" s="164">
        <v>1</v>
      </c>
      <c r="S49" s="164">
        <v>1</v>
      </c>
      <c r="T49" s="165">
        <v>0</v>
      </c>
      <c r="U49" s="166">
        <v>10</v>
      </c>
      <c r="V49" s="299">
        <f t="shared" si="1"/>
        <v>0</v>
      </c>
    </row>
    <row r="50" spans="1:22" s="13" customFormat="1" ht="12" customHeight="1">
      <c r="A50" s="162" t="s">
        <v>20</v>
      </c>
      <c r="B50" s="163">
        <v>0</v>
      </c>
      <c r="C50" s="164">
        <v>10</v>
      </c>
      <c r="D50" s="164">
        <v>1</v>
      </c>
      <c r="E50" s="164">
        <v>2</v>
      </c>
      <c r="F50" s="164">
        <v>1</v>
      </c>
      <c r="G50" s="164">
        <v>0</v>
      </c>
      <c r="H50" s="164">
        <v>2</v>
      </c>
      <c r="I50" s="164">
        <v>6</v>
      </c>
      <c r="J50" s="164">
        <v>1</v>
      </c>
      <c r="K50" s="164">
        <v>1</v>
      </c>
      <c r="L50" s="164">
        <v>1</v>
      </c>
      <c r="M50" s="164">
        <v>1</v>
      </c>
      <c r="N50" s="164">
        <v>0</v>
      </c>
      <c r="O50" s="164">
        <v>0</v>
      </c>
      <c r="P50" s="164">
        <v>2</v>
      </c>
      <c r="Q50" s="164">
        <v>0</v>
      </c>
      <c r="R50" s="164">
        <v>0</v>
      </c>
      <c r="S50" s="164">
        <v>2</v>
      </c>
      <c r="T50" s="165">
        <v>0</v>
      </c>
      <c r="U50" s="166">
        <v>30</v>
      </c>
      <c r="V50" s="299">
        <f t="shared" si="1"/>
        <v>0</v>
      </c>
    </row>
    <row r="51" spans="1:22" s="13" customFormat="1" ht="12" customHeight="1">
      <c r="A51" s="162" t="s">
        <v>267</v>
      </c>
      <c r="B51" s="163">
        <v>0</v>
      </c>
      <c r="C51" s="164">
        <v>0</v>
      </c>
      <c r="D51" s="164">
        <v>0</v>
      </c>
      <c r="E51" s="164">
        <v>0</v>
      </c>
      <c r="F51" s="164">
        <v>0</v>
      </c>
      <c r="G51" s="164">
        <v>0</v>
      </c>
      <c r="H51" s="164">
        <v>0</v>
      </c>
      <c r="I51" s="164">
        <v>0</v>
      </c>
      <c r="J51" s="164">
        <v>0</v>
      </c>
      <c r="K51" s="164">
        <v>0</v>
      </c>
      <c r="L51" s="164">
        <v>1</v>
      </c>
      <c r="M51" s="164">
        <v>0</v>
      </c>
      <c r="N51" s="164">
        <v>0</v>
      </c>
      <c r="O51" s="164">
        <v>0</v>
      </c>
      <c r="P51" s="164">
        <v>0</v>
      </c>
      <c r="Q51" s="164">
        <v>0</v>
      </c>
      <c r="R51" s="164">
        <v>0</v>
      </c>
      <c r="S51" s="164">
        <v>0</v>
      </c>
      <c r="T51" s="165">
        <v>0</v>
      </c>
      <c r="U51" s="166">
        <v>1</v>
      </c>
      <c r="V51" s="299">
        <f t="shared" si="1"/>
        <v>0</v>
      </c>
    </row>
    <row r="52" spans="1:22" s="13" customFormat="1" ht="12" customHeight="1">
      <c r="A52" s="162" t="s">
        <v>31</v>
      </c>
      <c r="B52" s="163">
        <v>0</v>
      </c>
      <c r="C52" s="164">
        <v>0</v>
      </c>
      <c r="D52" s="164">
        <v>0</v>
      </c>
      <c r="E52" s="164">
        <v>0</v>
      </c>
      <c r="F52" s="164">
        <v>0</v>
      </c>
      <c r="G52" s="164">
        <v>0</v>
      </c>
      <c r="H52" s="164">
        <v>0</v>
      </c>
      <c r="I52" s="164">
        <v>0</v>
      </c>
      <c r="J52" s="164">
        <v>0</v>
      </c>
      <c r="K52" s="164">
        <v>0</v>
      </c>
      <c r="L52" s="164">
        <v>1</v>
      </c>
      <c r="M52" s="164">
        <v>0</v>
      </c>
      <c r="N52" s="164">
        <v>0</v>
      </c>
      <c r="O52" s="164">
        <v>5</v>
      </c>
      <c r="P52" s="164">
        <v>0</v>
      </c>
      <c r="Q52" s="164">
        <v>2</v>
      </c>
      <c r="R52" s="164">
        <v>4</v>
      </c>
      <c r="S52" s="164">
        <v>1</v>
      </c>
      <c r="T52" s="165">
        <v>6</v>
      </c>
      <c r="U52" s="166">
        <v>19</v>
      </c>
      <c r="V52" s="299">
        <f t="shared" si="1"/>
        <v>0</v>
      </c>
    </row>
    <row r="53" spans="1:22" s="13" customFormat="1" ht="12" customHeight="1">
      <c r="A53" s="162" t="s">
        <v>268</v>
      </c>
      <c r="B53" s="163">
        <v>0</v>
      </c>
      <c r="C53" s="164">
        <v>0</v>
      </c>
      <c r="D53" s="164">
        <v>0</v>
      </c>
      <c r="E53" s="164">
        <v>0</v>
      </c>
      <c r="F53" s="164">
        <v>1</v>
      </c>
      <c r="G53" s="164">
        <v>0</v>
      </c>
      <c r="H53" s="164">
        <v>0</v>
      </c>
      <c r="I53" s="164">
        <v>0</v>
      </c>
      <c r="J53" s="164">
        <v>0</v>
      </c>
      <c r="K53" s="164">
        <v>0</v>
      </c>
      <c r="L53" s="164">
        <v>0</v>
      </c>
      <c r="M53" s="164">
        <v>0</v>
      </c>
      <c r="N53" s="164">
        <v>0</v>
      </c>
      <c r="O53" s="164">
        <v>0</v>
      </c>
      <c r="P53" s="164">
        <v>0</v>
      </c>
      <c r="Q53" s="164">
        <v>0</v>
      </c>
      <c r="R53" s="164">
        <v>0</v>
      </c>
      <c r="S53" s="164">
        <v>0</v>
      </c>
      <c r="T53" s="165">
        <v>0</v>
      </c>
      <c r="U53" s="166">
        <v>1</v>
      </c>
      <c r="V53" s="299">
        <f t="shared" si="1"/>
        <v>0</v>
      </c>
    </row>
    <row r="54" spans="1:22" s="13" customFormat="1" ht="12" customHeight="1">
      <c r="A54" s="162" t="s">
        <v>47</v>
      </c>
      <c r="B54" s="163">
        <v>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1</v>
      </c>
      <c r="T54" s="165">
        <v>0</v>
      </c>
      <c r="U54" s="166">
        <v>1</v>
      </c>
      <c r="V54" s="299">
        <f t="shared" si="1"/>
        <v>0</v>
      </c>
    </row>
    <row r="55" spans="1:22" s="13" customFormat="1" ht="12" customHeight="1">
      <c r="A55" s="162" t="s">
        <v>48</v>
      </c>
      <c r="B55" s="163">
        <v>23</v>
      </c>
      <c r="C55" s="164">
        <v>325</v>
      </c>
      <c r="D55" s="164">
        <v>26</v>
      </c>
      <c r="E55" s="164">
        <v>54</v>
      </c>
      <c r="F55" s="164">
        <v>12</v>
      </c>
      <c r="G55" s="164">
        <v>1</v>
      </c>
      <c r="H55" s="164">
        <v>28</v>
      </c>
      <c r="I55" s="164">
        <v>5</v>
      </c>
      <c r="J55" s="164">
        <v>0</v>
      </c>
      <c r="K55" s="164">
        <v>1</v>
      </c>
      <c r="L55" s="164">
        <v>0</v>
      </c>
      <c r="M55" s="164">
        <v>0</v>
      </c>
      <c r="N55" s="164">
        <v>0</v>
      </c>
      <c r="O55" s="164">
        <v>0</v>
      </c>
      <c r="P55" s="164">
        <v>0</v>
      </c>
      <c r="Q55" s="164">
        <v>0</v>
      </c>
      <c r="R55" s="164">
        <v>0</v>
      </c>
      <c r="S55" s="164">
        <v>0</v>
      </c>
      <c r="T55" s="165">
        <v>0</v>
      </c>
      <c r="U55" s="166">
        <v>475</v>
      </c>
      <c r="V55" s="299">
        <f t="shared" si="1"/>
        <v>0</v>
      </c>
    </row>
    <row r="56" spans="1:22" s="13" customFormat="1" ht="12" customHeight="1">
      <c r="A56" s="162" t="s">
        <v>8</v>
      </c>
      <c r="B56" s="163">
        <v>0</v>
      </c>
      <c r="C56" s="164">
        <v>20</v>
      </c>
      <c r="D56" s="164">
        <v>26</v>
      </c>
      <c r="E56" s="164">
        <v>12</v>
      </c>
      <c r="F56" s="164">
        <v>4</v>
      </c>
      <c r="G56" s="164">
        <v>0</v>
      </c>
      <c r="H56" s="164">
        <v>2</v>
      </c>
      <c r="I56" s="164">
        <v>1</v>
      </c>
      <c r="J56" s="164">
        <v>4</v>
      </c>
      <c r="K56" s="164">
        <v>1</v>
      </c>
      <c r="L56" s="164">
        <v>8</v>
      </c>
      <c r="M56" s="164">
        <v>3</v>
      </c>
      <c r="N56" s="164">
        <v>28</v>
      </c>
      <c r="O56" s="164">
        <v>62</v>
      </c>
      <c r="P56" s="164">
        <v>45</v>
      </c>
      <c r="Q56" s="164">
        <v>69</v>
      </c>
      <c r="R56" s="164">
        <v>51</v>
      </c>
      <c r="S56" s="164">
        <v>31</v>
      </c>
      <c r="T56" s="165">
        <v>18</v>
      </c>
      <c r="U56" s="166">
        <v>385</v>
      </c>
      <c r="V56" s="299">
        <f t="shared" si="1"/>
        <v>0</v>
      </c>
    </row>
    <row r="57" spans="1:22" s="13" customFormat="1" ht="12" customHeight="1">
      <c r="A57" s="162" t="s">
        <v>269</v>
      </c>
      <c r="B57" s="163">
        <v>0</v>
      </c>
      <c r="C57" s="164">
        <v>0</v>
      </c>
      <c r="D57" s="164">
        <v>0</v>
      </c>
      <c r="E57" s="164">
        <v>0</v>
      </c>
      <c r="F57" s="164">
        <v>0</v>
      </c>
      <c r="G57" s="164">
        <v>0</v>
      </c>
      <c r="H57" s="164">
        <v>1</v>
      </c>
      <c r="I57" s="164">
        <v>0</v>
      </c>
      <c r="J57" s="164">
        <v>0</v>
      </c>
      <c r="K57" s="164">
        <v>0</v>
      </c>
      <c r="L57" s="164">
        <v>0</v>
      </c>
      <c r="M57" s="164">
        <v>0</v>
      </c>
      <c r="N57" s="164">
        <v>0</v>
      </c>
      <c r="O57" s="164">
        <v>0</v>
      </c>
      <c r="P57" s="164">
        <v>0</v>
      </c>
      <c r="Q57" s="164">
        <v>0</v>
      </c>
      <c r="R57" s="164">
        <v>0</v>
      </c>
      <c r="S57" s="164">
        <v>0</v>
      </c>
      <c r="T57" s="165">
        <v>0</v>
      </c>
      <c r="U57" s="166">
        <v>1</v>
      </c>
      <c r="V57" s="299">
        <f t="shared" si="1"/>
        <v>0</v>
      </c>
    </row>
    <row r="58" spans="1:22" s="13" customFormat="1" ht="12" customHeight="1">
      <c r="A58" s="162" t="s">
        <v>54</v>
      </c>
      <c r="B58" s="163">
        <v>0</v>
      </c>
      <c r="C58" s="164">
        <v>0</v>
      </c>
      <c r="D58" s="164">
        <v>0</v>
      </c>
      <c r="E58" s="164">
        <v>0</v>
      </c>
      <c r="F58" s="164">
        <v>0</v>
      </c>
      <c r="G58" s="164">
        <v>0</v>
      </c>
      <c r="H58" s="164">
        <v>1</v>
      </c>
      <c r="I58" s="164">
        <v>0</v>
      </c>
      <c r="J58" s="164">
        <v>0</v>
      </c>
      <c r="K58" s="164">
        <v>0</v>
      </c>
      <c r="L58" s="164">
        <v>0</v>
      </c>
      <c r="M58" s="164">
        <v>0</v>
      </c>
      <c r="N58" s="164">
        <v>0</v>
      </c>
      <c r="O58" s="164">
        <v>1</v>
      </c>
      <c r="P58" s="164">
        <v>0</v>
      </c>
      <c r="Q58" s="164">
        <v>0</v>
      </c>
      <c r="R58" s="164">
        <v>0</v>
      </c>
      <c r="S58" s="164">
        <v>0</v>
      </c>
      <c r="T58" s="165">
        <v>0</v>
      </c>
      <c r="U58" s="166">
        <v>2</v>
      </c>
      <c r="V58" s="299">
        <f t="shared" si="1"/>
        <v>0</v>
      </c>
    </row>
    <row r="59" spans="1:22" s="13" customFormat="1" ht="12" customHeight="1">
      <c r="A59" s="162" t="s">
        <v>21</v>
      </c>
      <c r="B59" s="163">
        <v>0</v>
      </c>
      <c r="C59" s="164">
        <v>0</v>
      </c>
      <c r="D59" s="164">
        <v>0</v>
      </c>
      <c r="E59" s="164">
        <v>0</v>
      </c>
      <c r="F59" s="164">
        <v>0</v>
      </c>
      <c r="G59" s="164">
        <v>0</v>
      </c>
      <c r="H59" s="164">
        <v>0</v>
      </c>
      <c r="I59" s="164">
        <v>0</v>
      </c>
      <c r="J59" s="164">
        <v>0</v>
      </c>
      <c r="K59" s="164">
        <v>0</v>
      </c>
      <c r="L59" s="164">
        <v>0</v>
      </c>
      <c r="M59" s="164">
        <v>0</v>
      </c>
      <c r="N59" s="164">
        <v>0</v>
      </c>
      <c r="O59" s="164">
        <v>0</v>
      </c>
      <c r="P59" s="164">
        <v>0</v>
      </c>
      <c r="Q59" s="164">
        <v>2</v>
      </c>
      <c r="R59" s="164">
        <v>0</v>
      </c>
      <c r="S59" s="164">
        <v>0</v>
      </c>
      <c r="T59" s="165">
        <v>0</v>
      </c>
      <c r="U59" s="166">
        <v>2</v>
      </c>
      <c r="V59" s="299">
        <f t="shared" si="1"/>
        <v>0</v>
      </c>
    </row>
    <row r="60" spans="1:22" s="13" customFormat="1" ht="12" customHeight="1">
      <c r="A60" s="162" t="s">
        <v>22</v>
      </c>
      <c r="B60" s="163">
        <v>0</v>
      </c>
      <c r="C60" s="164">
        <v>0</v>
      </c>
      <c r="D60" s="164">
        <v>0</v>
      </c>
      <c r="E60" s="164">
        <v>1</v>
      </c>
      <c r="F60" s="164">
        <v>0</v>
      </c>
      <c r="G60" s="164">
        <v>4</v>
      </c>
      <c r="H60" s="164">
        <v>0</v>
      </c>
      <c r="I60" s="164">
        <v>2</v>
      </c>
      <c r="J60" s="164">
        <v>0</v>
      </c>
      <c r="K60" s="164">
        <v>0</v>
      </c>
      <c r="L60" s="164">
        <v>1</v>
      </c>
      <c r="M60" s="164">
        <v>0</v>
      </c>
      <c r="N60" s="164">
        <v>0</v>
      </c>
      <c r="O60" s="164">
        <v>0</v>
      </c>
      <c r="P60" s="164">
        <v>0</v>
      </c>
      <c r="Q60" s="164">
        <v>0</v>
      </c>
      <c r="R60" s="164">
        <v>7</v>
      </c>
      <c r="S60" s="164">
        <v>10</v>
      </c>
      <c r="T60" s="165">
        <v>1</v>
      </c>
      <c r="U60" s="166">
        <v>26</v>
      </c>
      <c r="V60" s="299">
        <f t="shared" si="1"/>
        <v>0</v>
      </c>
    </row>
    <row r="61" spans="1:22" s="13" customFormat="1" ht="12" customHeight="1">
      <c r="A61" s="162" t="s">
        <v>270</v>
      </c>
      <c r="B61" s="163">
        <v>5</v>
      </c>
      <c r="C61" s="164">
        <v>150</v>
      </c>
      <c r="D61" s="164">
        <v>12</v>
      </c>
      <c r="E61" s="164">
        <v>3</v>
      </c>
      <c r="F61" s="164">
        <v>0</v>
      </c>
      <c r="G61" s="164">
        <v>1</v>
      </c>
      <c r="H61" s="164">
        <v>4</v>
      </c>
      <c r="I61" s="164">
        <v>0</v>
      </c>
      <c r="J61" s="164">
        <v>0</v>
      </c>
      <c r="K61" s="164">
        <v>0</v>
      </c>
      <c r="L61" s="164">
        <v>0</v>
      </c>
      <c r="M61" s="164">
        <v>0</v>
      </c>
      <c r="N61" s="164">
        <v>0</v>
      </c>
      <c r="O61" s="164">
        <v>0</v>
      </c>
      <c r="P61" s="164">
        <v>0</v>
      </c>
      <c r="Q61" s="164">
        <v>0</v>
      </c>
      <c r="R61" s="164">
        <v>0</v>
      </c>
      <c r="S61" s="164">
        <v>0</v>
      </c>
      <c r="T61" s="165">
        <v>0</v>
      </c>
      <c r="U61" s="166">
        <v>175</v>
      </c>
      <c r="V61" s="299">
        <f t="shared" si="1"/>
        <v>0</v>
      </c>
    </row>
    <row r="62" spans="1:22" s="13" customFormat="1" ht="12" customHeight="1">
      <c r="A62" s="162" t="s">
        <v>178</v>
      </c>
      <c r="B62" s="163">
        <v>0</v>
      </c>
      <c r="C62" s="164">
        <v>0</v>
      </c>
      <c r="D62" s="164">
        <v>0</v>
      </c>
      <c r="E62" s="164">
        <v>0</v>
      </c>
      <c r="F62" s="164">
        <v>0</v>
      </c>
      <c r="G62" s="164">
        <v>0</v>
      </c>
      <c r="H62" s="164">
        <v>0</v>
      </c>
      <c r="I62" s="164">
        <v>0</v>
      </c>
      <c r="J62" s="164">
        <v>0</v>
      </c>
      <c r="K62" s="164">
        <v>0</v>
      </c>
      <c r="L62" s="164">
        <v>0</v>
      </c>
      <c r="M62" s="164">
        <v>0</v>
      </c>
      <c r="N62" s="164">
        <v>0</v>
      </c>
      <c r="O62" s="164">
        <v>0</v>
      </c>
      <c r="P62" s="164">
        <v>0</v>
      </c>
      <c r="Q62" s="164">
        <v>0</v>
      </c>
      <c r="R62" s="164">
        <v>2</v>
      </c>
      <c r="S62" s="164">
        <v>0</v>
      </c>
      <c r="T62" s="165">
        <v>0</v>
      </c>
      <c r="U62" s="166">
        <v>2</v>
      </c>
      <c r="V62" s="299">
        <f t="shared" si="1"/>
        <v>0</v>
      </c>
    </row>
    <row r="63" spans="1:22" s="13" customFormat="1" ht="12" customHeight="1">
      <c r="A63" s="162" t="s">
        <v>271</v>
      </c>
      <c r="B63" s="163">
        <v>0</v>
      </c>
      <c r="C63" s="164">
        <v>0</v>
      </c>
      <c r="D63" s="164">
        <v>0</v>
      </c>
      <c r="E63" s="164">
        <v>0</v>
      </c>
      <c r="F63" s="164">
        <v>0</v>
      </c>
      <c r="G63" s="164">
        <v>0</v>
      </c>
      <c r="H63" s="164">
        <v>0</v>
      </c>
      <c r="I63" s="164">
        <v>0</v>
      </c>
      <c r="J63" s="164">
        <v>0</v>
      </c>
      <c r="K63" s="164">
        <v>0</v>
      </c>
      <c r="L63" s="164">
        <v>0</v>
      </c>
      <c r="M63" s="164">
        <v>0</v>
      </c>
      <c r="N63" s="164">
        <v>0</v>
      </c>
      <c r="O63" s="164">
        <v>0</v>
      </c>
      <c r="P63" s="164">
        <v>0</v>
      </c>
      <c r="Q63" s="164">
        <v>0</v>
      </c>
      <c r="R63" s="164">
        <v>2</v>
      </c>
      <c r="S63" s="164">
        <v>1</v>
      </c>
      <c r="T63" s="165">
        <v>0</v>
      </c>
      <c r="U63" s="166">
        <v>3</v>
      </c>
      <c r="V63" s="299">
        <f t="shared" si="1"/>
        <v>0</v>
      </c>
    </row>
    <row r="64" spans="1:22" s="13" customFormat="1" ht="12" customHeight="1">
      <c r="A64" s="162" t="s">
        <v>34</v>
      </c>
      <c r="B64" s="163">
        <v>0</v>
      </c>
      <c r="C64" s="164">
        <v>0</v>
      </c>
      <c r="D64" s="164">
        <v>3</v>
      </c>
      <c r="E64" s="164">
        <v>0</v>
      </c>
      <c r="F64" s="164">
        <v>0</v>
      </c>
      <c r="G64" s="164">
        <v>0</v>
      </c>
      <c r="H64" s="164">
        <v>0</v>
      </c>
      <c r="I64" s="164">
        <v>0</v>
      </c>
      <c r="J64" s="164">
        <v>0</v>
      </c>
      <c r="K64" s="164">
        <v>0</v>
      </c>
      <c r="L64" s="164">
        <v>5</v>
      </c>
      <c r="M64" s="164">
        <v>0</v>
      </c>
      <c r="N64" s="164">
        <v>0</v>
      </c>
      <c r="O64" s="164">
        <v>1</v>
      </c>
      <c r="P64" s="164">
        <v>2</v>
      </c>
      <c r="Q64" s="164">
        <v>0</v>
      </c>
      <c r="R64" s="164">
        <v>2</v>
      </c>
      <c r="S64" s="164">
        <v>1</v>
      </c>
      <c r="T64" s="165">
        <v>0</v>
      </c>
      <c r="U64" s="166">
        <v>14</v>
      </c>
      <c r="V64" s="299">
        <f t="shared" si="1"/>
        <v>0</v>
      </c>
    </row>
    <row r="65" spans="1:22" s="13" customFormat="1" ht="12" customHeight="1">
      <c r="A65" s="162" t="s">
        <v>60</v>
      </c>
      <c r="B65" s="163">
        <v>0</v>
      </c>
      <c r="C65" s="164">
        <v>0</v>
      </c>
      <c r="D65" s="164">
        <v>0</v>
      </c>
      <c r="E65" s="164">
        <v>1</v>
      </c>
      <c r="F65" s="164">
        <v>0</v>
      </c>
      <c r="G65" s="164">
        <v>4</v>
      </c>
      <c r="H65" s="164">
        <v>0</v>
      </c>
      <c r="I65" s="164">
        <v>1</v>
      </c>
      <c r="J65" s="164">
        <v>1</v>
      </c>
      <c r="K65" s="164">
        <v>0</v>
      </c>
      <c r="L65" s="164">
        <v>1</v>
      </c>
      <c r="M65" s="164">
        <v>0</v>
      </c>
      <c r="N65" s="164">
        <v>0</v>
      </c>
      <c r="O65" s="164">
        <v>1</v>
      </c>
      <c r="P65" s="164">
        <v>4</v>
      </c>
      <c r="Q65" s="164">
        <v>1</v>
      </c>
      <c r="R65" s="164">
        <v>2</v>
      </c>
      <c r="S65" s="164">
        <v>4</v>
      </c>
      <c r="T65" s="165">
        <v>0</v>
      </c>
      <c r="U65" s="166">
        <v>20</v>
      </c>
      <c r="V65" s="299">
        <f t="shared" si="1"/>
        <v>0</v>
      </c>
    </row>
    <row r="66" spans="1:22" s="13" customFormat="1" ht="12" customHeight="1">
      <c r="A66" s="162" t="s">
        <v>180</v>
      </c>
      <c r="B66" s="163">
        <v>0</v>
      </c>
      <c r="C66" s="164">
        <v>1</v>
      </c>
      <c r="D66" s="164">
        <v>0</v>
      </c>
      <c r="E66" s="164">
        <v>2</v>
      </c>
      <c r="F66" s="164">
        <v>0</v>
      </c>
      <c r="G66" s="164">
        <v>3</v>
      </c>
      <c r="H66" s="164">
        <v>1</v>
      </c>
      <c r="I66" s="164">
        <v>1</v>
      </c>
      <c r="J66" s="164">
        <v>0</v>
      </c>
      <c r="K66" s="164">
        <v>0</v>
      </c>
      <c r="L66" s="164">
        <v>1</v>
      </c>
      <c r="M66" s="164">
        <v>0</v>
      </c>
      <c r="N66" s="164">
        <v>4</v>
      </c>
      <c r="O66" s="164">
        <v>4</v>
      </c>
      <c r="P66" s="164">
        <v>0</v>
      </c>
      <c r="Q66" s="164">
        <v>0</v>
      </c>
      <c r="R66" s="164">
        <v>3</v>
      </c>
      <c r="S66" s="164">
        <v>1</v>
      </c>
      <c r="T66" s="165">
        <v>2</v>
      </c>
      <c r="U66" s="166">
        <v>23</v>
      </c>
      <c r="V66" s="299">
        <f t="shared" si="1"/>
        <v>0</v>
      </c>
    </row>
    <row r="67" spans="1:22" s="13" customFormat="1" ht="12" customHeight="1">
      <c r="A67" s="162" t="s">
        <v>53</v>
      </c>
      <c r="B67" s="163">
        <v>0</v>
      </c>
      <c r="C67" s="164">
        <v>0</v>
      </c>
      <c r="D67" s="164">
        <v>0</v>
      </c>
      <c r="E67" s="164">
        <v>0</v>
      </c>
      <c r="F67" s="164">
        <v>0</v>
      </c>
      <c r="G67" s="164">
        <v>0</v>
      </c>
      <c r="H67" s="164">
        <v>0</v>
      </c>
      <c r="I67" s="164">
        <v>0</v>
      </c>
      <c r="J67" s="164">
        <v>4</v>
      </c>
      <c r="K67" s="164">
        <v>0</v>
      </c>
      <c r="L67" s="164">
        <v>1</v>
      </c>
      <c r="M67" s="164">
        <v>0</v>
      </c>
      <c r="N67" s="164">
        <v>0</v>
      </c>
      <c r="O67" s="164">
        <v>0</v>
      </c>
      <c r="P67" s="164">
        <v>0</v>
      </c>
      <c r="Q67" s="164">
        <v>0</v>
      </c>
      <c r="R67" s="164">
        <v>0</v>
      </c>
      <c r="S67" s="164">
        <v>0</v>
      </c>
      <c r="T67" s="165">
        <v>0</v>
      </c>
      <c r="U67" s="166">
        <v>5</v>
      </c>
      <c r="V67" s="299">
        <f t="shared" si="1"/>
        <v>0</v>
      </c>
    </row>
    <row r="68" spans="1:22" s="13" customFormat="1" ht="12" customHeight="1">
      <c r="A68" s="162" t="s">
        <v>185</v>
      </c>
      <c r="B68" s="163">
        <v>0</v>
      </c>
      <c r="C68" s="164">
        <v>0</v>
      </c>
      <c r="D68" s="164">
        <v>0</v>
      </c>
      <c r="E68" s="164">
        <v>0</v>
      </c>
      <c r="F68" s="164">
        <v>0</v>
      </c>
      <c r="G68" s="164">
        <v>0</v>
      </c>
      <c r="H68" s="164">
        <v>0</v>
      </c>
      <c r="I68" s="164">
        <v>0</v>
      </c>
      <c r="J68" s="164">
        <v>0</v>
      </c>
      <c r="K68" s="164">
        <v>0</v>
      </c>
      <c r="L68" s="164">
        <v>1</v>
      </c>
      <c r="M68" s="164">
        <v>0</v>
      </c>
      <c r="N68" s="164">
        <v>0</v>
      </c>
      <c r="O68" s="164">
        <v>0</v>
      </c>
      <c r="P68" s="164">
        <v>0</v>
      </c>
      <c r="Q68" s="164">
        <v>0</v>
      </c>
      <c r="R68" s="164">
        <v>1</v>
      </c>
      <c r="S68" s="164">
        <v>0</v>
      </c>
      <c r="T68" s="165">
        <v>0</v>
      </c>
      <c r="U68" s="166">
        <v>2</v>
      </c>
      <c r="V68" s="299">
        <f t="shared" si="1"/>
        <v>0</v>
      </c>
    </row>
    <row r="69" spans="1:22" s="13" customFormat="1" ht="12" customHeight="1">
      <c r="A69" s="162" t="s">
        <v>61</v>
      </c>
      <c r="B69" s="163">
        <v>0</v>
      </c>
      <c r="C69" s="164">
        <v>0</v>
      </c>
      <c r="D69" s="164">
        <v>0</v>
      </c>
      <c r="E69" s="164">
        <v>1</v>
      </c>
      <c r="F69" s="164">
        <v>0</v>
      </c>
      <c r="G69" s="164">
        <v>0</v>
      </c>
      <c r="H69" s="164">
        <v>0</v>
      </c>
      <c r="I69" s="164">
        <v>0</v>
      </c>
      <c r="J69" s="164">
        <v>0</v>
      </c>
      <c r="K69" s="164">
        <v>0</v>
      </c>
      <c r="L69" s="164">
        <v>0</v>
      </c>
      <c r="M69" s="164">
        <v>0</v>
      </c>
      <c r="N69" s="164">
        <v>0</v>
      </c>
      <c r="O69" s="164">
        <v>0</v>
      </c>
      <c r="P69" s="164">
        <v>0</v>
      </c>
      <c r="Q69" s="164">
        <v>0</v>
      </c>
      <c r="R69" s="164">
        <v>0</v>
      </c>
      <c r="S69" s="164">
        <v>0</v>
      </c>
      <c r="T69" s="165">
        <v>0</v>
      </c>
      <c r="U69" s="166">
        <v>1</v>
      </c>
      <c r="V69" s="299">
        <f t="shared" si="1"/>
        <v>0</v>
      </c>
    </row>
    <row r="70" spans="1:22" s="13" customFormat="1" ht="12.75">
      <c r="A70" s="162" t="s">
        <v>55</v>
      </c>
      <c r="B70" s="163">
        <v>0</v>
      </c>
      <c r="C70" s="164">
        <v>13</v>
      </c>
      <c r="D70" s="164">
        <v>0</v>
      </c>
      <c r="E70" s="164">
        <v>0</v>
      </c>
      <c r="F70" s="164">
        <v>0</v>
      </c>
      <c r="G70" s="164">
        <v>1</v>
      </c>
      <c r="H70" s="164">
        <v>0</v>
      </c>
      <c r="I70" s="164">
        <v>0</v>
      </c>
      <c r="J70" s="164">
        <v>0</v>
      </c>
      <c r="K70" s="164">
        <v>0</v>
      </c>
      <c r="L70" s="164">
        <v>0</v>
      </c>
      <c r="M70" s="164">
        <v>0</v>
      </c>
      <c r="N70" s="164">
        <v>0</v>
      </c>
      <c r="O70" s="164">
        <v>2</v>
      </c>
      <c r="P70" s="164">
        <v>1</v>
      </c>
      <c r="Q70" s="164">
        <v>5</v>
      </c>
      <c r="R70" s="164">
        <v>0</v>
      </c>
      <c r="S70" s="164">
        <v>1</v>
      </c>
      <c r="T70" s="165">
        <v>0</v>
      </c>
      <c r="U70" s="166">
        <v>23</v>
      </c>
      <c r="V70" s="299">
        <f aca="true" t="shared" si="2" ref="V70:V75">SUM(B70:T70)-U70</f>
        <v>0</v>
      </c>
    </row>
    <row r="71" spans="1:22" s="13" customFormat="1" ht="12" customHeight="1">
      <c r="A71" s="162" t="s">
        <v>52</v>
      </c>
      <c r="B71" s="163">
        <v>0</v>
      </c>
      <c r="C71" s="164">
        <v>0</v>
      </c>
      <c r="D71" s="164">
        <v>0</v>
      </c>
      <c r="E71" s="164">
        <v>0</v>
      </c>
      <c r="F71" s="164">
        <v>0</v>
      </c>
      <c r="G71" s="164">
        <v>0</v>
      </c>
      <c r="H71" s="164">
        <v>0</v>
      </c>
      <c r="I71" s="164">
        <v>0</v>
      </c>
      <c r="J71" s="164">
        <v>0</v>
      </c>
      <c r="K71" s="164">
        <v>1</v>
      </c>
      <c r="L71" s="164">
        <v>5</v>
      </c>
      <c r="M71" s="164">
        <v>0</v>
      </c>
      <c r="N71" s="164">
        <v>0</v>
      </c>
      <c r="O71" s="164">
        <v>0</v>
      </c>
      <c r="P71" s="164">
        <v>0</v>
      </c>
      <c r="Q71" s="164">
        <v>3</v>
      </c>
      <c r="R71" s="164">
        <v>1</v>
      </c>
      <c r="S71" s="164">
        <v>0</v>
      </c>
      <c r="T71" s="165">
        <v>1</v>
      </c>
      <c r="U71" s="166">
        <v>11</v>
      </c>
      <c r="V71" s="299">
        <f t="shared" si="2"/>
        <v>0</v>
      </c>
    </row>
    <row r="72" spans="1:22" s="13" customFormat="1" ht="12" customHeight="1">
      <c r="A72" s="162" t="s">
        <v>10</v>
      </c>
      <c r="B72" s="163">
        <v>0</v>
      </c>
      <c r="C72" s="164">
        <v>26</v>
      </c>
      <c r="D72" s="164">
        <v>10</v>
      </c>
      <c r="E72" s="164">
        <v>7</v>
      </c>
      <c r="F72" s="164">
        <v>3</v>
      </c>
      <c r="G72" s="164">
        <v>1</v>
      </c>
      <c r="H72" s="164">
        <v>5</v>
      </c>
      <c r="I72" s="164">
        <v>0</v>
      </c>
      <c r="J72" s="164">
        <v>0</v>
      </c>
      <c r="K72" s="164">
        <v>1</v>
      </c>
      <c r="L72" s="164">
        <v>7</v>
      </c>
      <c r="M72" s="164">
        <v>3</v>
      </c>
      <c r="N72" s="164">
        <v>2</v>
      </c>
      <c r="O72" s="164">
        <v>6</v>
      </c>
      <c r="P72" s="164">
        <v>5</v>
      </c>
      <c r="Q72" s="164">
        <v>9</v>
      </c>
      <c r="R72" s="164">
        <v>31</v>
      </c>
      <c r="S72" s="164">
        <v>19</v>
      </c>
      <c r="T72" s="165">
        <v>17</v>
      </c>
      <c r="U72" s="166">
        <v>152</v>
      </c>
      <c r="V72" s="299">
        <f t="shared" si="2"/>
        <v>0</v>
      </c>
    </row>
    <row r="73" spans="1:22" s="13" customFormat="1" ht="12" customHeight="1">
      <c r="A73" s="162" t="s">
        <v>62</v>
      </c>
      <c r="B73" s="163">
        <v>0</v>
      </c>
      <c r="C73" s="164">
        <v>0</v>
      </c>
      <c r="D73" s="164">
        <v>0</v>
      </c>
      <c r="E73" s="164">
        <v>0</v>
      </c>
      <c r="F73" s="164">
        <v>0</v>
      </c>
      <c r="G73" s="164">
        <v>0</v>
      </c>
      <c r="H73" s="164">
        <v>0</v>
      </c>
      <c r="I73" s="164">
        <v>0</v>
      </c>
      <c r="J73" s="164">
        <v>1</v>
      </c>
      <c r="K73" s="164">
        <v>2</v>
      </c>
      <c r="L73" s="164">
        <v>0</v>
      </c>
      <c r="M73" s="164">
        <v>0</v>
      </c>
      <c r="N73" s="164">
        <v>0</v>
      </c>
      <c r="O73" s="164">
        <v>0</v>
      </c>
      <c r="P73" s="164">
        <v>1</v>
      </c>
      <c r="Q73" s="164">
        <v>17</v>
      </c>
      <c r="R73" s="164">
        <v>2</v>
      </c>
      <c r="S73" s="164">
        <v>11</v>
      </c>
      <c r="T73" s="165">
        <v>0</v>
      </c>
      <c r="U73" s="166">
        <v>34</v>
      </c>
      <c r="V73" s="299">
        <f t="shared" si="2"/>
        <v>0</v>
      </c>
    </row>
    <row r="74" spans="1:22" s="13" customFormat="1" ht="12" customHeight="1">
      <c r="A74" s="162" t="s">
        <v>29</v>
      </c>
      <c r="B74" s="163">
        <v>0</v>
      </c>
      <c r="C74" s="164">
        <v>30</v>
      </c>
      <c r="D74" s="164">
        <v>52</v>
      </c>
      <c r="E74" s="164">
        <v>34</v>
      </c>
      <c r="F74" s="164">
        <v>7</v>
      </c>
      <c r="G74" s="164">
        <v>2</v>
      </c>
      <c r="H74" s="164">
        <v>10</v>
      </c>
      <c r="I74" s="164">
        <v>13</v>
      </c>
      <c r="J74" s="164">
        <v>3</v>
      </c>
      <c r="K74" s="164">
        <v>2</v>
      </c>
      <c r="L74" s="164">
        <v>1</v>
      </c>
      <c r="M74" s="164">
        <v>2</v>
      </c>
      <c r="N74" s="164">
        <v>1</v>
      </c>
      <c r="O74" s="164">
        <v>3</v>
      </c>
      <c r="P74" s="164">
        <v>3</v>
      </c>
      <c r="Q74" s="164">
        <v>1</v>
      </c>
      <c r="R74" s="164">
        <v>0</v>
      </c>
      <c r="S74" s="164">
        <v>2</v>
      </c>
      <c r="T74" s="165">
        <v>0</v>
      </c>
      <c r="U74" s="166">
        <v>166</v>
      </c>
      <c r="V74" s="299">
        <f t="shared" si="2"/>
        <v>0</v>
      </c>
    </row>
    <row r="75" spans="1:22" ht="12.75">
      <c r="A75" s="167" t="s">
        <v>272</v>
      </c>
      <c r="B75" s="168">
        <v>0</v>
      </c>
      <c r="C75" s="169">
        <v>6</v>
      </c>
      <c r="D75" s="169">
        <v>5</v>
      </c>
      <c r="E75" s="169">
        <v>5</v>
      </c>
      <c r="F75" s="169">
        <v>0</v>
      </c>
      <c r="G75" s="169">
        <v>6</v>
      </c>
      <c r="H75" s="169">
        <v>9</v>
      </c>
      <c r="I75" s="169">
        <v>2</v>
      </c>
      <c r="J75" s="169">
        <v>0</v>
      </c>
      <c r="K75" s="169">
        <v>0</v>
      </c>
      <c r="L75" s="169">
        <v>0</v>
      </c>
      <c r="M75" s="169">
        <v>0</v>
      </c>
      <c r="N75" s="169">
        <v>0</v>
      </c>
      <c r="O75" s="169">
        <v>0</v>
      </c>
      <c r="P75" s="169">
        <v>0</v>
      </c>
      <c r="Q75" s="169">
        <v>0</v>
      </c>
      <c r="R75" s="169">
        <v>0</v>
      </c>
      <c r="S75" s="169">
        <v>0</v>
      </c>
      <c r="T75" s="170">
        <v>0</v>
      </c>
      <c r="U75" s="171">
        <v>33</v>
      </c>
      <c r="V75" s="299">
        <f t="shared" si="2"/>
        <v>0</v>
      </c>
    </row>
    <row r="76" spans="1:21" ht="12.75">
      <c r="A76" s="77" t="s">
        <v>39</v>
      </c>
      <c r="B76" s="422">
        <v>30</v>
      </c>
      <c r="C76" s="423">
        <v>776</v>
      </c>
      <c r="D76" s="423">
        <v>251</v>
      </c>
      <c r="E76" s="423">
        <v>250</v>
      </c>
      <c r="F76" s="423">
        <v>116</v>
      </c>
      <c r="G76" s="423">
        <v>59</v>
      </c>
      <c r="H76" s="423">
        <v>162</v>
      </c>
      <c r="I76" s="423">
        <v>96</v>
      </c>
      <c r="J76" s="423">
        <v>78</v>
      </c>
      <c r="K76" s="423">
        <v>79</v>
      </c>
      <c r="L76" s="423">
        <v>133</v>
      </c>
      <c r="M76" s="423">
        <v>83</v>
      </c>
      <c r="N76" s="423">
        <v>103</v>
      </c>
      <c r="O76" s="423">
        <v>208</v>
      </c>
      <c r="P76" s="423">
        <v>142</v>
      </c>
      <c r="Q76" s="423">
        <v>251</v>
      </c>
      <c r="R76" s="423">
        <v>268</v>
      </c>
      <c r="S76" s="424">
        <v>191</v>
      </c>
      <c r="T76" s="425">
        <v>157</v>
      </c>
      <c r="U76" s="78">
        <v>3433</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11"/>
  <dimension ref="A1:G31"/>
  <sheetViews>
    <sheetView showGridLines="0" view="pageBreakPreview" zoomScaleSheetLayoutView="100" workbookViewId="0" topLeftCell="A1">
      <selection activeCell="B76" sqref="B76"/>
    </sheetView>
  </sheetViews>
  <sheetFormatPr defaultColWidth="9.140625" defaultRowHeight="12.75"/>
  <cols>
    <col min="1" max="1" width="9.140625" style="1" customWidth="1"/>
    <col min="2" max="2" width="21.8515625" style="1" bestFit="1" customWidth="1"/>
    <col min="3" max="3" width="3.00390625" style="1" bestFit="1" customWidth="1"/>
    <col min="4" max="5" width="3.57421875" style="1" bestFit="1" customWidth="1"/>
    <col min="6" max="6" width="5.8515625" style="1" bestFit="1" customWidth="1"/>
    <col min="7" max="16384" width="9.140625" style="1" customWidth="1"/>
  </cols>
  <sheetData>
    <row r="1" spans="1:7" s="14" customFormat="1" ht="30" customHeight="1">
      <c r="A1" s="615" t="s">
        <v>362</v>
      </c>
      <c r="B1" s="582"/>
      <c r="C1" s="582"/>
      <c r="D1" s="582"/>
      <c r="E1" s="582"/>
      <c r="F1" s="582"/>
      <c r="G1" s="582"/>
    </row>
    <row r="2" spans="2:6" s="14" customFormat="1" ht="15.75">
      <c r="B2" s="582" t="str">
        <f>CONCATENATE("1990 - ",LOWER(Nastavení!B2))</f>
        <v>1990 - prosinec 2008</v>
      </c>
      <c r="C2" s="582"/>
      <c r="D2" s="582"/>
      <c r="E2" s="582"/>
      <c r="F2" s="582"/>
    </row>
    <row r="3" spans="2:6" s="353" customFormat="1" ht="8.25">
      <c r="B3" s="337"/>
      <c r="C3" s="337"/>
      <c r="D3" s="337"/>
      <c r="E3" s="337"/>
      <c r="F3" s="370" t="s">
        <v>363</v>
      </c>
    </row>
    <row r="4" spans="2:6" s="13" customFormat="1" ht="24.75" customHeight="1">
      <c r="B4" s="153" t="s">
        <v>0</v>
      </c>
      <c r="C4" s="154" t="s">
        <v>359</v>
      </c>
      <c r="D4" s="155" t="s">
        <v>360</v>
      </c>
      <c r="E4" s="155" t="s">
        <v>361</v>
      </c>
      <c r="F4" s="153" t="s">
        <v>39</v>
      </c>
    </row>
    <row r="5" spans="2:7" s="13" customFormat="1" ht="12" customHeight="1">
      <c r="B5" s="157" t="s">
        <v>36</v>
      </c>
      <c r="C5" s="158">
        <v>1</v>
      </c>
      <c r="D5" s="159">
        <v>4</v>
      </c>
      <c r="E5" s="159">
        <v>0</v>
      </c>
      <c r="F5" s="161">
        <v>5</v>
      </c>
      <c r="G5" s="299">
        <f aca="true" t="shared" si="0" ref="G5:G30">SUM(C5:E5)-F5</f>
        <v>0</v>
      </c>
    </row>
    <row r="6" spans="2:7" s="13" customFormat="1" ht="12" customHeight="1">
      <c r="B6" s="162" t="s">
        <v>30</v>
      </c>
      <c r="C6" s="163">
        <v>1</v>
      </c>
      <c r="D6" s="164">
        <v>1</v>
      </c>
      <c r="E6" s="164">
        <v>0</v>
      </c>
      <c r="F6" s="166">
        <v>2</v>
      </c>
      <c r="G6" s="299">
        <f t="shared" si="0"/>
        <v>0</v>
      </c>
    </row>
    <row r="7" spans="2:7" s="13" customFormat="1" ht="12" customHeight="1">
      <c r="B7" s="162" t="s">
        <v>1</v>
      </c>
      <c r="C7" s="163">
        <v>22</v>
      </c>
      <c r="D7" s="164">
        <v>52</v>
      </c>
      <c r="E7" s="164">
        <v>13</v>
      </c>
      <c r="F7" s="166">
        <v>87</v>
      </c>
      <c r="G7" s="299">
        <f t="shared" si="0"/>
        <v>0</v>
      </c>
    </row>
    <row r="8" spans="2:7" s="13" customFormat="1" ht="12" customHeight="1">
      <c r="B8" s="162" t="s">
        <v>38</v>
      </c>
      <c r="C8" s="163">
        <v>0</v>
      </c>
      <c r="D8" s="164">
        <v>3</v>
      </c>
      <c r="E8" s="164">
        <v>17</v>
      </c>
      <c r="F8" s="166">
        <v>20</v>
      </c>
      <c r="G8" s="299">
        <f t="shared" si="0"/>
        <v>0</v>
      </c>
    </row>
    <row r="9" spans="2:7" s="13" customFormat="1" ht="12" customHeight="1">
      <c r="B9" s="162" t="s">
        <v>50</v>
      </c>
      <c r="C9" s="163">
        <v>0</v>
      </c>
      <c r="D9" s="164">
        <v>2</v>
      </c>
      <c r="E9" s="164">
        <v>0</v>
      </c>
      <c r="F9" s="166">
        <v>2</v>
      </c>
      <c r="G9" s="299">
        <f t="shared" si="0"/>
        <v>0</v>
      </c>
    </row>
    <row r="10" spans="2:7" s="13" customFormat="1" ht="12" customHeight="1">
      <c r="B10" s="162" t="s">
        <v>182</v>
      </c>
      <c r="C10" s="163">
        <v>0</v>
      </c>
      <c r="D10" s="164">
        <v>0</v>
      </c>
      <c r="E10" s="164">
        <v>1</v>
      </c>
      <c r="F10" s="166">
        <v>1</v>
      </c>
      <c r="G10" s="299">
        <f t="shared" si="0"/>
        <v>0</v>
      </c>
    </row>
    <row r="11" spans="2:7" s="13" customFormat="1" ht="12" customHeight="1">
      <c r="B11" s="162" t="s">
        <v>27</v>
      </c>
      <c r="C11" s="163">
        <v>0</v>
      </c>
      <c r="D11" s="164">
        <v>3</v>
      </c>
      <c r="E11" s="164">
        <v>0</v>
      </c>
      <c r="F11" s="166">
        <v>3</v>
      </c>
      <c r="G11" s="299">
        <f t="shared" si="0"/>
        <v>0</v>
      </c>
    </row>
    <row r="12" spans="2:7" s="13" customFormat="1" ht="12" customHeight="1">
      <c r="B12" s="162" t="s">
        <v>33</v>
      </c>
      <c r="C12" s="163">
        <v>5</v>
      </c>
      <c r="D12" s="164">
        <v>33</v>
      </c>
      <c r="E12" s="164">
        <v>19</v>
      </c>
      <c r="F12" s="166">
        <v>57</v>
      </c>
      <c r="G12" s="299">
        <f t="shared" si="0"/>
        <v>0</v>
      </c>
    </row>
    <row r="13" spans="2:7" s="13" customFormat="1" ht="12" customHeight="1">
      <c r="B13" s="162" t="s">
        <v>187</v>
      </c>
      <c r="C13" s="163">
        <v>0</v>
      </c>
      <c r="D13" s="164">
        <v>2</v>
      </c>
      <c r="E13" s="164">
        <v>0</v>
      </c>
      <c r="F13" s="166">
        <v>2</v>
      </c>
      <c r="G13" s="299">
        <f t="shared" si="0"/>
        <v>0</v>
      </c>
    </row>
    <row r="14" spans="2:7" s="13" customFormat="1" ht="12" customHeight="1">
      <c r="B14" s="162" t="s">
        <v>24</v>
      </c>
      <c r="C14" s="163">
        <v>0</v>
      </c>
      <c r="D14" s="164">
        <v>1</v>
      </c>
      <c r="E14" s="164">
        <v>0</v>
      </c>
      <c r="F14" s="166">
        <v>1</v>
      </c>
      <c r="G14" s="299">
        <f t="shared" si="0"/>
        <v>0</v>
      </c>
    </row>
    <row r="15" spans="2:7" s="13" customFormat="1" ht="12" customHeight="1">
      <c r="B15" s="162" t="s">
        <v>18</v>
      </c>
      <c r="C15" s="163">
        <v>0</v>
      </c>
      <c r="D15" s="164">
        <v>0</v>
      </c>
      <c r="E15" s="164">
        <v>1</v>
      </c>
      <c r="F15" s="166">
        <v>1</v>
      </c>
      <c r="G15" s="299">
        <f t="shared" si="0"/>
        <v>0</v>
      </c>
    </row>
    <row r="16" spans="2:7" s="13" customFormat="1" ht="12" customHeight="1">
      <c r="B16" s="162" t="s">
        <v>58</v>
      </c>
      <c r="C16" s="163">
        <v>1</v>
      </c>
      <c r="D16" s="164">
        <v>21</v>
      </c>
      <c r="E16" s="164">
        <v>60</v>
      </c>
      <c r="F16" s="166">
        <v>82</v>
      </c>
      <c r="G16" s="299">
        <f t="shared" si="0"/>
        <v>0</v>
      </c>
    </row>
    <row r="17" spans="2:7" s="13" customFormat="1" ht="12" customHeight="1">
      <c r="B17" s="162" t="s">
        <v>63</v>
      </c>
      <c r="C17" s="163">
        <v>0</v>
      </c>
      <c r="D17" s="164">
        <v>9</v>
      </c>
      <c r="E17" s="164">
        <v>2</v>
      </c>
      <c r="F17" s="166">
        <v>11</v>
      </c>
      <c r="G17" s="299">
        <f t="shared" si="0"/>
        <v>0</v>
      </c>
    </row>
    <row r="18" spans="2:7" s="13" customFormat="1" ht="12" customHeight="1">
      <c r="B18" s="162" t="s">
        <v>7</v>
      </c>
      <c r="C18" s="163">
        <v>0</v>
      </c>
      <c r="D18" s="164">
        <v>1</v>
      </c>
      <c r="E18" s="164">
        <v>0</v>
      </c>
      <c r="F18" s="166">
        <v>1</v>
      </c>
      <c r="G18" s="299">
        <f t="shared" si="0"/>
        <v>0</v>
      </c>
    </row>
    <row r="19" spans="2:7" s="13" customFormat="1" ht="12" customHeight="1">
      <c r="B19" s="162" t="s">
        <v>26</v>
      </c>
      <c r="C19" s="163">
        <v>0</v>
      </c>
      <c r="D19" s="164">
        <v>1</v>
      </c>
      <c r="E19" s="164">
        <v>0</v>
      </c>
      <c r="F19" s="166">
        <v>1</v>
      </c>
      <c r="G19" s="299">
        <f t="shared" si="0"/>
        <v>0</v>
      </c>
    </row>
    <row r="20" spans="2:7" s="13" customFormat="1" ht="12" customHeight="1">
      <c r="B20" s="162" t="s">
        <v>31</v>
      </c>
      <c r="C20" s="163">
        <v>0</v>
      </c>
      <c r="D20" s="164">
        <v>0</v>
      </c>
      <c r="E20" s="164">
        <v>1</v>
      </c>
      <c r="F20" s="166">
        <v>1</v>
      </c>
      <c r="G20" s="299">
        <f t="shared" si="0"/>
        <v>0</v>
      </c>
    </row>
    <row r="21" spans="2:7" s="13" customFormat="1" ht="12" customHeight="1">
      <c r="B21" s="162" t="s">
        <v>47</v>
      </c>
      <c r="C21" s="163">
        <v>0</v>
      </c>
      <c r="D21" s="164">
        <v>2</v>
      </c>
      <c r="E21" s="164">
        <v>0</v>
      </c>
      <c r="F21" s="166">
        <v>2</v>
      </c>
      <c r="G21" s="299">
        <f t="shared" si="0"/>
        <v>0</v>
      </c>
    </row>
    <row r="22" spans="2:7" s="13" customFormat="1" ht="12" customHeight="1">
      <c r="B22" s="162" t="s">
        <v>8</v>
      </c>
      <c r="C22" s="163">
        <v>2</v>
      </c>
      <c r="D22" s="164">
        <v>31</v>
      </c>
      <c r="E22" s="164">
        <v>1</v>
      </c>
      <c r="F22" s="166">
        <v>34</v>
      </c>
      <c r="G22" s="299">
        <f t="shared" si="0"/>
        <v>0</v>
      </c>
    </row>
    <row r="23" spans="2:7" s="13" customFormat="1" ht="12" customHeight="1">
      <c r="B23" s="162" t="s">
        <v>22</v>
      </c>
      <c r="C23" s="163">
        <v>0</v>
      </c>
      <c r="D23" s="164">
        <v>5</v>
      </c>
      <c r="E23" s="164">
        <v>7</v>
      </c>
      <c r="F23" s="166">
        <v>12</v>
      </c>
      <c r="G23" s="299">
        <f t="shared" si="0"/>
        <v>0</v>
      </c>
    </row>
    <row r="24" spans="2:7" s="13" customFormat="1" ht="12" customHeight="1">
      <c r="B24" s="162" t="s">
        <v>178</v>
      </c>
      <c r="C24" s="163">
        <v>0</v>
      </c>
      <c r="D24" s="164">
        <v>0</v>
      </c>
      <c r="E24" s="164">
        <v>2</v>
      </c>
      <c r="F24" s="166">
        <v>2</v>
      </c>
      <c r="G24" s="299">
        <f t="shared" si="0"/>
        <v>0</v>
      </c>
    </row>
    <row r="25" spans="2:7" s="13" customFormat="1" ht="12" customHeight="1">
      <c r="B25" s="162" t="s">
        <v>34</v>
      </c>
      <c r="C25" s="163">
        <v>0</v>
      </c>
      <c r="D25" s="164">
        <v>1</v>
      </c>
      <c r="E25" s="164">
        <v>1</v>
      </c>
      <c r="F25" s="166">
        <v>2</v>
      </c>
      <c r="G25" s="299">
        <f t="shared" si="0"/>
        <v>0</v>
      </c>
    </row>
    <row r="26" spans="2:7" s="13" customFormat="1" ht="12" customHeight="1">
      <c r="B26" s="162" t="s">
        <v>60</v>
      </c>
      <c r="C26" s="163">
        <v>2</v>
      </c>
      <c r="D26" s="164">
        <v>5</v>
      </c>
      <c r="E26" s="164">
        <v>1</v>
      </c>
      <c r="F26" s="166">
        <v>8</v>
      </c>
      <c r="G26" s="299">
        <f t="shared" si="0"/>
        <v>0</v>
      </c>
    </row>
    <row r="27" spans="2:7" s="13" customFormat="1" ht="12" customHeight="1">
      <c r="B27" s="162" t="s">
        <v>180</v>
      </c>
      <c r="C27" s="163">
        <v>0</v>
      </c>
      <c r="D27" s="164">
        <v>3</v>
      </c>
      <c r="E27" s="164">
        <v>2</v>
      </c>
      <c r="F27" s="166">
        <v>5</v>
      </c>
      <c r="G27" s="299">
        <f t="shared" si="0"/>
        <v>0</v>
      </c>
    </row>
    <row r="28" spans="2:7" s="13" customFormat="1" ht="12" customHeight="1">
      <c r="B28" s="162" t="s">
        <v>52</v>
      </c>
      <c r="C28" s="163">
        <v>0</v>
      </c>
      <c r="D28" s="164">
        <v>1</v>
      </c>
      <c r="E28" s="164">
        <v>0</v>
      </c>
      <c r="F28" s="166">
        <v>1</v>
      </c>
      <c r="G28" s="299">
        <f t="shared" si="0"/>
        <v>0</v>
      </c>
    </row>
    <row r="29" spans="2:7" s="13" customFormat="1" ht="12" customHeight="1">
      <c r="B29" s="162" t="s">
        <v>10</v>
      </c>
      <c r="C29" s="163">
        <v>0</v>
      </c>
      <c r="D29" s="164">
        <v>2</v>
      </c>
      <c r="E29" s="164">
        <v>3</v>
      </c>
      <c r="F29" s="166">
        <v>5</v>
      </c>
      <c r="G29" s="299">
        <f t="shared" si="0"/>
        <v>0</v>
      </c>
    </row>
    <row r="30" spans="2:7" s="13" customFormat="1" ht="12" customHeight="1">
      <c r="B30" s="162" t="s">
        <v>62</v>
      </c>
      <c r="C30" s="163">
        <v>3</v>
      </c>
      <c r="D30" s="164">
        <v>8</v>
      </c>
      <c r="E30" s="164">
        <v>1</v>
      </c>
      <c r="F30" s="166">
        <v>12</v>
      </c>
      <c r="G30" s="299">
        <f t="shared" si="0"/>
        <v>0</v>
      </c>
    </row>
    <row r="31" spans="2:6" ht="12.75">
      <c r="B31" s="77" t="s">
        <v>39</v>
      </c>
      <c r="C31" s="422">
        <v>37</v>
      </c>
      <c r="D31" s="423">
        <v>191</v>
      </c>
      <c r="E31" s="423">
        <v>132</v>
      </c>
      <c r="F31" s="78">
        <v>360</v>
      </c>
    </row>
  </sheetData>
  <sheetProtection/>
  <mergeCells count="2">
    <mergeCell ref="B2:F2"/>
    <mergeCell ref="A1:G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123"/>
  <sheetViews>
    <sheetView view="pageBreakPreview" zoomScaleSheetLayoutView="100" workbookViewId="0" topLeftCell="A76">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4" width="7.421875" style="25" customWidth="1"/>
    <col min="5" max="7" width="8.8515625" style="25" bestFit="1" customWidth="1"/>
    <col min="8" max="8" width="8.421875" style="25" bestFit="1" customWidth="1"/>
    <col min="9" max="16384" width="9.140625" style="25" customWidth="1"/>
  </cols>
  <sheetData>
    <row r="1" spans="1:8" ht="15.75">
      <c r="A1" s="616" t="s">
        <v>327</v>
      </c>
      <c r="B1" s="617"/>
      <c r="C1" s="617"/>
      <c r="D1" s="617"/>
      <c r="E1" s="617"/>
      <c r="F1" s="617"/>
      <c r="G1" s="617"/>
      <c r="H1" s="618"/>
    </row>
    <row r="2" spans="1:8" ht="15.75">
      <c r="A2" s="616" t="s">
        <v>328</v>
      </c>
      <c r="B2" s="617"/>
      <c r="C2" s="617"/>
      <c r="D2" s="617"/>
      <c r="E2" s="617"/>
      <c r="F2" s="617"/>
      <c r="G2" s="617"/>
      <c r="H2" s="618"/>
    </row>
    <row r="3" spans="1:8" ht="15.75">
      <c r="A3" s="616" t="str">
        <f>CONCATENATE("červenec 1990 - ",LOWER(Nastavení!$B$2)," (k ",DAY(Nastavení!$B$5),".",MONTH(Nastavení!$B$5),".",YEAR(Nastavení!$B$5),")")</f>
        <v>červenec 1990 - prosinec 2008 (k 31.12.2008)</v>
      </c>
      <c r="B3" s="617"/>
      <c r="C3" s="617"/>
      <c r="D3" s="617"/>
      <c r="E3" s="617"/>
      <c r="F3" s="617"/>
      <c r="G3" s="617"/>
      <c r="H3" s="618"/>
    </row>
    <row r="4" s="352" customFormat="1" ht="8.25">
      <c r="H4" s="370" t="s">
        <v>226</v>
      </c>
    </row>
    <row r="5" spans="1:8" ht="12.75">
      <c r="A5" s="624" t="s">
        <v>0</v>
      </c>
      <c r="B5" s="624" t="s">
        <v>73</v>
      </c>
      <c r="C5" s="624" t="s">
        <v>146</v>
      </c>
      <c r="D5" s="624" t="s">
        <v>147</v>
      </c>
      <c r="E5" s="621" t="s">
        <v>148</v>
      </c>
      <c r="F5" s="622"/>
      <c r="G5" s="623"/>
      <c r="H5" s="624" t="s">
        <v>149</v>
      </c>
    </row>
    <row r="6" spans="1:8" ht="33.75">
      <c r="A6" s="625"/>
      <c r="B6" s="625"/>
      <c r="C6" s="625"/>
      <c r="D6" s="625"/>
      <c r="E6" s="172" t="s">
        <v>150</v>
      </c>
      <c r="F6" s="172" t="s">
        <v>151</v>
      </c>
      <c r="G6" s="172" t="s">
        <v>152</v>
      </c>
      <c r="H6" s="625"/>
    </row>
    <row r="7" spans="1:9" ht="12.75">
      <c r="A7" s="287" t="s">
        <v>36</v>
      </c>
      <c r="B7" s="175">
        <v>288</v>
      </c>
      <c r="C7" s="175">
        <v>7</v>
      </c>
      <c r="D7" s="175">
        <v>3</v>
      </c>
      <c r="E7" s="175">
        <v>45</v>
      </c>
      <c r="F7" s="175">
        <v>2</v>
      </c>
      <c r="G7" s="175">
        <v>5</v>
      </c>
      <c r="H7" s="176">
        <v>226</v>
      </c>
      <c r="I7" s="262"/>
    </row>
    <row r="8" spans="1:9" ht="12.75">
      <c r="A8" s="288" t="s">
        <v>56</v>
      </c>
      <c r="B8" s="177">
        <v>46</v>
      </c>
      <c r="C8" s="177">
        <v>0</v>
      </c>
      <c r="D8" s="177">
        <v>14</v>
      </c>
      <c r="E8" s="177">
        <v>18</v>
      </c>
      <c r="F8" s="177">
        <v>0</v>
      </c>
      <c r="G8" s="177">
        <v>2</v>
      </c>
      <c r="H8" s="178">
        <v>12</v>
      </c>
      <c r="I8" s="262"/>
    </row>
    <row r="9" spans="1:9" ht="12.75">
      <c r="A9" s="288" t="s">
        <v>12</v>
      </c>
      <c r="B9" s="177">
        <v>1</v>
      </c>
      <c r="C9" s="177">
        <v>0</v>
      </c>
      <c r="D9" s="177">
        <v>0</v>
      </c>
      <c r="E9" s="177">
        <v>0</v>
      </c>
      <c r="F9" s="177">
        <v>0</v>
      </c>
      <c r="G9" s="177">
        <v>0</v>
      </c>
      <c r="H9" s="178">
        <v>1</v>
      </c>
      <c r="I9" s="262"/>
    </row>
    <row r="10" spans="1:9" ht="12.75">
      <c r="A10" s="288" t="s">
        <v>13</v>
      </c>
      <c r="B10" s="177">
        <v>33</v>
      </c>
      <c r="C10" s="177">
        <v>1</v>
      </c>
      <c r="D10" s="177">
        <v>1</v>
      </c>
      <c r="E10" s="177">
        <v>8</v>
      </c>
      <c r="F10" s="177">
        <v>0</v>
      </c>
      <c r="G10" s="177">
        <v>1</v>
      </c>
      <c r="H10" s="178">
        <v>22</v>
      </c>
      <c r="I10" s="262"/>
    </row>
    <row r="11" spans="1:9" ht="12.75">
      <c r="A11" s="288" t="s">
        <v>30</v>
      </c>
      <c r="B11" s="177">
        <v>206</v>
      </c>
      <c r="C11" s="177">
        <v>0</v>
      </c>
      <c r="D11" s="177">
        <v>0</v>
      </c>
      <c r="E11" s="177">
        <v>118</v>
      </c>
      <c r="F11" s="177">
        <v>4</v>
      </c>
      <c r="G11" s="177">
        <v>0</v>
      </c>
      <c r="H11" s="178">
        <v>84</v>
      </c>
      <c r="I11" s="262"/>
    </row>
    <row r="12" spans="1:9" ht="12.75">
      <c r="A12" s="288" t="s">
        <v>57</v>
      </c>
      <c r="B12" s="177">
        <v>39</v>
      </c>
      <c r="C12" s="177">
        <v>0</v>
      </c>
      <c r="D12" s="177">
        <v>0</v>
      </c>
      <c r="E12" s="177">
        <v>12</v>
      </c>
      <c r="F12" s="177">
        <v>0</v>
      </c>
      <c r="G12" s="177">
        <v>2</v>
      </c>
      <c r="H12" s="178">
        <v>25</v>
      </c>
      <c r="I12" s="262"/>
    </row>
    <row r="13" spans="1:9" ht="12.75">
      <c r="A13" s="288" t="s">
        <v>32</v>
      </c>
      <c r="B13" s="177">
        <v>1</v>
      </c>
      <c r="C13" s="177">
        <v>0</v>
      </c>
      <c r="D13" s="177">
        <v>0</v>
      </c>
      <c r="E13" s="177">
        <v>0</v>
      </c>
      <c r="F13" s="177">
        <v>0</v>
      </c>
      <c r="G13" s="177">
        <v>0</v>
      </c>
      <c r="H13" s="178">
        <v>1</v>
      </c>
      <c r="I13" s="262"/>
    </row>
    <row r="14" spans="1:9" ht="12.75">
      <c r="A14" s="288" t="s">
        <v>1</v>
      </c>
      <c r="B14" s="177">
        <v>316</v>
      </c>
      <c r="C14" s="177">
        <v>2</v>
      </c>
      <c r="D14" s="177">
        <v>0</v>
      </c>
      <c r="E14" s="177">
        <v>52</v>
      </c>
      <c r="F14" s="177">
        <v>2</v>
      </c>
      <c r="G14" s="177">
        <v>7</v>
      </c>
      <c r="H14" s="178">
        <v>253</v>
      </c>
      <c r="I14" s="262"/>
    </row>
    <row r="15" spans="1:9" ht="12.75">
      <c r="A15" s="288" t="s">
        <v>38</v>
      </c>
      <c r="B15" s="177">
        <v>72</v>
      </c>
      <c r="C15" s="177">
        <v>0</v>
      </c>
      <c r="D15" s="177">
        <v>0</v>
      </c>
      <c r="E15" s="177">
        <v>24</v>
      </c>
      <c r="F15" s="177">
        <v>0</v>
      </c>
      <c r="G15" s="177">
        <v>0</v>
      </c>
      <c r="H15" s="178">
        <v>48</v>
      </c>
      <c r="I15" s="262"/>
    </row>
    <row r="16" spans="1:9" ht="12.75">
      <c r="A16" s="288" t="s">
        <v>190</v>
      </c>
      <c r="B16" s="177">
        <v>48</v>
      </c>
      <c r="C16" s="177">
        <v>0</v>
      </c>
      <c r="D16" s="177">
        <v>0</v>
      </c>
      <c r="E16" s="177">
        <v>32</v>
      </c>
      <c r="F16" s="177">
        <v>0</v>
      </c>
      <c r="G16" s="177">
        <v>5</v>
      </c>
      <c r="H16" s="178">
        <v>11</v>
      </c>
      <c r="I16" s="262"/>
    </row>
    <row r="17" spans="1:9" ht="12.75">
      <c r="A17" s="288" t="s">
        <v>2</v>
      </c>
      <c r="B17" s="177">
        <v>73</v>
      </c>
      <c r="C17" s="177">
        <v>20</v>
      </c>
      <c r="D17" s="177">
        <v>3</v>
      </c>
      <c r="E17" s="177">
        <v>16</v>
      </c>
      <c r="F17" s="177">
        <v>1</v>
      </c>
      <c r="G17" s="177">
        <v>8</v>
      </c>
      <c r="H17" s="178">
        <v>25</v>
      </c>
      <c r="I17" s="262"/>
    </row>
    <row r="18" spans="1:9" ht="12.75">
      <c r="A18" s="288" t="s">
        <v>260</v>
      </c>
      <c r="B18" s="177">
        <v>1</v>
      </c>
      <c r="C18" s="177">
        <v>0</v>
      </c>
      <c r="D18" s="177">
        <v>0</v>
      </c>
      <c r="E18" s="177">
        <v>0</v>
      </c>
      <c r="F18" s="177">
        <v>0</v>
      </c>
      <c r="G18" s="177">
        <v>0</v>
      </c>
      <c r="H18" s="178">
        <v>1</v>
      </c>
      <c r="I18" s="262"/>
    </row>
    <row r="19" spans="1:9" ht="12.75">
      <c r="A19" s="288" t="s">
        <v>261</v>
      </c>
      <c r="B19" s="177">
        <v>1</v>
      </c>
      <c r="C19" s="177">
        <v>0</v>
      </c>
      <c r="D19" s="177">
        <v>0</v>
      </c>
      <c r="E19" s="177">
        <v>0</v>
      </c>
      <c r="F19" s="177">
        <v>0</v>
      </c>
      <c r="G19" s="177">
        <v>0</v>
      </c>
      <c r="H19" s="178">
        <v>1</v>
      </c>
      <c r="I19" s="262"/>
    </row>
    <row r="20" spans="1:9" ht="12.75">
      <c r="A20" s="288" t="s">
        <v>50</v>
      </c>
      <c r="B20" s="177">
        <v>8</v>
      </c>
      <c r="C20" s="177">
        <v>0</v>
      </c>
      <c r="D20" s="177">
        <v>0</v>
      </c>
      <c r="E20" s="177">
        <v>0</v>
      </c>
      <c r="F20" s="177">
        <v>0</v>
      </c>
      <c r="G20" s="177">
        <v>0</v>
      </c>
      <c r="H20" s="178">
        <v>8</v>
      </c>
      <c r="I20" s="262"/>
    </row>
    <row r="21" spans="1:9" ht="12.75">
      <c r="A21" s="288" t="s">
        <v>262</v>
      </c>
      <c r="B21" s="177">
        <v>2</v>
      </c>
      <c r="C21" s="177">
        <v>0</v>
      </c>
      <c r="D21" s="177">
        <v>0</v>
      </c>
      <c r="E21" s="177">
        <v>0</v>
      </c>
      <c r="F21" s="177">
        <v>0</v>
      </c>
      <c r="G21" s="177">
        <v>0</v>
      </c>
      <c r="H21" s="178">
        <v>2</v>
      </c>
      <c r="I21" s="262"/>
    </row>
    <row r="22" spans="1:9" ht="12.75">
      <c r="A22" s="288" t="s">
        <v>182</v>
      </c>
      <c r="B22" s="177">
        <v>1</v>
      </c>
      <c r="C22" s="177">
        <v>0</v>
      </c>
      <c r="D22" s="177">
        <v>0</v>
      </c>
      <c r="E22" s="177">
        <v>0</v>
      </c>
      <c r="F22" s="177">
        <v>0</v>
      </c>
      <c r="G22" s="177">
        <v>0</v>
      </c>
      <c r="H22" s="178">
        <v>1</v>
      </c>
      <c r="I22" s="262"/>
    </row>
    <row r="23" spans="1:9" ht="12.75">
      <c r="A23" s="288" t="s">
        <v>14</v>
      </c>
      <c r="B23" s="177">
        <v>17</v>
      </c>
      <c r="C23" s="177">
        <v>0</v>
      </c>
      <c r="D23" s="177">
        <v>1</v>
      </c>
      <c r="E23" s="177">
        <v>3</v>
      </c>
      <c r="F23" s="177">
        <v>0</v>
      </c>
      <c r="G23" s="177">
        <v>0</v>
      </c>
      <c r="H23" s="178">
        <v>13</v>
      </c>
      <c r="I23" s="262"/>
    </row>
    <row r="24" spans="1:9" ht="12.75">
      <c r="A24" s="288" t="s">
        <v>15</v>
      </c>
      <c r="B24" s="177">
        <v>2</v>
      </c>
      <c r="C24" s="177">
        <v>0</v>
      </c>
      <c r="D24" s="177">
        <v>0</v>
      </c>
      <c r="E24" s="177">
        <v>0</v>
      </c>
      <c r="F24" s="177">
        <v>0</v>
      </c>
      <c r="G24" s="177">
        <v>0</v>
      </c>
      <c r="H24" s="178">
        <v>2</v>
      </c>
      <c r="I24" s="262"/>
    </row>
    <row r="25" spans="1:9" ht="12.75">
      <c r="A25" s="288" t="s">
        <v>16</v>
      </c>
      <c r="B25" s="177">
        <v>23</v>
      </c>
      <c r="C25" s="177">
        <v>0</v>
      </c>
      <c r="D25" s="177">
        <v>0</v>
      </c>
      <c r="E25" s="177">
        <v>6</v>
      </c>
      <c r="F25" s="177">
        <v>0</v>
      </c>
      <c r="G25" s="177">
        <v>0</v>
      </c>
      <c r="H25" s="178">
        <v>17</v>
      </c>
      <c r="I25" s="262"/>
    </row>
    <row r="26" spans="1:9" ht="12.75">
      <c r="A26" s="288" t="s">
        <v>27</v>
      </c>
      <c r="B26" s="177">
        <v>52</v>
      </c>
      <c r="C26" s="177">
        <v>2</v>
      </c>
      <c r="D26" s="177">
        <v>0</v>
      </c>
      <c r="E26" s="177">
        <v>20</v>
      </c>
      <c r="F26" s="177">
        <v>1</v>
      </c>
      <c r="G26" s="177">
        <v>1</v>
      </c>
      <c r="H26" s="178">
        <v>28</v>
      </c>
      <c r="I26" s="262"/>
    </row>
    <row r="27" spans="1:9" ht="12.75">
      <c r="A27" s="288" t="s">
        <v>66</v>
      </c>
      <c r="B27" s="177">
        <v>7</v>
      </c>
      <c r="C27" s="177">
        <v>0</v>
      </c>
      <c r="D27" s="177">
        <v>0</v>
      </c>
      <c r="E27" s="177">
        <v>0</v>
      </c>
      <c r="F27" s="177">
        <v>0</v>
      </c>
      <c r="G27" s="177">
        <v>0</v>
      </c>
      <c r="H27" s="178">
        <v>7</v>
      </c>
      <c r="I27" s="262"/>
    </row>
    <row r="28" spans="1:9" ht="12.75">
      <c r="A28" s="288" t="s">
        <v>49</v>
      </c>
      <c r="B28" s="177">
        <v>4</v>
      </c>
      <c r="C28" s="177">
        <v>0</v>
      </c>
      <c r="D28" s="177">
        <v>0</v>
      </c>
      <c r="E28" s="177">
        <v>1</v>
      </c>
      <c r="F28" s="177">
        <v>0</v>
      </c>
      <c r="G28" s="177">
        <v>0</v>
      </c>
      <c r="H28" s="178">
        <v>3</v>
      </c>
      <c r="I28" s="262"/>
    </row>
    <row r="29" spans="1:9" ht="12.75">
      <c r="A29" s="288" t="s">
        <v>35</v>
      </c>
      <c r="B29" s="177">
        <v>2</v>
      </c>
      <c r="C29" s="177">
        <v>0</v>
      </c>
      <c r="D29" s="177">
        <v>0</v>
      </c>
      <c r="E29" s="177">
        <v>0</v>
      </c>
      <c r="F29" s="177">
        <v>0</v>
      </c>
      <c r="G29" s="177">
        <v>0</v>
      </c>
      <c r="H29" s="178">
        <v>2</v>
      </c>
      <c r="I29" s="262"/>
    </row>
    <row r="30" spans="1:9" ht="12.75">
      <c r="A30" s="288" t="s">
        <v>33</v>
      </c>
      <c r="B30" s="177">
        <v>138</v>
      </c>
      <c r="C30" s="177">
        <v>0</v>
      </c>
      <c r="D30" s="177">
        <v>1</v>
      </c>
      <c r="E30" s="177">
        <v>27</v>
      </c>
      <c r="F30" s="177">
        <v>0</v>
      </c>
      <c r="G30" s="177">
        <v>2</v>
      </c>
      <c r="H30" s="178">
        <v>108</v>
      </c>
      <c r="I30" s="262"/>
    </row>
    <row r="31" spans="1:9" ht="12.75">
      <c r="A31" s="288" t="s">
        <v>28</v>
      </c>
      <c r="B31" s="177">
        <v>48</v>
      </c>
      <c r="C31" s="177">
        <v>0</v>
      </c>
      <c r="D31" s="177">
        <v>2</v>
      </c>
      <c r="E31" s="177">
        <v>13</v>
      </c>
      <c r="F31" s="177">
        <v>0</v>
      </c>
      <c r="G31" s="177">
        <v>2</v>
      </c>
      <c r="H31" s="178">
        <v>31</v>
      </c>
      <c r="I31" s="262"/>
    </row>
    <row r="32" spans="1:9" ht="12.75">
      <c r="A32" s="288" t="s">
        <v>263</v>
      </c>
      <c r="B32" s="177">
        <v>4</v>
      </c>
      <c r="C32" s="177">
        <v>0</v>
      </c>
      <c r="D32" s="177">
        <v>0</v>
      </c>
      <c r="E32" s="177">
        <v>1</v>
      </c>
      <c r="F32" s="177">
        <v>0</v>
      </c>
      <c r="G32" s="177">
        <v>0</v>
      </c>
      <c r="H32" s="178">
        <v>3</v>
      </c>
      <c r="I32" s="262"/>
    </row>
    <row r="33" spans="1:9" ht="12.75">
      <c r="A33" s="288" t="s">
        <v>51</v>
      </c>
      <c r="B33" s="177">
        <v>2</v>
      </c>
      <c r="C33" s="177">
        <v>0</v>
      </c>
      <c r="D33" s="177">
        <v>0</v>
      </c>
      <c r="E33" s="177">
        <v>1</v>
      </c>
      <c r="F33" s="177">
        <v>0</v>
      </c>
      <c r="G33" s="177">
        <v>0</v>
      </c>
      <c r="H33" s="178">
        <v>1</v>
      </c>
      <c r="I33" s="262"/>
    </row>
    <row r="34" spans="1:9" ht="12.75">
      <c r="A34" s="288" t="s">
        <v>3</v>
      </c>
      <c r="B34" s="177">
        <v>40</v>
      </c>
      <c r="C34" s="177">
        <v>0</v>
      </c>
      <c r="D34" s="177">
        <v>0</v>
      </c>
      <c r="E34" s="177">
        <v>19</v>
      </c>
      <c r="F34" s="177">
        <v>1</v>
      </c>
      <c r="G34" s="177">
        <v>0</v>
      </c>
      <c r="H34" s="178">
        <v>20</v>
      </c>
      <c r="I34" s="262"/>
    </row>
    <row r="35" spans="1:9" ht="12.75">
      <c r="A35" s="288" t="s">
        <v>191</v>
      </c>
      <c r="B35" s="177">
        <v>53</v>
      </c>
      <c r="C35" s="177">
        <v>3</v>
      </c>
      <c r="D35" s="177">
        <v>0</v>
      </c>
      <c r="E35" s="177">
        <v>14</v>
      </c>
      <c r="F35" s="177">
        <v>0</v>
      </c>
      <c r="G35" s="177">
        <v>4</v>
      </c>
      <c r="H35" s="178">
        <v>33</v>
      </c>
      <c r="I35" s="262"/>
    </row>
    <row r="36" spans="1:9" ht="12.75">
      <c r="A36" s="288" t="s">
        <v>264</v>
      </c>
      <c r="B36" s="177">
        <v>5</v>
      </c>
      <c r="C36" s="177">
        <v>0</v>
      </c>
      <c r="D36" s="177">
        <v>0</v>
      </c>
      <c r="E36" s="177">
        <v>2</v>
      </c>
      <c r="F36" s="177">
        <v>0</v>
      </c>
      <c r="G36" s="177">
        <v>1</v>
      </c>
      <c r="H36" s="178">
        <v>2</v>
      </c>
      <c r="I36" s="262"/>
    </row>
    <row r="37" spans="1:9" ht="12.75">
      <c r="A37" s="288" t="s">
        <v>183</v>
      </c>
      <c r="B37" s="177">
        <v>6</v>
      </c>
      <c r="C37" s="177">
        <v>0</v>
      </c>
      <c r="D37" s="177">
        <v>0</v>
      </c>
      <c r="E37" s="177">
        <v>0</v>
      </c>
      <c r="F37" s="177">
        <v>0</v>
      </c>
      <c r="G37" s="177">
        <v>0</v>
      </c>
      <c r="H37" s="178">
        <v>6</v>
      </c>
      <c r="I37" s="262"/>
    </row>
    <row r="38" spans="1:9" ht="12.75">
      <c r="A38" s="288" t="s">
        <v>24</v>
      </c>
      <c r="B38" s="177">
        <v>96</v>
      </c>
      <c r="C38" s="177">
        <v>0</v>
      </c>
      <c r="D38" s="177">
        <v>0</v>
      </c>
      <c r="E38" s="177">
        <v>6</v>
      </c>
      <c r="F38" s="177">
        <v>0</v>
      </c>
      <c r="G38" s="177">
        <v>0</v>
      </c>
      <c r="H38" s="178">
        <v>90</v>
      </c>
      <c r="I38" s="262"/>
    </row>
    <row r="39" spans="1:9" ht="12.75">
      <c r="A39" s="288" t="s">
        <v>184</v>
      </c>
      <c r="B39" s="177">
        <v>3</v>
      </c>
      <c r="C39" s="177">
        <v>0</v>
      </c>
      <c r="D39" s="177">
        <v>0</v>
      </c>
      <c r="E39" s="177">
        <v>0</v>
      </c>
      <c r="F39" s="177">
        <v>0</v>
      </c>
      <c r="G39" s="177">
        <v>0</v>
      </c>
      <c r="H39" s="178">
        <v>3</v>
      </c>
      <c r="I39" s="262"/>
    </row>
    <row r="40" spans="1:9" ht="12.75">
      <c r="A40" s="288" t="s">
        <v>18</v>
      </c>
      <c r="B40" s="177">
        <v>28</v>
      </c>
      <c r="C40" s="177">
        <v>0</v>
      </c>
      <c r="D40" s="177">
        <v>0</v>
      </c>
      <c r="E40" s="177">
        <v>9</v>
      </c>
      <c r="F40" s="177">
        <v>0</v>
      </c>
      <c r="G40" s="177">
        <v>0</v>
      </c>
      <c r="H40" s="178">
        <v>19</v>
      </c>
      <c r="I40" s="262"/>
    </row>
    <row r="41" spans="1:9" ht="12.75">
      <c r="A41" s="288" t="s">
        <v>58</v>
      </c>
      <c r="B41" s="177">
        <v>57</v>
      </c>
      <c r="C41" s="177">
        <v>0</v>
      </c>
      <c r="D41" s="177">
        <v>10</v>
      </c>
      <c r="E41" s="177">
        <v>8</v>
      </c>
      <c r="F41" s="177">
        <v>0</v>
      </c>
      <c r="G41" s="177">
        <v>1</v>
      </c>
      <c r="H41" s="178">
        <v>38</v>
      </c>
      <c r="I41" s="262"/>
    </row>
    <row r="42" spans="1:9" ht="12.75">
      <c r="A42" s="288" t="s">
        <v>265</v>
      </c>
      <c r="B42" s="177">
        <v>1</v>
      </c>
      <c r="C42" s="177">
        <v>0</v>
      </c>
      <c r="D42" s="177">
        <v>0</v>
      </c>
      <c r="E42" s="177">
        <v>0</v>
      </c>
      <c r="F42" s="177">
        <v>1</v>
      </c>
      <c r="G42" s="177">
        <v>0</v>
      </c>
      <c r="H42" s="178">
        <v>0</v>
      </c>
      <c r="I42" s="262"/>
    </row>
    <row r="43" spans="1:9" ht="12.75">
      <c r="A43" s="288" t="s">
        <v>63</v>
      </c>
      <c r="B43" s="177">
        <v>21</v>
      </c>
      <c r="C43" s="177">
        <v>0</v>
      </c>
      <c r="D43" s="177">
        <v>0</v>
      </c>
      <c r="E43" s="177">
        <v>0</v>
      </c>
      <c r="F43" s="177">
        <v>0</v>
      </c>
      <c r="G43" s="177">
        <v>0</v>
      </c>
      <c r="H43" s="178">
        <v>21</v>
      </c>
      <c r="I43" s="262"/>
    </row>
    <row r="44" spans="1:9" ht="12.75">
      <c r="A44" s="288" t="s">
        <v>266</v>
      </c>
      <c r="B44" s="177">
        <v>4</v>
      </c>
      <c r="C44" s="177">
        <v>0</v>
      </c>
      <c r="D44" s="177">
        <v>0</v>
      </c>
      <c r="E44" s="177">
        <v>0</v>
      </c>
      <c r="F44" s="177">
        <v>0</v>
      </c>
      <c r="G44" s="177">
        <v>0</v>
      </c>
      <c r="H44" s="178">
        <v>4</v>
      </c>
      <c r="I44" s="262"/>
    </row>
    <row r="45" spans="1:9" ht="12.75">
      <c r="A45" s="288" t="s">
        <v>192</v>
      </c>
      <c r="B45" s="177">
        <v>2</v>
      </c>
      <c r="C45" s="177">
        <v>0</v>
      </c>
      <c r="D45" s="177">
        <v>0</v>
      </c>
      <c r="E45" s="177">
        <v>0</v>
      </c>
      <c r="F45" s="177">
        <v>0</v>
      </c>
      <c r="G45" s="177">
        <v>0</v>
      </c>
      <c r="H45" s="178">
        <v>2</v>
      </c>
      <c r="I45" s="262"/>
    </row>
    <row r="46" spans="1:9" ht="12.75">
      <c r="A46" s="288" t="s">
        <v>6</v>
      </c>
      <c r="B46" s="177">
        <v>5</v>
      </c>
      <c r="C46" s="177">
        <v>0</v>
      </c>
      <c r="D46" s="177">
        <v>0</v>
      </c>
      <c r="E46" s="177">
        <v>3</v>
      </c>
      <c r="F46" s="177">
        <v>0</v>
      </c>
      <c r="G46" s="177">
        <v>0</v>
      </c>
      <c r="H46" s="178">
        <v>2</v>
      </c>
      <c r="I46" s="262"/>
    </row>
    <row r="47" spans="1:9" ht="12.75">
      <c r="A47" s="288" t="s">
        <v>19</v>
      </c>
      <c r="B47" s="177">
        <v>1</v>
      </c>
      <c r="C47" s="177">
        <v>0</v>
      </c>
      <c r="D47" s="177">
        <v>0</v>
      </c>
      <c r="E47" s="177">
        <v>0</v>
      </c>
      <c r="F47" s="177">
        <v>0</v>
      </c>
      <c r="G47" s="177">
        <v>0</v>
      </c>
      <c r="H47" s="178">
        <v>1</v>
      </c>
      <c r="I47" s="262"/>
    </row>
    <row r="48" spans="1:9" ht="12.75">
      <c r="A48" s="288" t="s">
        <v>7</v>
      </c>
      <c r="B48" s="177">
        <v>21</v>
      </c>
      <c r="C48" s="177">
        <v>0</v>
      </c>
      <c r="D48" s="177">
        <v>0</v>
      </c>
      <c r="E48" s="177">
        <v>3</v>
      </c>
      <c r="F48" s="177">
        <v>1</v>
      </c>
      <c r="G48" s="177">
        <v>0</v>
      </c>
      <c r="H48" s="178">
        <v>17</v>
      </c>
      <c r="I48" s="262"/>
    </row>
    <row r="49" spans="1:9" ht="12.75">
      <c r="A49" s="288" t="s">
        <v>46</v>
      </c>
      <c r="B49" s="177">
        <v>2</v>
      </c>
      <c r="C49" s="177">
        <v>0</v>
      </c>
      <c r="D49" s="177">
        <v>0</v>
      </c>
      <c r="E49" s="177">
        <v>0</v>
      </c>
      <c r="F49" s="177">
        <v>0</v>
      </c>
      <c r="G49" s="177">
        <v>0</v>
      </c>
      <c r="H49" s="178">
        <v>2</v>
      </c>
      <c r="I49" s="262"/>
    </row>
    <row r="50" spans="1:9" ht="12.75">
      <c r="A50" s="288" t="s">
        <v>179</v>
      </c>
      <c r="B50" s="177">
        <v>36</v>
      </c>
      <c r="C50" s="177">
        <v>0</v>
      </c>
      <c r="D50" s="177">
        <v>0</v>
      </c>
      <c r="E50" s="177">
        <v>0</v>
      </c>
      <c r="F50" s="177">
        <v>0</v>
      </c>
      <c r="G50" s="177">
        <v>0</v>
      </c>
      <c r="H50" s="178">
        <v>36</v>
      </c>
      <c r="I50" s="262"/>
    </row>
    <row r="51" spans="1:9" ht="12.75">
      <c r="A51" s="288" t="s">
        <v>59</v>
      </c>
      <c r="B51" s="177">
        <v>10</v>
      </c>
      <c r="C51" s="177">
        <v>0</v>
      </c>
      <c r="D51" s="177">
        <v>0</v>
      </c>
      <c r="E51" s="177">
        <v>0</v>
      </c>
      <c r="F51" s="177">
        <v>0</v>
      </c>
      <c r="G51" s="177">
        <v>0</v>
      </c>
      <c r="H51" s="178">
        <v>10</v>
      </c>
      <c r="I51" s="262"/>
    </row>
    <row r="52" spans="1:9" ht="12.75">
      <c r="A52" s="288" t="s">
        <v>20</v>
      </c>
      <c r="B52" s="177">
        <v>30</v>
      </c>
      <c r="C52" s="177">
        <v>0</v>
      </c>
      <c r="D52" s="177">
        <v>0</v>
      </c>
      <c r="E52" s="177">
        <v>9</v>
      </c>
      <c r="F52" s="177">
        <v>0</v>
      </c>
      <c r="G52" s="177">
        <v>0</v>
      </c>
      <c r="H52" s="178">
        <v>21</v>
      </c>
      <c r="I52" s="262"/>
    </row>
    <row r="53" spans="1:9" ht="12.75">
      <c r="A53" s="288" t="s">
        <v>267</v>
      </c>
      <c r="B53" s="177">
        <v>1</v>
      </c>
      <c r="C53" s="177">
        <v>0</v>
      </c>
      <c r="D53" s="177">
        <v>0</v>
      </c>
      <c r="E53" s="177">
        <v>1</v>
      </c>
      <c r="F53" s="177">
        <v>0</v>
      </c>
      <c r="G53" s="177">
        <v>0</v>
      </c>
      <c r="H53" s="178">
        <v>0</v>
      </c>
      <c r="I53" s="262"/>
    </row>
    <row r="54" spans="1:9" ht="12.75">
      <c r="A54" s="288" t="s">
        <v>31</v>
      </c>
      <c r="B54" s="177">
        <v>19</v>
      </c>
      <c r="C54" s="177">
        <v>0</v>
      </c>
      <c r="D54" s="177">
        <v>0</v>
      </c>
      <c r="E54" s="177">
        <v>0</v>
      </c>
      <c r="F54" s="177">
        <v>0</v>
      </c>
      <c r="G54" s="177">
        <v>0</v>
      </c>
      <c r="H54" s="178">
        <v>19</v>
      </c>
      <c r="I54" s="262"/>
    </row>
    <row r="55" spans="1:9" ht="12.75">
      <c r="A55" s="288" t="s">
        <v>268</v>
      </c>
      <c r="B55" s="177">
        <v>1</v>
      </c>
      <c r="C55" s="177">
        <v>0</v>
      </c>
      <c r="D55" s="177">
        <v>0</v>
      </c>
      <c r="E55" s="177">
        <v>0</v>
      </c>
      <c r="F55" s="177">
        <v>0</v>
      </c>
      <c r="G55" s="177">
        <v>0</v>
      </c>
      <c r="H55" s="178">
        <v>1</v>
      </c>
      <c r="I55" s="262"/>
    </row>
    <row r="56" spans="1:9" ht="12.75">
      <c r="A56" s="288" t="s">
        <v>47</v>
      </c>
      <c r="B56" s="177">
        <v>1</v>
      </c>
      <c r="C56" s="177">
        <v>0</v>
      </c>
      <c r="D56" s="177">
        <v>0</v>
      </c>
      <c r="E56" s="177">
        <v>0</v>
      </c>
      <c r="F56" s="177">
        <v>0</v>
      </c>
      <c r="G56" s="177">
        <v>0</v>
      </c>
      <c r="H56" s="178">
        <v>1</v>
      </c>
      <c r="I56" s="262"/>
    </row>
    <row r="57" spans="1:9" ht="12.75">
      <c r="A57" s="288" t="s">
        <v>48</v>
      </c>
      <c r="B57" s="177">
        <v>475</v>
      </c>
      <c r="C57" s="177">
        <v>163</v>
      </c>
      <c r="D57" s="177">
        <v>48</v>
      </c>
      <c r="E57" s="177">
        <v>120</v>
      </c>
      <c r="F57" s="177">
        <v>3</v>
      </c>
      <c r="G57" s="177">
        <v>22</v>
      </c>
      <c r="H57" s="178">
        <v>120</v>
      </c>
      <c r="I57" s="262"/>
    </row>
    <row r="58" spans="1:9" ht="12.75">
      <c r="A58" s="288" t="s">
        <v>8</v>
      </c>
      <c r="B58" s="177">
        <v>385</v>
      </c>
      <c r="C58" s="177">
        <v>3</v>
      </c>
      <c r="D58" s="177">
        <v>5</v>
      </c>
      <c r="E58" s="177">
        <v>44</v>
      </c>
      <c r="F58" s="177">
        <v>2</v>
      </c>
      <c r="G58" s="177">
        <v>15</v>
      </c>
      <c r="H58" s="178">
        <v>316</v>
      </c>
      <c r="I58" s="262"/>
    </row>
    <row r="59" spans="1:9" ht="12.75">
      <c r="A59" s="288" t="s">
        <v>269</v>
      </c>
      <c r="B59" s="177">
        <v>1</v>
      </c>
      <c r="C59" s="177">
        <v>0</v>
      </c>
      <c r="D59" s="177">
        <v>0</v>
      </c>
      <c r="E59" s="177">
        <v>0</v>
      </c>
      <c r="F59" s="177">
        <v>0</v>
      </c>
      <c r="G59" s="177">
        <v>0</v>
      </c>
      <c r="H59" s="178">
        <v>1</v>
      </c>
      <c r="I59" s="262"/>
    </row>
    <row r="60" spans="1:9" ht="15.75">
      <c r="A60" s="616" t="s">
        <v>327</v>
      </c>
      <c r="B60" s="617"/>
      <c r="C60" s="617"/>
      <c r="D60" s="617"/>
      <c r="E60" s="617"/>
      <c r="F60" s="617"/>
      <c r="G60" s="617"/>
      <c r="H60" s="618"/>
      <c r="I60" s="262"/>
    </row>
    <row r="61" spans="1:9" ht="15.75">
      <c r="A61" s="616" t="s">
        <v>328</v>
      </c>
      <c r="B61" s="617"/>
      <c r="C61" s="617"/>
      <c r="D61" s="617"/>
      <c r="E61" s="617"/>
      <c r="F61" s="617"/>
      <c r="G61" s="617"/>
      <c r="H61" s="618"/>
      <c r="I61" s="262"/>
    </row>
    <row r="62" spans="1:9" ht="15.75">
      <c r="A62" s="616" t="str">
        <f>CONCATENATE("červenec 1990 - ",LOWER(Nastavení!$B$2)," (k ",DAY(Nastavení!$B$5),".",MONTH(Nastavení!$B$5),".",YEAR(Nastavení!$B$5),")")</f>
        <v>červenec 1990 - prosinec 2008 (k 31.12.2008)</v>
      </c>
      <c r="B62" s="617"/>
      <c r="C62" s="617"/>
      <c r="D62" s="617"/>
      <c r="E62" s="617"/>
      <c r="F62" s="617"/>
      <c r="G62" s="617"/>
      <c r="H62" s="618"/>
      <c r="I62" s="262"/>
    </row>
    <row r="63" spans="1:9" ht="12.75">
      <c r="A63" s="352"/>
      <c r="B63" s="352"/>
      <c r="C63" s="352"/>
      <c r="D63" s="352"/>
      <c r="E63" s="352"/>
      <c r="F63" s="352"/>
      <c r="G63" s="352"/>
      <c r="H63" s="370" t="s">
        <v>226</v>
      </c>
      <c r="I63" s="262"/>
    </row>
    <row r="64" spans="1:9" ht="12.75">
      <c r="A64" s="624" t="s">
        <v>0</v>
      </c>
      <c r="B64" s="624" t="s">
        <v>73</v>
      </c>
      <c r="C64" s="624" t="s">
        <v>146</v>
      </c>
      <c r="D64" s="624" t="s">
        <v>147</v>
      </c>
      <c r="E64" s="621" t="s">
        <v>148</v>
      </c>
      <c r="F64" s="622"/>
      <c r="G64" s="623"/>
      <c r="H64" s="624" t="s">
        <v>149</v>
      </c>
      <c r="I64" s="262"/>
    </row>
    <row r="65" spans="1:9" ht="33.75">
      <c r="A65" s="625"/>
      <c r="B65" s="625"/>
      <c r="C65" s="625"/>
      <c r="D65" s="625"/>
      <c r="E65" s="172" t="s">
        <v>150</v>
      </c>
      <c r="F65" s="172" t="s">
        <v>151</v>
      </c>
      <c r="G65" s="172" t="s">
        <v>152</v>
      </c>
      <c r="H65" s="625"/>
      <c r="I65" s="262"/>
    </row>
    <row r="66" spans="1:9" ht="12.75">
      <c r="A66" s="288" t="s">
        <v>54</v>
      </c>
      <c r="B66" s="177">
        <v>2</v>
      </c>
      <c r="C66" s="177">
        <v>0</v>
      </c>
      <c r="D66" s="177">
        <v>0</v>
      </c>
      <c r="E66" s="177">
        <v>1</v>
      </c>
      <c r="F66" s="177">
        <v>0</v>
      </c>
      <c r="G66" s="177">
        <v>0</v>
      </c>
      <c r="H66" s="178">
        <v>1</v>
      </c>
      <c r="I66" s="262"/>
    </row>
    <row r="67" spans="1:9" ht="12.75">
      <c r="A67" s="288" t="s">
        <v>21</v>
      </c>
      <c r="B67" s="177">
        <v>2</v>
      </c>
      <c r="C67" s="177">
        <v>0</v>
      </c>
      <c r="D67" s="177">
        <v>0</v>
      </c>
      <c r="E67" s="177">
        <v>0</v>
      </c>
      <c r="F67" s="177">
        <v>0</v>
      </c>
      <c r="G67" s="177">
        <v>0</v>
      </c>
      <c r="H67" s="178">
        <v>2</v>
      </c>
      <c r="I67" s="262"/>
    </row>
    <row r="68" spans="1:9" ht="12.75">
      <c r="A68" s="288" t="s">
        <v>22</v>
      </c>
      <c r="B68" s="177">
        <v>26</v>
      </c>
      <c r="C68" s="177">
        <v>0</v>
      </c>
      <c r="D68" s="177">
        <v>0</v>
      </c>
      <c r="E68" s="177">
        <v>7</v>
      </c>
      <c r="F68" s="177">
        <v>0</v>
      </c>
      <c r="G68" s="177">
        <v>0</v>
      </c>
      <c r="H68" s="178">
        <v>19</v>
      </c>
      <c r="I68" s="262"/>
    </row>
    <row r="69" spans="1:9" ht="12.75">
      <c r="A69" s="288" t="s">
        <v>270</v>
      </c>
      <c r="B69" s="177">
        <v>175</v>
      </c>
      <c r="C69" s="177">
        <v>9</v>
      </c>
      <c r="D69" s="177">
        <v>22</v>
      </c>
      <c r="E69" s="177">
        <v>37</v>
      </c>
      <c r="F69" s="177">
        <v>1</v>
      </c>
      <c r="G69" s="177">
        <v>7</v>
      </c>
      <c r="H69" s="178">
        <v>99</v>
      </c>
      <c r="I69" s="262"/>
    </row>
    <row r="70" spans="1:9" ht="12.75">
      <c r="A70" s="288" t="s">
        <v>178</v>
      </c>
      <c r="B70" s="177">
        <v>2</v>
      </c>
      <c r="C70" s="177">
        <v>0</v>
      </c>
      <c r="D70" s="177">
        <v>0</v>
      </c>
      <c r="E70" s="177">
        <v>0</v>
      </c>
      <c r="F70" s="177">
        <v>0</v>
      </c>
      <c r="G70" s="177">
        <v>2</v>
      </c>
      <c r="H70" s="178">
        <v>0</v>
      </c>
      <c r="I70" s="262"/>
    </row>
    <row r="71" spans="1:9" ht="12.75">
      <c r="A71" s="288" t="s">
        <v>271</v>
      </c>
      <c r="B71" s="177">
        <v>3</v>
      </c>
      <c r="C71" s="177">
        <v>0</v>
      </c>
      <c r="D71" s="177">
        <v>0</v>
      </c>
      <c r="E71" s="177">
        <v>0</v>
      </c>
      <c r="F71" s="177">
        <v>0</v>
      </c>
      <c r="G71" s="177">
        <v>0</v>
      </c>
      <c r="H71" s="178">
        <v>3</v>
      </c>
      <c r="I71" s="262"/>
    </row>
    <row r="72" spans="1:9" ht="12.75">
      <c r="A72" s="288" t="s">
        <v>34</v>
      </c>
      <c r="B72" s="177">
        <v>14</v>
      </c>
      <c r="C72" s="177">
        <v>0</v>
      </c>
      <c r="D72" s="177">
        <v>0</v>
      </c>
      <c r="E72" s="177">
        <v>1</v>
      </c>
      <c r="F72" s="177">
        <v>0</v>
      </c>
      <c r="G72" s="177">
        <v>0</v>
      </c>
      <c r="H72" s="178">
        <v>13</v>
      </c>
      <c r="I72" s="262"/>
    </row>
    <row r="73" spans="1:9" ht="12.75">
      <c r="A73" s="288" t="s">
        <v>60</v>
      </c>
      <c r="B73" s="177">
        <v>20</v>
      </c>
      <c r="C73" s="177">
        <v>0</v>
      </c>
      <c r="D73" s="177">
        <v>0</v>
      </c>
      <c r="E73" s="177">
        <v>6</v>
      </c>
      <c r="F73" s="177">
        <v>0</v>
      </c>
      <c r="G73" s="177">
        <v>0</v>
      </c>
      <c r="H73" s="178">
        <v>14</v>
      </c>
      <c r="I73" s="262"/>
    </row>
    <row r="74" spans="1:9" ht="12.75">
      <c r="A74" s="288" t="s">
        <v>180</v>
      </c>
      <c r="B74" s="177">
        <v>23</v>
      </c>
      <c r="C74" s="177">
        <v>1</v>
      </c>
      <c r="D74" s="177">
        <v>0</v>
      </c>
      <c r="E74" s="177">
        <v>6</v>
      </c>
      <c r="F74" s="177">
        <v>0</v>
      </c>
      <c r="G74" s="177">
        <v>0</v>
      </c>
      <c r="H74" s="178">
        <v>16</v>
      </c>
      <c r="I74" s="262"/>
    </row>
    <row r="75" spans="1:9" ht="12.75">
      <c r="A75" s="288" t="s">
        <v>53</v>
      </c>
      <c r="B75" s="177">
        <v>5</v>
      </c>
      <c r="C75" s="177">
        <v>0</v>
      </c>
      <c r="D75" s="177">
        <v>0</v>
      </c>
      <c r="E75" s="177">
        <v>0</v>
      </c>
      <c r="F75" s="177">
        <v>0</v>
      </c>
      <c r="G75" s="177">
        <v>4</v>
      </c>
      <c r="H75" s="178">
        <v>1</v>
      </c>
      <c r="I75" s="262"/>
    </row>
    <row r="76" spans="1:9" ht="12.75">
      <c r="A76" s="288" t="s">
        <v>185</v>
      </c>
      <c r="B76" s="177">
        <v>2</v>
      </c>
      <c r="C76" s="177">
        <v>0</v>
      </c>
      <c r="D76" s="177">
        <v>0</v>
      </c>
      <c r="E76" s="177">
        <v>1</v>
      </c>
      <c r="F76" s="177">
        <v>0</v>
      </c>
      <c r="G76" s="177">
        <v>0</v>
      </c>
      <c r="H76" s="178">
        <v>1</v>
      </c>
      <c r="I76" s="262"/>
    </row>
    <row r="77" spans="1:9" ht="12.75">
      <c r="A77" s="288" t="s">
        <v>61</v>
      </c>
      <c r="B77" s="177">
        <v>1</v>
      </c>
      <c r="C77" s="177">
        <v>0</v>
      </c>
      <c r="D77" s="177">
        <v>0</v>
      </c>
      <c r="E77" s="177">
        <v>0</v>
      </c>
      <c r="F77" s="177">
        <v>0</v>
      </c>
      <c r="G77" s="177">
        <v>0</v>
      </c>
      <c r="H77" s="178">
        <v>1</v>
      </c>
      <c r="I77" s="262"/>
    </row>
    <row r="78" spans="1:9" ht="12.75">
      <c r="A78" s="288" t="s">
        <v>55</v>
      </c>
      <c r="B78" s="177">
        <v>23</v>
      </c>
      <c r="C78" s="177">
        <v>0</v>
      </c>
      <c r="D78" s="177">
        <v>2</v>
      </c>
      <c r="E78" s="177">
        <v>1</v>
      </c>
      <c r="F78" s="177">
        <v>1</v>
      </c>
      <c r="G78" s="177">
        <v>0</v>
      </c>
      <c r="H78" s="178">
        <v>19</v>
      </c>
      <c r="I78" s="262"/>
    </row>
    <row r="79" spans="1:9" ht="12.75">
      <c r="A79" s="288" t="s">
        <v>52</v>
      </c>
      <c r="B79" s="177">
        <v>11</v>
      </c>
      <c r="C79" s="177">
        <v>0</v>
      </c>
      <c r="D79" s="177">
        <v>0</v>
      </c>
      <c r="E79" s="177">
        <v>5</v>
      </c>
      <c r="F79" s="177">
        <v>0</v>
      </c>
      <c r="G79" s="177">
        <v>0</v>
      </c>
      <c r="H79" s="178">
        <v>6</v>
      </c>
      <c r="I79" s="262"/>
    </row>
    <row r="80" spans="1:9" ht="12.75">
      <c r="A80" s="288" t="s">
        <v>10</v>
      </c>
      <c r="B80" s="177">
        <v>152</v>
      </c>
      <c r="C80" s="177">
        <v>0</v>
      </c>
      <c r="D80" s="177">
        <v>3</v>
      </c>
      <c r="E80" s="177">
        <v>53</v>
      </c>
      <c r="F80" s="177">
        <v>4</v>
      </c>
      <c r="G80" s="177">
        <v>7</v>
      </c>
      <c r="H80" s="178">
        <v>85</v>
      </c>
      <c r="I80" s="262"/>
    </row>
    <row r="81" spans="1:9" ht="12.75">
      <c r="A81" s="288" t="s">
        <v>62</v>
      </c>
      <c r="B81" s="177">
        <v>34</v>
      </c>
      <c r="C81" s="177">
        <v>0</v>
      </c>
      <c r="D81" s="177">
        <v>0</v>
      </c>
      <c r="E81" s="177">
        <v>0</v>
      </c>
      <c r="F81" s="177">
        <v>0</v>
      </c>
      <c r="G81" s="177">
        <v>0</v>
      </c>
      <c r="H81" s="178">
        <v>34</v>
      </c>
      <c r="I81" s="262"/>
    </row>
    <row r="82" spans="1:9" ht="12.75">
      <c r="A82" s="288" t="s">
        <v>29</v>
      </c>
      <c r="B82" s="177">
        <v>166</v>
      </c>
      <c r="C82" s="177">
        <v>4</v>
      </c>
      <c r="D82" s="177">
        <v>4</v>
      </c>
      <c r="E82" s="177">
        <v>97</v>
      </c>
      <c r="F82" s="177">
        <v>3</v>
      </c>
      <c r="G82" s="177">
        <v>2</v>
      </c>
      <c r="H82" s="178">
        <v>57</v>
      </c>
      <c r="I82" s="262"/>
    </row>
    <row r="83" spans="1:9" ht="12.75">
      <c r="A83" s="289" t="s">
        <v>272</v>
      </c>
      <c r="B83" s="179">
        <v>33</v>
      </c>
      <c r="C83" s="179">
        <v>0</v>
      </c>
      <c r="D83" s="179">
        <v>4</v>
      </c>
      <c r="E83" s="179">
        <v>11</v>
      </c>
      <c r="F83" s="179">
        <v>0</v>
      </c>
      <c r="G83" s="179">
        <v>0</v>
      </c>
      <c r="H83" s="180">
        <v>18</v>
      </c>
      <c r="I83" s="262"/>
    </row>
    <row r="84" spans="1:9" ht="12.75">
      <c r="A84" s="35" t="s">
        <v>39</v>
      </c>
      <c r="B84" s="36">
        <v>3433</v>
      </c>
      <c r="C84" s="36">
        <v>215</v>
      </c>
      <c r="D84" s="36">
        <v>123</v>
      </c>
      <c r="E84" s="36">
        <v>861</v>
      </c>
      <c r="F84" s="36">
        <v>27</v>
      </c>
      <c r="G84" s="36">
        <v>100</v>
      </c>
      <c r="H84" s="36">
        <v>2110</v>
      </c>
      <c r="I84" s="262"/>
    </row>
    <row r="85" ht="12.75">
      <c r="I85" s="262"/>
    </row>
    <row r="86" spans="1:9" ht="15.75">
      <c r="A86" s="616" t="s">
        <v>328</v>
      </c>
      <c r="B86" s="617"/>
      <c r="C86" s="617"/>
      <c r="D86" s="617"/>
      <c r="E86" s="617"/>
      <c r="F86" s="617"/>
      <c r="G86" s="617"/>
      <c r="H86" s="618"/>
      <c r="I86" s="262"/>
    </row>
    <row r="87" spans="1:9" ht="15.75">
      <c r="A87" s="616" t="str">
        <f>LOWER(Nastavení!B3)</f>
        <v>2008</v>
      </c>
      <c r="B87" s="617"/>
      <c r="C87" s="617"/>
      <c r="D87" s="617"/>
      <c r="E87" s="617"/>
      <c r="F87" s="617"/>
      <c r="G87" s="617"/>
      <c r="H87" s="618"/>
      <c r="I87" s="262"/>
    </row>
    <row r="88" spans="7:9" s="352" customFormat="1" ht="11.25">
      <c r="G88" s="349" t="s">
        <v>227</v>
      </c>
      <c r="I88" s="372"/>
    </row>
    <row r="89" spans="1:9" ht="12.75">
      <c r="A89" s="624" t="s">
        <v>0</v>
      </c>
      <c r="B89" s="624" t="s">
        <v>73</v>
      </c>
      <c r="C89" s="624" t="s">
        <v>146</v>
      </c>
      <c r="D89" s="624" t="s">
        <v>147</v>
      </c>
      <c r="E89" s="621" t="s">
        <v>148</v>
      </c>
      <c r="F89" s="622"/>
      <c r="G89" s="623"/>
      <c r="H89" s="262"/>
      <c r="I89" s="262"/>
    </row>
    <row r="90" spans="1:9" ht="33.75">
      <c r="A90" s="625"/>
      <c r="B90" s="625"/>
      <c r="C90" s="625"/>
      <c r="D90" s="625"/>
      <c r="E90" s="172" t="s">
        <v>150</v>
      </c>
      <c r="F90" s="172" t="s">
        <v>151</v>
      </c>
      <c r="G90" s="172" t="s">
        <v>152</v>
      </c>
      <c r="H90" s="262"/>
      <c r="I90" s="262"/>
    </row>
    <row r="91" spans="1:9" ht="12.75">
      <c r="A91" s="373" t="s">
        <v>36</v>
      </c>
      <c r="B91" s="177">
        <v>2</v>
      </c>
      <c r="C91" s="177">
        <v>0</v>
      </c>
      <c r="D91" s="177">
        <v>0</v>
      </c>
      <c r="E91" s="177">
        <v>32</v>
      </c>
      <c r="F91" s="177">
        <v>0</v>
      </c>
      <c r="G91" s="178">
        <v>0</v>
      </c>
      <c r="H91" s="415"/>
      <c r="I91" s="262"/>
    </row>
    <row r="92" spans="1:9" ht="12.75">
      <c r="A92" s="373" t="s">
        <v>30</v>
      </c>
      <c r="B92" s="177">
        <v>10</v>
      </c>
      <c r="C92" s="177">
        <v>0</v>
      </c>
      <c r="D92" s="177">
        <v>0</v>
      </c>
      <c r="E92" s="177">
        <v>10</v>
      </c>
      <c r="F92" s="177">
        <v>0</v>
      </c>
      <c r="G92" s="178">
        <v>0</v>
      </c>
      <c r="H92" s="415"/>
      <c r="I92" s="262"/>
    </row>
    <row r="93" spans="1:9" ht="12.75">
      <c r="A93" s="373" t="s">
        <v>57</v>
      </c>
      <c r="B93" s="177">
        <v>2</v>
      </c>
      <c r="C93" s="177">
        <v>0</v>
      </c>
      <c r="D93" s="177">
        <v>0</v>
      </c>
      <c r="E93" s="177">
        <v>0</v>
      </c>
      <c r="F93" s="177">
        <v>0</v>
      </c>
      <c r="G93" s="178">
        <v>4</v>
      </c>
      <c r="H93" s="415"/>
      <c r="I93" s="262"/>
    </row>
    <row r="94" spans="1:9" ht="12.75">
      <c r="A94" s="373" t="s">
        <v>32</v>
      </c>
      <c r="B94" s="177">
        <v>1</v>
      </c>
      <c r="C94" s="177">
        <v>0</v>
      </c>
      <c r="D94" s="177">
        <v>0</v>
      </c>
      <c r="E94" s="177">
        <v>0</v>
      </c>
      <c r="F94" s="177">
        <v>0</v>
      </c>
      <c r="G94" s="178">
        <v>0</v>
      </c>
      <c r="H94" s="415"/>
      <c r="I94" s="262"/>
    </row>
    <row r="95" spans="1:9" ht="12.75">
      <c r="A95" s="373" t="s">
        <v>1</v>
      </c>
      <c r="B95" s="177">
        <v>76</v>
      </c>
      <c r="C95" s="177">
        <v>0</v>
      </c>
      <c r="D95" s="177">
        <v>0</v>
      </c>
      <c r="E95" s="177">
        <v>36</v>
      </c>
      <c r="F95" s="177">
        <v>4</v>
      </c>
      <c r="G95" s="178">
        <v>4</v>
      </c>
      <c r="H95" s="415"/>
      <c r="I95" s="262"/>
    </row>
    <row r="96" spans="1:9" ht="12.75">
      <c r="A96" s="373" t="s">
        <v>38</v>
      </c>
      <c r="B96" s="177">
        <v>22</v>
      </c>
      <c r="C96" s="177">
        <v>0</v>
      </c>
      <c r="D96" s="177">
        <v>0</v>
      </c>
      <c r="E96" s="177">
        <v>6</v>
      </c>
      <c r="F96" s="177">
        <v>0</v>
      </c>
      <c r="G96" s="178">
        <v>0</v>
      </c>
      <c r="H96" s="415"/>
      <c r="I96" s="262"/>
    </row>
    <row r="97" spans="1:9" ht="12.75">
      <c r="A97" s="373" t="s">
        <v>182</v>
      </c>
      <c r="B97" s="177">
        <v>1</v>
      </c>
      <c r="C97" s="177">
        <v>0</v>
      </c>
      <c r="D97" s="177">
        <v>0</v>
      </c>
      <c r="E97" s="177">
        <v>0</v>
      </c>
      <c r="F97" s="177">
        <v>0</v>
      </c>
      <c r="G97" s="178">
        <v>0</v>
      </c>
      <c r="H97" s="415"/>
      <c r="I97" s="262"/>
    </row>
    <row r="98" spans="1:9" ht="12.75">
      <c r="A98" s="373" t="s">
        <v>14</v>
      </c>
      <c r="B98" s="177">
        <v>1</v>
      </c>
      <c r="C98" s="177">
        <v>0</v>
      </c>
      <c r="D98" s="177">
        <v>0</v>
      </c>
      <c r="E98" s="177">
        <v>0</v>
      </c>
      <c r="F98" s="177">
        <v>0</v>
      </c>
      <c r="G98" s="178">
        <v>0</v>
      </c>
      <c r="H98" s="415"/>
      <c r="I98" s="262"/>
    </row>
    <row r="99" spans="1:9" ht="12.75">
      <c r="A99" s="373" t="s">
        <v>27</v>
      </c>
      <c r="B99" s="177">
        <v>1</v>
      </c>
      <c r="C99" s="177">
        <v>0</v>
      </c>
      <c r="D99" s="177">
        <v>0</v>
      </c>
      <c r="E99" s="177">
        <v>0</v>
      </c>
      <c r="F99" s="177">
        <v>0</v>
      </c>
      <c r="G99" s="178">
        <v>0</v>
      </c>
      <c r="H99" s="415"/>
      <c r="I99" s="262"/>
    </row>
    <row r="100" spans="1:9" ht="12.75">
      <c r="A100" s="373" t="s">
        <v>33</v>
      </c>
      <c r="B100" s="177">
        <v>20</v>
      </c>
      <c r="C100" s="177">
        <v>0</v>
      </c>
      <c r="D100" s="177">
        <v>0</v>
      </c>
      <c r="E100" s="177">
        <v>6</v>
      </c>
      <c r="F100" s="177">
        <v>0</v>
      </c>
      <c r="G100" s="178">
        <v>0</v>
      </c>
      <c r="H100" s="415"/>
      <c r="I100" s="262"/>
    </row>
    <row r="101" spans="1:9" ht="12.75">
      <c r="A101" s="373" t="s">
        <v>28</v>
      </c>
      <c r="B101" s="177">
        <v>4</v>
      </c>
      <c r="C101" s="177">
        <v>0</v>
      </c>
      <c r="D101" s="177">
        <v>0</v>
      </c>
      <c r="E101" s="177">
        <v>2</v>
      </c>
      <c r="F101" s="177">
        <v>0</v>
      </c>
      <c r="G101" s="178">
        <v>0</v>
      </c>
      <c r="H101" s="415"/>
      <c r="I101" s="262"/>
    </row>
    <row r="102" spans="1:9" ht="12.75">
      <c r="A102" s="373" t="s">
        <v>3</v>
      </c>
      <c r="B102" s="177"/>
      <c r="C102" s="177">
        <v>0</v>
      </c>
      <c r="D102" s="177">
        <v>0</v>
      </c>
      <c r="E102" s="177">
        <v>2</v>
      </c>
      <c r="F102" s="177">
        <v>0</v>
      </c>
      <c r="G102" s="178">
        <v>0</v>
      </c>
      <c r="H102" s="415"/>
      <c r="I102" s="262"/>
    </row>
    <row r="103" spans="1:9" ht="12.75">
      <c r="A103" s="373" t="s">
        <v>183</v>
      </c>
      <c r="B103" s="177">
        <v>4</v>
      </c>
      <c r="C103" s="177">
        <v>0</v>
      </c>
      <c r="D103" s="177">
        <v>0</v>
      </c>
      <c r="E103" s="177">
        <v>0</v>
      </c>
      <c r="F103" s="177">
        <v>0</v>
      </c>
      <c r="G103" s="178">
        <v>0</v>
      </c>
      <c r="H103" s="415"/>
      <c r="I103" s="262"/>
    </row>
    <row r="104" spans="1:9" ht="12.75">
      <c r="A104" s="373" t="s">
        <v>24</v>
      </c>
      <c r="B104" s="177">
        <v>26</v>
      </c>
      <c r="C104" s="177">
        <v>0</v>
      </c>
      <c r="D104" s="177">
        <v>0</v>
      </c>
      <c r="E104" s="177">
        <v>6</v>
      </c>
      <c r="F104" s="177">
        <v>0</v>
      </c>
      <c r="G104" s="178">
        <v>0</v>
      </c>
      <c r="H104" s="415"/>
      <c r="I104" s="262"/>
    </row>
    <row r="105" spans="1:9" ht="12.75">
      <c r="A105" s="373" t="s">
        <v>184</v>
      </c>
      <c r="B105" s="177">
        <v>1</v>
      </c>
      <c r="C105" s="177">
        <v>0</v>
      </c>
      <c r="D105" s="177">
        <v>0</v>
      </c>
      <c r="E105" s="177">
        <v>0</v>
      </c>
      <c r="F105" s="177">
        <v>0</v>
      </c>
      <c r="G105" s="178">
        <v>0</v>
      </c>
      <c r="H105" s="415"/>
      <c r="I105" s="262"/>
    </row>
    <row r="106" spans="1:9" ht="12.75">
      <c r="A106" s="373" t="s">
        <v>18</v>
      </c>
      <c r="B106" s="177">
        <v>2</v>
      </c>
      <c r="C106" s="177">
        <v>0</v>
      </c>
      <c r="D106" s="177">
        <v>0</v>
      </c>
      <c r="E106" s="177">
        <v>0</v>
      </c>
      <c r="F106" s="177">
        <v>0</v>
      </c>
      <c r="G106" s="178">
        <v>0</v>
      </c>
      <c r="H106" s="415"/>
      <c r="I106" s="262"/>
    </row>
    <row r="107" spans="1:9" ht="12.75">
      <c r="A107" s="373" t="s">
        <v>58</v>
      </c>
      <c r="B107" s="177">
        <v>6</v>
      </c>
      <c r="C107" s="177">
        <v>0</v>
      </c>
      <c r="D107" s="177">
        <v>0</v>
      </c>
      <c r="E107" s="177">
        <v>2</v>
      </c>
      <c r="F107" s="177">
        <v>0</v>
      </c>
      <c r="G107" s="178">
        <v>0</v>
      </c>
      <c r="H107" s="415"/>
      <c r="I107" s="262"/>
    </row>
    <row r="108" spans="1:9" ht="12.75">
      <c r="A108" s="373" t="s">
        <v>63</v>
      </c>
      <c r="B108" s="177">
        <v>2</v>
      </c>
      <c r="C108" s="177">
        <v>0</v>
      </c>
      <c r="D108" s="177">
        <v>0</v>
      </c>
      <c r="E108" s="177">
        <v>0</v>
      </c>
      <c r="F108" s="177">
        <v>0</v>
      </c>
      <c r="G108" s="178">
        <v>0</v>
      </c>
      <c r="H108" s="415"/>
      <c r="I108" s="262"/>
    </row>
    <row r="109" spans="1:9" ht="12.75">
      <c r="A109" s="373" t="s">
        <v>192</v>
      </c>
      <c r="B109" s="177">
        <v>1</v>
      </c>
      <c r="C109" s="177">
        <v>0</v>
      </c>
      <c r="D109" s="177">
        <v>0</v>
      </c>
      <c r="E109" s="177">
        <v>0</v>
      </c>
      <c r="F109" s="177">
        <v>0</v>
      </c>
      <c r="G109" s="178">
        <v>0</v>
      </c>
      <c r="H109" s="415"/>
      <c r="I109" s="262"/>
    </row>
    <row r="110" spans="1:9" ht="12.75">
      <c r="A110" s="373" t="s">
        <v>7</v>
      </c>
      <c r="B110" s="177">
        <v>8</v>
      </c>
      <c r="C110" s="177">
        <v>0</v>
      </c>
      <c r="D110" s="177">
        <v>0</v>
      </c>
      <c r="E110" s="177">
        <v>0</v>
      </c>
      <c r="F110" s="177">
        <v>0</v>
      </c>
      <c r="G110" s="178">
        <v>0</v>
      </c>
      <c r="H110" s="415"/>
      <c r="I110" s="262"/>
    </row>
    <row r="111" spans="1:9" ht="12.75">
      <c r="A111" s="373" t="s">
        <v>179</v>
      </c>
      <c r="B111" s="177">
        <v>26</v>
      </c>
      <c r="C111" s="177">
        <v>0</v>
      </c>
      <c r="D111" s="177">
        <v>0</v>
      </c>
      <c r="E111" s="177">
        <v>0</v>
      </c>
      <c r="F111" s="177">
        <v>0</v>
      </c>
      <c r="G111" s="178">
        <v>0</v>
      </c>
      <c r="H111" s="415"/>
      <c r="I111" s="262"/>
    </row>
    <row r="112" spans="1:9" ht="12.75">
      <c r="A112" s="373" t="s">
        <v>31</v>
      </c>
      <c r="B112" s="177">
        <v>7</v>
      </c>
      <c r="C112" s="177">
        <v>0</v>
      </c>
      <c r="D112" s="177">
        <v>0</v>
      </c>
      <c r="E112" s="177">
        <v>0</v>
      </c>
      <c r="F112" s="177">
        <v>0</v>
      </c>
      <c r="G112" s="178">
        <v>0</v>
      </c>
      <c r="H112" s="415"/>
      <c r="I112" s="262"/>
    </row>
    <row r="113" spans="1:9" ht="12.75">
      <c r="A113" s="373" t="s">
        <v>48</v>
      </c>
      <c r="B113" s="177"/>
      <c r="C113" s="177">
        <v>0</v>
      </c>
      <c r="D113" s="177">
        <v>0</v>
      </c>
      <c r="E113" s="177">
        <v>1</v>
      </c>
      <c r="F113" s="177">
        <v>0</v>
      </c>
      <c r="G113" s="178">
        <v>0</v>
      </c>
      <c r="H113" s="415"/>
      <c r="I113" s="262"/>
    </row>
    <row r="114" spans="1:9" ht="12.75">
      <c r="A114" s="373" t="s">
        <v>8</v>
      </c>
      <c r="B114" s="177">
        <v>72</v>
      </c>
      <c r="C114" s="177">
        <v>4</v>
      </c>
      <c r="D114" s="177">
        <v>0</v>
      </c>
      <c r="E114" s="177">
        <v>44</v>
      </c>
      <c r="F114" s="177">
        <v>0</v>
      </c>
      <c r="G114" s="178">
        <v>12</v>
      </c>
      <c r="H114" s="415"/>
      <c r="I114" s="262"/>
    </row>
    <row r="115" spans="1:9" ht="12.75">
      <c r="A115" s="373" t="s">
        <v>54</v>
      </c>
      <c r="B115" s="177"/>
      <c r="C115" s="177">
        <v>0</v>
      </c>
      <c r="D115" s="177">
        <v>0</v>
      </c>
      <c r="E115" s="177">
        <v>1</v>
      </c>
      <c r="F115" s="177">
        <v>0</v>
      </c>
      <c r="G115" s="178">
        <v>0</v>
      </c>
      <c r="H115" s="415"/>
      <c r="I115" s="262"/>
    </row>
    <row r="116" spans="1:9" ht="12.75">
      <c r="A116" s="373" t="s">
        <v>22</v>
      </c>
      <c r="B116" s="177">
        <v>1</v>
      </c>
      <c r="C116" s="177">
        <v>0</v>
      </c>
      <c r="D116" s="177">
        <v>0</v>
      </c>
      <c r="E116" s="177">
        <v>0</v>
      </c>
      <c r="F116" s="177">
        <v>0</v>
      </c>
      <c r="G116" s="178">
        <v>0</v>
      </c>
      <c r="H116" s="415"/>
      <c r="I116" s="262"/>
    </row>
    <row r="117" spans="1:9" ht="12.75">
      <c r="A117" s="373" t="s">
        <v>180</v>
      </c>
      <c r="B117" s="177">
        <v>4</v>
      </c>
      <c r="C117" s="177">
        <v>0</v>
      </c>
      <c r="D117" s="177">
        <v>0</v>
      </c>
      <c r="E117" s="177">
        <v>2</v>
      </c>
      <c r="F117" s="177">
        <v>0</v>
      </c>
      <c r="G117" s="178">
        <v>0</v>
      </c>
      <c r="H117" s="415"/>
      <c r="I117" s="262"/>
    </row>
    <row r="118" spans="1:9" ht="12.75">
      <c r="A118" s="373" t="s">
        <v>10</v>
      </c>
      <c r="B118" s="177">
        <v>36</v>
      </c>
      <c r="C118" s="177">
        <v>0</v>
      </c>
      <c r="D118" s="177">
        <v>0</v>
      </c>
      <c r="E118" s="177">
        <v>20</v>
      </c>
      <c r="F118" s="177">
        <v>0</v>
      </c>
      <c r="G118" s="178">
        <v>0</v>
      </c>
      <c r="H118" s="415"/>
      <c r="I118" s="262"/>
    </row>
    <row r="119" spans="1:9" ht="12.75">
      <c r="A119" s="373" t="s">
        <v>29</v>
      </c>
      <c r="B119" s="177">
        <v>2</v>
      </c>
      <c r="C119" s="177">
        <v>0</v>
      </c>
      <c r="D119" s="177">
        <v>0</v>
      </c>
      <c r="E119" s="177">
        <v>2</v>
      </c>
      <c r="F119" s="177">
        <v>0</v>
      </c>
      <c r="G119" s="178">
        <v>0</v>
      </c>
      <c r="H119" s="415"/>
      <c r="I119" s="262"/>
    </row>
    <row r="120" spans="1:9" ht="12.75">
      <c r="A120" s="373" t="s">
        <v>272</v>
      </c>
      <c r="B120" s="177">
        <v>0</v>
      </c>
      <c r="C120" s="177">
        <v>0</v>
      </c>
      <c r="D120" s="177">
        <v>0</v>
      </c>
      <c r="E120" s="177">
        <v>1</v>
      </c>
      <c r="F120" s="177">
        <v>0</v>
      </c>
      <c r="G120" s="178">
        <v>0</v>
      </c>
      <c r="H120" s="415"/>
      <c r="I120" s="262"/>
    </row>
    <row r="121" spans="1:9" ht="12.75">
      <c r="A121" s="371" t="s">
        <v>39</v>
      </c>
      <c r="B121" s="485">
        <v>160</v>
      </c>
      <c r="C121" s="485">
        <v>1</v>
      </c>
      <c r="D121" s="485">
        <v>0</v>
      </c>
      <c r="E121" s="485">
        <v>69</v>
      </c>
      <c r="F121" s="485">
        <v>1</v>
      </c>
      <c r="G121" s="485">
        <v>6</v>
      </c>
      <c r="H121" s="383"/>
      <c r="I121" s="262"/>
    </row>
    <row r="122" ht="1.5" customHeight="1"/>
    <row r="123" spans="1:8" ht="27.75" customHeight="1">
      <c r="A123" s="619" t="s">
        <v>98</v>
      </c>
      <c r="B123" s="620"/>
      <c r="C123" s="620"/>
      <c r="D123" s="620"/>
      <c r="E123" s="620"/>
      <c r="F123" s="620"/>
      <c r="G123" s="620"/>
      <c r="H123" s="620"/>
    </row>
  </sheetData>
  <sheetProtection/>
  <mergeCells count="26">
    <mergeCell ref="A60:H60"/>
    <mergeCell ref="A61:H61"/>
    <mergeCell ref="A62:H62"/>
    <mergeCell ref="A64:A65"/>
    <mergeCell ref="B64:B65"/>
    <mergeCell ref="C64:C65"/>
    <mergeCell ref="D64:D65"/>
    <mergeCell ref="E64:G64"/>
    <mergeCell ref="H64:H65"/>
    <mergeCell ref="A86:H86"/>
    <mergeCell ref="A87:H87"/>
    <mergeCell ref="C89:C90"/>
    <mergeCell ref="D89:D90"/>
    <mergeCell ref="E89:G89"/>
    <mergeCell ref="A89:A90"/>
    <mergeCell ref="B89:B90"/>
    <mergeCell ref="A1:H1"/>
    <mergeCell ref="A123:H123"/>
    <mergeCell ref="A2:H2"/>
    <mergeCell ref="A3:H3"/>
    <mergeCell ref="E5:G5"/>
    <mergeCell ref="A5:A6"/>
    <mergeCell ref="B5:B6"/>
    <mergeCell ref="C5:C6"/>
    <mergeCell ref="D5:D6"/>
    <mergeCell ref="H5:H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2" manualBreakCount="2">
    <brk id="59" max="7" man="1"/>
    <brk id="85" max="7" man="1"/>
  </rowBreaks>
</worksheet>
</file>

<file path=xl/worksheets/sheet14.xml><?xml version="1.0" encoding="utf-8"?>
<worksheet xmlns="http://schemas.openxmlformats.org/spreadsheetml/2006/main" xmlns:r="http://schemas.openxmlformats.org/officeDocument/2006/relationships">
  <dimension ref="A1:H68"/>
  <sheetViews>
    <sheetView view="pageBreakPreview" zoomScaleSheetLayoutView="100" workbookViewId="0" topLeftCell="A1">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6" width="8.8515625" style="25" bestFit="1" customWidth="1"/>
    <col min="7" max="7" width="8.421875" style="25" bestFit="1" customWidth="1"/>
    <col min="8" max="16384" width="9.140625" style="25" customWidth="1"/>
  </cols>
  <sheetData>
    <row r="1" spans="1:8" ht="15.75">
      <c r="A1" s="616" t="s">
        <v>327</v>
      </c>
      <c r="B1" s="617"/>
      <c r="C1" s="617"/>
      <c r="D1" s="617"/>
      <c r="E1" s="617"/>
      <c r="F1" s="617"/>
      <c r="G1" s="617"/>
      <c r="H1" s="548"/>
    </row>
    <row r="2" spans="1:8" ht="15.75">
      <c r="A2" s="616" t="s">
        <v>141</v>
      </c>
      <c r="B2" s="617"/>
      <c r="C2" s="617"/>
      <c r="D2" s="617"/>
      <c r="E2" s="617"/>
      <c r="F2" s="617"/>
      <c r="G2" s="617"/>
      <c r="H2" s="548"/>
    </row>
    <row r="3" spans="1:8" ht="15.75">
      <c r="A3" s="616" t="str">
        <f>CONCATENATE("září 2006 - ",LOWER(Nastavení!$B$2)," (k ",DAY(Nastavení!$B$5),".",MONTH(Nastavení!$B$5),".",YEAR(Nastavení!$B$5),")")</f>
        <v>září 2006 - prosinec 2008 (k 31.12.2008)</v>
      </c>
      <c r="B3" s="617"/>
      <c r="C3" s="617"/>
      <c r="D3" s="617"/>
      <c r="E3" s="617"/>
      <c r="F3" s="617"/>
      <c r="G3" s="617"/>
      <c r="H3" s="548"/>
    </row>
    <row r="4" s="352" customFormat="1" ht="8.25">
      <c r="G4" s="370" t="s">
        <v>315</v>
      </c>
    </row>
    <row r="5" spans="1:7" ht="12.75" customHeight="1">
      <c r="A5" s="624" t="s">
        <v>0</v>
      </c>
      <c r="B5" s="624" t="s">
        <v>309</v>
      </c>
      <c r="C5" s="624" t="s">
        <v>310</v>
      </c>
      <c r="D5" s="621" t="s">
        <v>311</v>
      </c>
      <c r="E5" s="622"/>
      <c r="F5" s="623"/>
      <c r="G5" s="624" t="s">
        <v>312</v>
      </c>
    </row>
    <row r="6" spans="1:7" ht="33.75">
      <c r="A6" s="625"/>
      <c r="B6" s="625"/>
      <c r="C6" s="625"/>
      <c r="D6" s="172" t="s">
        <v>313</v>
      </c>
      <c r="E6" s="172" t="s">
        <v>151</v>
      </c>
      <c r="F6" s="172" t="s">
        <v>314</v>
      </c>
      <c r="G6" s="625"/>
    </row>
    <row r="7" spans="1:8" ht="12.75">
      <c r="A7" s="287" t="s">
        <v>36</v>
      </c>
      <c r="B7" s="175">
        <v>5</v>
      </c>
      <c r="C7" s="175">
        <v>1</v>
      </c>
      <c r="D7" s="175">
        <v>3</v>
      </c>
      <c r="E7" s="175">
        <v>0</v>
      </c>
      <c r="F7" s="175">
        <v>1</v>
      </c>
      <c r="G7" s="176">
        <v>2</v>
      </c>
      <c r="H7" s="262"/>
    </row>
    <row r="8" spans="1:8" ht="12.75">
      <c r="A8" s="288" t="s">
        <v>30</v>
      </c>
      <c r="B8" s="177">
        <v>2</v>
      </c>
      <c r="C8" s="177">
        <v>0</v>
      </c>
      <c r="D8" s="177">
        <v>0</v>
      </c>
      <c r="E8" s="177">
        <v>0</v>
      </c>
      <c r="F8" s="177">
        <v>1</v>
      </c>
      <c r="G8" s="178">
        <v>1</v>
      </c>
      <c r="H8" s="262"/>
    </row>
    <row r="9" spans="1:8" ht="12.75">
      <c r="A9" s="288" t="s">
        <v>1</v>
      </c>
      <c r="B9" s="177">
        <v>87</v>
      </c>
      <c r="C9" s="177">
        <v>22</v>
      </c>
      <c r="D9" s="177">
        <v>4</v>
      </c>
      <c r="E9" s="177">
        <v>0</v>
      </c>
      <c r="F9" s="177">
        <v>58</v>
      </c>
      <c r="G9" s="178">
        <v>47</v>
      </c>
      <c r="H9" s="262"/>
    </row>
    <row r="10" spans="1:8" ht="12.75">
      <c r="A10" s="288" t="s">
        <v>38</v>
      </c>
      <c r="B10" s="177">
        <v>20</v>
      </c>
      <c r="C10" s="177">
        <v>2</v>
      </c>
      <c r="D10" s="177">
        <v>0</v>
      </c>
      <c r="E10" s="177">
        <v>0</v>
      </c>
      <c r="F10" s="177">
        <v>2</v>
      </c>
      <c r="G10" s="178">
        <v>20</v>
      </c>
      <c r="H10" s="262"/>
    </row>
    <row r="11" spans="1:8" ht="12.75">
      <c r="A11" s="288" t="s">
        <v>50</v>
      </c>
      <c r="B11" s="177">
        <v>2</v>
      </c>
      <c r="C11" s="177">
        <v>1</v>
      </c>
      <c r="D11" s="177">
        <v>0</v>
      </c>
      <c r="E11" s="177">
        <v>0</v>
      </c>
      <c r="F11" s="177">
        <v>1</v>
      </c>
      <c r="G11" s="178">
        <v>2</v>
      </c>
      <c r="H11" s="262"/>
    </row>
    <row r="12" spans="1:8" ht="12.75">
      <c r="A12" s="288" t="s">
        <v>182</v>
      </c>
      <c r="B12" s="177">
        <v>1</v>
      </c>
      <c r="C12" s="177">
        <v>0</v>
      </c>
      <c r="D12" s="177">
        <v>0</v>
      </c>
      <c r="E12" s="177">
        <v>0</v>
      </c>
      <c r="F12" s="177">
        <v>0</v>
      </c>
      <c r="G12" s="178">
        <v>1</v>
      </c>
      <c r="H12" s="262"/>
    </row>
    <row r="13" spans="1:8" ht="12.75">
      <c r="A13" s="288" t="s">
        <v>27</v>
      </c>
      <c r="B13" s="177">
        <v>3</v>
      </c>
      <c r="C13" s="177">
        <v>0</v>
      </c>
      <c r="D13" s="177">
        <v>3</v>
      </c>
      <c r="E13" s="177">
        <v>0</v>
      </c>
      <c r="F13" s="177">
        <v>0</v>
      </c>
      <c r="G13" s="178">
        <v>0</v>
      </c>
      <c r="H13" s="262"/>
    </row>
    <row r="14" spans="1:8" ht="12.75">
      <c r="A14" s="288" t="s">
        <v>33</v>
      </c>
      <c r="B14" s="177">
        <v>57</v>
      </c>
      <c r="C14" s="177">
        <v>20</v>
      </c>
      <c r="D14" s="177">
        <v>1</v>
      </c>
      <c r="E14" s="177">
        <v>0</v>
      </c>
      <c r="F14" s="177">
        <v>23</v>
      </c>
      <c r="G14" s="178">
        <v>53</v>
      </c>
      <c r="H14" s="262"/>
    </row>
    <row r="15" spans="1:8" ht="12.75">
      <c r="A15" s="288" t="s">
        <v>187</v>
      </c>
      <c r="B15" s="177">
        <v>2</v>
      </c>
      <c r="C15" s="177">
        <v>0</v>
      </c>
      <c r="D15" s="177">
        <v>0</v>
      </c>
      <c r="E15" s="177">
        <v>0</v>
      </c>
      <c r="F15" s="177">
        <v>0</v>
      </c>
      <c r="G15" s="178">
        <v>2</v>
      </c>
      <c r="H15" s="262"/>
    </row>
    <row r="16" spans="1:8" ht="12.75">
      <c r="A16" s="288" t="s">
        <v>24</v>
      </c>
      <c r="B16" s="177">
        <v>1</v>
      </c>
      <c r="C16" s="177">
        <v>0</v>
      </c>
      <c r="D16" s="177">
        <v>0</v>
      </c>
      <c r="E16" s="177">
        <v>0</v>
      </c>
      <c r="F16" s="177">
        <v>2</v>
      </c>
      <c r="G16" s="178">
        <v>-1</v>
      </c>
      <c r="H16" s="262"/>
    </row>
    <row r="17" spans="1:8" ht="12.75">
      <c r="A17" s="288" t="s">
        <v>18</v>
      </c>
      <c r="B17" s="177">
        <v>1</v>
      </c>
      <c r="C17" s="177">
        <v>0</v>
      </c>
      <c r="D17" s="177">
        <v>0</v>
      </c>
      <c r="E17" s="177">
        <v>0</v>
      </c>
      <c r="F17" s="177">
        <v>0</v>
      </c>
      <c r="G17" s="178">
        <v>1</v>
      </c>
      <c r="H17" s="262"/>
    </row>
    <row r="18" spans="1:8" ht="12.75">
      <c r="A18" s="288" t="s">
        <v>58</v>
      </c>
      <c r="B18" s="177">
        <v>82</v>
      </c>
      <c r="C18" s="177">
        <v>2</v>
      </c>
      <c r="D18" s="177">
        <v>5</v>
      </c>
      <c r="E18" s="177">
        <v>0</v>
      </c>
      <c r="F18" s="177">
        <v>5</v>
      </c>
      <c r="G18" s="178">
        <v>74</v>
      </c>
      <c r="H18" s="262"/>
    </row>
    <row r="19" spans="1:8" ht="12.75">
      <c r="A19" s="288" t="s">
        <v>63</v>
      </c>
      <c r="B19" s="177">
        <v>11</v>
      </c>
      <c r="C19" s="177">
        <v>0</v>
      </c>
      <c r="D19" s="177">
        <v>0</v>
      </c>
      <c r="E19" s="177">
        <v>0</v>
      </c>
      <c r="F19" s="177">
        <v>0</v>
      </c>
      <c r="G19" s="178">
        <v>11</v>
      </c>
      <c r="H19" s="262"/>
    </row>
    <row r="20" spans="1:8" ht="12.75">
      <c r="A20" s="288" t="s">
        <v>7</v>
      </c>
      <c r="B20" s="177">
        <v>1</v>
      </c>
      <c r="C20" s="177">
        <v>1</v>
      </c>
      <c r="D20" s="177">
        <v>0</v>
      </c>
      <c r="E20" s="177">
        <v>0</v>
      </c>
      <c r="F20" s="177">
        <v>1</v>
      </c>
      <c r="G20" s="178">
        <v>1</v>
      </c>
      <c r="H20" s="262"/>
    </row>
    <row r="21" spans="1:8" ht="12.75">
      <c r="A21" s="288" t="s">
        <v>26</v>
      </c>
      <c r="B21" s="177">
        <v>1</v>
      </c>
      <c r="C21" s="177">
        <v>0</v>
      </c>
      <c r="D21" s="177">
        <v>0</v>
      </c>
      <c r="E21" s="177">
        <v>0</v>
      </c>
      <c r="F21" s="177">
        <v>0</v>
      </c>
      <c r="G21" s="178">
        <v>1</v>
      </c>
      <c r="H21" s="262"/>
    </row>
    <row r="22" spans="1:8" ht="12.75">
      <c r="A22" s="288" t="s">
        <v>31</v>
      </c>
      <c r="B22" s="177">
        <v>1</v>
      </c>
      <c r="C22" s="177">
        <v>0</v>
      </c>
      <c r="D22" s="177">
        <v>0</v>
      </c>
      <c r="E22" s="177">
        <v>0</v>
      </c>
      <c r="F22" s="177">
        <v>0</v>
      </c>
      <c r="G22" s="178">
        <v>1</v>
      </c>
      <c r="H22" s="262"/>
    </row>
    <row r="23" spans="1:8" ht="12.75">
      <c r="A23" s="288" t="s">
        <v>47</v>
      </c>
      <c r="B23" s="177">
        <v>2</v>
      </c>
      <c r="C23" s="177">
        <v>1</v>
      </c>
      <c r="D23" s="177">
        <v>1</v>
      </c>
      <c r="E23" s="177">
        <v>1</v>
      </c>
      <c r="F23" s="177">
        <v>0</v>
      </c>
      <c r="G23" s="178">
        <v>1</v>
      </c>
      <c r="H23" s="262"/>
    </row>
    <row r="24" spans="1:8" ht="12.75">
      <c r="A24" s="288" t="s">
        <v>8</v>
      </c>
      <c r="B24" s="177">
        <v>34</v>
      </c>
      <c r="C24" s="177">
        <v>8</v>
      </c>
      <c r="D24" s="177">
        <v>3</v>
      </c>
      <c r="E24" s="177">
        <v>0</v>
      </c>
      <c r="F24" s="177">
        <v>12</v>
      </c>
      <c r="G24" s="178">
        <v>27</v>
      </c>
      <c r="H24" s="262"/>
    </row>
    <row r="25" spans="1:8" ht="12.75">
      <c r="A25" s="288" t="s">
        <v>22</v>
      </c>
      <c r="B25" s="177">
        <v>12</v>
      </c>
      <c r="C25" s="177">
        <v>1</v>
      </c>
      <c r="D25" s="177">
        <v>0</v>
      </c>
      <c r="E25" s="177">
        <v>0</v>
      </c>
      <c r="F25" s="177">
        <v>4</v>
      </c>
      <c r="G25" s="178">
        <v>9</v>
      </c>
      <c r="H25" s="262"/>
    </row>
    <row r="26" spans="1:8" ht="12.75">
      <c r="A26" s="288" t="s">
        <v>178</v>
      </c>
      <c r="B26" s="177">
        <v>2</v>
      </c>
      <c r="C26" s="177">
        <v>0</v>
      </c>
      <c r="D26" s="177">
        <v>0</v>
      </c>
      <c r="E26" s="177">
        <v>0</v>
      </c>
      <c r="F26" s="177">
        <v>0</v>
      </c>
      <c r="G26" s="178">
        <v>2</v>
      </c>
      <c r="H26" s="262"/>
    </row>
    <row r="27" spans="1:8" ht="12.75">
      <c r="A27" s="288" t="s">
        <v>34</v>
      </c>
      <c r="B27" s="177">
        <v>2</v>
      </c>
      <c r="C27" s="177">
        <v>1</v>
      </c>
      <c r="D27" s="177">
        <v>0</v>
      </c>
      <c r="E27" s="177">
        <v>0</v>
      </c>
      <c r="F27" s="177">
        <v>1</v>
      </c>
      <c r="G27" s="178">
        <v>2</v>
      </c>
      <c r="H27" s="262"/>
    </row>
    <row r="28" spans="1:8" ht="12.75">
      <c r="A28" s="288" t="s">
        <v>60</v>
      </c>
      <c r="B28" s="177">
        <v>8</v>
      </c>
      <c r="C28" s="177">
        <v>4</v>
      </c>
      <c r="D28" s="177">
        <v>0</v>
      </c>
      <c r="E28" s="177">
        <v>0</v>
      </c>
      <c r="F28" s="177">
        <v>5</v>
      </c>
      <c r="G28" s="178">
        <v>7</v>
      </c>
      <c r="H28" s="262"/>
    </row>
    <row r="29" spans="1:8" ht="12.75">
      <c r="A29" s="288" t="s">
        <v>180</v>
      </c>
      <c r="B29" s="177">
        <v>5</v>
      </c>
      <c r="C29" s="177">
        <v>2</v>
      </c>
      <c r="D29" s="177">
        <v>0</v>
      </c>
      <c r="E29" s="177">
        <v>0</v>
      </c>
      <c r="F29" s="177">
        <v>3</v>
      </c>
      <c r="G29" s="178">
        <v>4</v>
      </c>
      <c r="H29" s="262"/>
    </row>
    <row r="30" spans="1:8" ht="12.75">
      <c r="A30" s="288" t="s">
        <v>52</v>
      </c>
      <c r="B30" s="177">
        <v>1</v>
      </c>
      <c r="C30" s="177">
        <v>1</v>
      </c>
      <c r="D30" s="177">
        <v>0</v>
      </c>
      <c r="E30" s="177">
        <v>0</v>
      </c>
      <c r="F30" s="177">
        <v>1</v>
      </c>
      <c r="G30" s="178">
        <v>1</v>
      </c>
      <c r="H30" s="262"/>
    </row>
    <row r="31" spans="1:8" ht="12.75">
      <c r="A31" s="288" t="s">
        <v>10</v>
      </c>
      <c r="B31" s="177">
        <v>5</v>
      </c>
      <c r="C31" s="177">
        <v>2</v>
      </c>
      <c r="D31" s="177">
        <v>0</v>
      </c>
      <c r="E31" s="177">
        <v>0</v>
      </c>
      <c r="F31" s="177">
        <v>2</v>
      </c>
      <c r="G31" s="178">
        <v>5</v>
      </c>
      <c r="H31" s="262"/>
    </row>
    <row r="32" spans="1:8" ht="12.75">
      <c r="A32" s="288" t="s">
        <v>62</v>
      </c>
      <c r="B32" s="177">
        <v>12</v>
      </c>
      <c r="C32" s="177">
        <v>6</v>
      </c>
      <c r="D32" s="177">
        <v>3</v>
      </c>
      <c r="E32" s="177">
        <v>0</v>
      </c>
      <c r="F32" s="177">
        <v>6</v>
      </c>
      <c r="G32" s="178">
        <v>9</v>
      </c>
      <c r="H32" s="262"/>
    </row>
    <row r="33" spans="1:8" ht="12.75">
      <c r="A33" s="35" t="s">
        <v>39</v>
      </c>
      <c r="B33" s="36">
        <v>360</v>
      </c>
      <c r="C33" s="36">
        <v>75</v>
      </c>
      <c r="D33" s="36">
        <v>23</v>
      </c>
      <c r="E33" s="36">
        <v>1</v>
      </c>
      <c r="F33" s="36">
        <v>128</v>
      </c>
      <c r="G33" s="36">
        <v>283</v>
      </c>
      <c r="H33" s="262"/>
    </row>
    <row r="34" ht="12.75">
      <c r="H34" s="262"/>
    </row>
    <row r="35" spans="1:8" ht="15.75">
      <c r="A35" s="616" t="s">
        <v>141</v>
      </c>
      <c r="B35" s="617"/>
      <c r="C35" s="617"/>
      <c r="D35" s="617"/>
      <c r="E35" s="617"/>
      <c r="F35" s="617"/>
      <c r="G35" s="618"/>
      <c r="H35" s="262"/>
    </row>
    <row r="36" spans="1:8" ht="15.75">
      <c r="A36" s="616" t="str">
        <f>LOWER(Nastavení!B3)</f>
        <v>2008</v>
      </c>
      <c r="B36" s="617"/>
      <c r="C36" s="617"/>
      <c r="D36" s="617"/>
      <c r="E36" s="617"/>
      <c r="F36" s="617"/>
      <c r="G36" s="618"/>
      <c r="H36" s="262"/>
    </row>
    <row r="37" spans="6:8" s="352" customFormat="1" ht="11.25">
      <c r="F37" s="349" t="s">
        <v>329</v>
      </c>
      <c r="H37" s="372"/>
    </row>
    <row r="38" spans="1:7" ht="12.75" customHeight="1">
      <c r="A38" s="624" t="s">
        <v>0</v>
      </c>
      <c r="B38" s="624" t="s">
        <v>309</v>
      </c>
      <c r="C38" s="624" t="s">
        <v>310</v>
      </c>
      <c r="D38" s="621" t="s">
        <v>311</v>
      </c>
      <c r="E38" s="622"/>
      <c r="F38" s="623"/>
      <c r="G38" s="29"/>
    </row>
    <row r="39" spans="1:7" ht="33.75">
      <c r="A39" s="625"/>
      <c r="B39" s="625"/>
      <c r="C39" s="625"/>
      <c r="D39" s="172" t="s">
        <v>313</v>
      </c>
      <c r="E39" s="172" t="s">
        <v>151</v>
      </c>
      <c r="F39" s="172" t="s">
        <v>314</v>
      </c>
      <c r="G39" s="29"/>
    </row>
    <row r="40" spans="1:7" ht="12.75">
      <c r="A40" s="287" t="s">
        <v>36</v>
      </c>
      <c r="B40" s="175">
        <v>0</v>
      </c>
      <c r="C40" s="175">
        <v>1</v>
      </c>
      <c r="D40" s="175">
        <v>0</v>
      </c>
      <c r="E40" s="175">
        <v>0</v>
      </c>
      <c r="F40" s="176">
        <v>1</v>
      </c>
      <c r="G40" s="29"/>
    </row>
    <row r="41" spans="1:7" ht="12.75">
      <c r="A41" s="287" t="s">
        <v>30</v>
      </c>
      <c r="B41" s="175">
        <v>0</v>
      </c>
      <c r="C41" s="175">
        <v>0</v>
      </c>
      <c r="D41" s="175">
        <v>0</v>
      </c>
      <c r="E41" s="175">
        <v>0</v>
      </c>
      <c r="F41" s="176">
        <v>1</v>
      </c>
      <c r="G41" s="29"/>
    </row>
    <row r="42" spans="1:7" ht="12.75">
      <c r="A42" s="287" t="s">
        <v>1</v>
      </c>
      <c r="B42" s="175">
        <v>14</v>
      </c>
      <c r="C42" s="175">
        <v>22</v>
      </c>
      <c r="D42" s="175">
        <v>1</v>
      </c>
      <c r="E42" s="175">
        <v>0</v>
      </c>
      <c r="F42" s="176">
        <v>57</v>
      </c>
      <c r="G42" s="29"/>
    </row>
    <row r="43" spans="1:7" ht="12.75">
      <c r="A43" s="287" t="s">
        <v>38</v>
      </c>
      <c r="B43" s="175">
        <v>17</v>
      </c>
      <c r="C43" s="175">
        <v>2</v>
      </c>
      <c r="D43" s="175">
        <v>0</v>
      </c>
      <c r="E43" s="175">
        <v>0</v>
      </c>
      <c r="F43" s="176">
        <v>2</v>
      </c>
      <c r="G43" s="29"/>
    </row>
    <row r="44" spans="1:7" ht="12.75">
      <c r="A44" s="287" t="s">
        <v>50</v>
      </c>
      <c r="B44" s="175">
        <v>0</v>
      </c>
      <c r="C44" s="175">
        <v>1</v>
      </c>
      <c r="D44" s="175">
        <v>0</v>
      </c>
      <c r="E44" s="175">
        <v>0</v>
      </c>
      <c r="F44" s="176">
        <v>1</v>
      </c>
      <c r="G44" s="29"/>
    </row>
    <row r="45" spans="1:7" ht="12.75">
      <c r="A45" s="287" t="s">
        <v>182</v>
      </c>
      <c r="B45" s="175">
        <v>1</v>
      </c>
      <c r="C45" s="175">
        <v>0</v>
      </c>
      <c r="D45" s="175">
        <v>0</v>
      </c>
      <c r="E45" s="175">
        <v>0</v>
      </c>
      <c r="F45" s="176">
        <v>0</v>
      </c>
      <c r="G45" s="29"/>
    </row>
    <row r="46" spans="1:7" ht="12.75">
      <c r="A46" s="287" t="s">
        <v>33</v>
      </c>
      <c r="B46" s="175">
        <v>25</v>
      </c>
      <c r="C46" s="175">
        <v>20</v>
      </c>
      <c r="D46" s="175">
        <v>0</v>
      </c>
      <c r="E46" s="175">
        <v>0</v>
      </c>
      <c r="F46" s="176">
        <v>23</v>
      </c>
      <c r="G46" s="29"/>
    </row>
    <row r="47" spans="1:7" ht="12.75">
      <c r="A47" s="287" t="s">
        <v>24</v>
      </c>
      <c r="B47" s="175">
        <v>0</v>
      </c>
      <c r="C47" s="175">
        <v>0</v>
      </c>
      <c r="D47" s="175">
        <v>0</v>
      </c>
      <c r="E47" s="175">
        <v>0</v>
      </c>
      <c r="F47" s="176">
        <v>2</v>
      </c>
      <c r="G47" s="29"/>
    </row>
    <row r="48" spans="1:7" ht="12.75">
      <c r="A48" s="287" t="s">
        <v>18</v>
      </c>
      <c r="B48" s="175">
        <v>1</v>
      </c>
      <c r="C48" s="175">
        <v>0</v>
      </c>
      <c r="D48" s="175">
        <v>0</v>
      </c>
      <c r="E48" s="175">
        <v>0</v>
      </c>
      <c r="F48" s="176">
        <v>0</v>
      </c>
      <c r="G48" s="29"/>
    </row>
    <row r="49" spans="1:7" ht="12.75">
      <c r="A49" s="287" t="s">
        <v>58</v>
      </c>
      <c r="B49" s="175">
        <v>60</v>
      </c>
      <c r="C49" s="175">
        <v>2</v>
      </c>
      <c r="D49" s="175">
        <v>3</v>
      </c>
      <c r="E49" s="175">
        <v>0</v>
      </c>
      <c r="F49" s="176">
        <v>5</v>
      </c>
      <c r="G49" s="29"/>
    </row>
    <row r="50" spans="1:7" ht="12.75">
      <c r="A50" s="287" t="s">
        <v>63</v>
      </c>
      <c r="B50" s="175">
        <v>2</v>
      </c>
      <c r="C50" s="175">
        <v>0</v>
      </c>
      <c r="D50" s="175">
        <v>0</v>
      </c>
      <c r="E50" s="175">
        <v>0</v>
      </c>
      <c r="F50" s="176">
        <v>0</v>
      </c>
      <c r="G50" s="29"/>
    </row>
    <row r="51" spans="1:7" ht="12.75">
      <c r="A51" s="287" t="s">
        <v>7</v>
      </c>
      <c r="B51" s="175">
        <v>0</v>
      </c>
      <c r="C51" s="175">
        <v>1</v>
      </c>
      <c r="D51" s="175">
        <v>0</v>
      </c>
      <c r="E51" s="175">
        <v>0</v>
      </c>
      <c r="F51" s="176">
        <v>1</v>
      </c>
      <c r="G51" s="29"/>
    </row>
    <row r="52" spans="1:7" ht="12.75">
      <c r="A52" s="287" t="s">
        <v>26</v>
      </c>
      <c r="B52" s="175">
        <v>1</v>
      </c>
      <c r="C52" s="175">
        <v>0</v>
      </c>
      <c r="D52" s="175">
        <v>0</v>
      </c>
      <c r="E52" s="175">
        <v>0</v>
      </c>
      <c r="F52" s="176">
        <v>0</v>
      </c>
      <c r="G52" s="29"/>
    </row>
    <row r="53" spans="1:7" ht="12.75">
      <c r="A53" s="287" t="s">
        <v>31</v>
      </c>
      <c r="B53" s="175">
        <v>1</v>
      </c>
      <c r="C53" s="175">
        <v>0</v>
      </c>
      <c r="D53" s="175">
        <v>0</v>
      </c>
      <c r="E53" s="175">
        <v>0</v>
      </c>
      <c r="F53" s="176">
        <v>0</v>
      </c>
      <c r="G53" s="29"/>
    </row>
    <row r="54" spans="1:7" ht="12.75">
      <c r="A54" s="287" t="s">
        <v>47</v>
      </c>
      <c r="B54" s="175">
        <v>0</v>
      </c>
      <c r="C54" s="175">
        <v>1</v>
      </c>
      <c r="D54" s="175">
        <v>0</v>
      </c>
      <c r="E54" s="175">
        <v>1</v>
      </c>
      <c r="F54" s="176">
        <v>0</v>
      </c>
      <c r="G54" s="29"/>
    </row>
    <row r="55" spans="1:7" ht="12.75">
      <c r="A55" s="287" t="s">
        <v>8</v>
      </c>
      <c r="B55" s="175">
        <v>1</v>
      </c>
      <c r="C55" s="175">
        <v>8</v>
      </c>
      <c r="D55" s="175">
        <v>3</v>
      </c>
      <c r="E55" s="175">
        <v>0</v>
      </c>
      <c r="F55" s="176">
        <v>12</v>
      </c>
      <c r="G55" s="29"/>
    </row>
    <row r="56" spans="1:7" ht="12.75">
      <c r="A56" s="287" t="s">
        <v>22</v>
      </c>
      <c r="B56" s="175">
        <v>8</v>
      </c>
      <c r="C56" s="175">
        <v>1</v>
      </c>
      <c r="D56" s="175">
        <v>0</v>
      </c>
      <c r="E56" s="175">
        <v>0</v>
      </c>
      <c r="F56" s="176">
        <v>4</v>
      </c>
      <c r="G56" s="29"/>
    </row>
    <row r="57" spans="1:7" ht="12.75">
      <c r="A57" s="287" t="s">
        <v>178</v>
      </c>
      <c r="B57" s="175">
        <v>2</v>
      </c>
      <c r="C57" s="175">
        <v>0</v>
      </c>
      <c r="D57" s="175">
        <v>0</v>
      </c>
      <c r="E57" s="175">
        <v>0</v>
      </c>
      <c r="F57" s="176">
        <v>0</v>
      </c>
      <c r="G57" s="29"/>
    </row>
    <row r="58" spans="1:7" ht="12.75">
      <c r="A58" s="287" t="s">
        <v>34</v>
      </c>
      <c r="B58" s="175">
        <v>1</v>
      </c>
      <c r="C58" s="175">
        <v>1</v>
      </c>
      <c r="D58" s="175">
        <v>0</v>
      </c>
      <c r="E58" s="175">
        <v>0</v>
      </c>
      <c r="F58" s="176">
        <v>1</v>
      </c>
      <c r="G58" s="29"/>
    </row>
    <row r="59" spans="1:7" ht="12.75">
      <c r="A59" s="287" t="s">
        <v>60</v>
      </c>
      <c r="B59" s="175">
        <v>1</v>
      </c>
      <c r="C59" s="175">
        <v>4</v>
      </c>
      <c r="D59" s="175">
        <v>0</v>
      </c>
      <c r="E59" s="175">
        <v>0</v>
      </c>
      <c r="F59" s="176">
        <v>5</v>
      </c>
      <c r="G59" s="29"/>
    </row>
    <row r="60" spans="1:7" ht="12.75">
      <c r="A60" s="287" t="s">
        <v>180</v>
      </c>
      <c r="B60" s="175">
        <v>2</v>
      </c>
      <c r="C60" s="175">
        <v>2</v>
      </c>
      <c r="D60" s="175">
        <v>0</v>
      </c>
      <c r="E60" s="175">
        <v>0</v>
      </c>
      <c r="F60" s="176">
        <v>3</v>
      </c>
      <c r="G60" s="29"/>
    </row>
    <row r="61" spans="1:7" ht="12.75">
      <c r="A61" s="288" t="s">
        <v>52</v>
      </c>
      <c r="B61" s="177">
        <v>0</v>
      </c>
      <c r="C61" s="177">
        <v>1</v>
      </c>
      <c r="D61" s="177">
        <v>0</v>
      </c>
      <c r="E61" s="177">
        <v>0</v>
      </c>
      <c r="F61" s="178">
        <v>1</v>
      </c>
      <c r="G61" s="29"/>
    </row>
    <row r="62" spans="1:7" ht="12.75">
      <c r="A62" s="288" t="s">
        <v>10</v>
      </c>
      <c r="B62" s="177">
        <v>3</v>
      </c>
      <c r="C62" s="177">
        <v>2</v>
      </c>
      <c r="D62" s="177">
        <v>0</v>
      </c>
      <c r="E62" s="177">
        <v>0</v>
      </c>
      <c r="F62" s="178">
        <v>2</v>
      </c>
      <c r="G62" s="29"/>
    </row>
    <row r="63" spans="1:7" ht="12.75">
      <c r="A63" s="288" t="s">
        <v>62</v>
      </c>
      <c r="B63" s="177">
        <v>1</v>
      </c>
      <c r="C63" s="177">
        <v>6</v>
      </c>
      <c r="D63" s="177">
        <v>3</v>
      </c>
      <c r="E63" s="177">
        <v>0</v>
      </c>
      <c r="F63" s="178">
        <v>6</v>
      </c>
      <c r="G63" s="29"/>
    </row>
    <row r="64" spans="1:7" ht="12.75">
      <c r="A64" s="35" t="s">
        <v>39</v>
      </c>
      <c r="B64" s="36">
        <v>141</v>
      </c>
      <c r="C64" s="36">
        <v>75</v>
      </c>
      <c r="D64" s="36">
        <v>10</v>
      </c>
      <c r="E64" s="36">
        <v>1</v>
      </c>
      <c r="F64" s="36">
        <v>127</v>
      </c>
      <c r="G64" s="29"/>
    </row>
    <row r="65" ht="12.75">
      <c r="G65" s="29"/>
    </row>
    <row r="66" ht="12.75">
      <c r="G66" s="29"/>
    </row>
    <row r="67" ht="12.75">
      <c r="G67" s="29"/>
    </row>
    <row r="68" ht="12.75">
      <c r="G68" s="29"/>
    </row>
  </sheetData>
  <sheetProtection/>
  <mergeCells count="14">
    <mergeCell ref="A2:G2"/>
    <mergeCell ref="A1:G1"/>
    <mergeCell ref="A3:G3"/>
    <mergeCell ref="A5:A6"/>
    <mergeCell ref="B5:B6"/>
    <mergeCell ref="C5:C6"/>
    <mergeCell ref="G5:G6"/>
    <mergeCell ref="A35:G35"/>
    <mergeCell ref="A36:G36"/>
    <mergeCell ref="D5:F5"/>
    <mergeCell ref="A38:A39"/>
    <mergeCell ref="B38:B39"/>
    <mergeCell ref="C38:C39"/>
    <mergeCell ref="D38:F3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34" max="6" man="1"/>
  </rowBreaks>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view="pageBreakPreview" zoomScaleSheetLayoutView="100" workbookViewId="0" topLeftCell="A1">
      <selection activeCell="B76" sqref="B76"/>
    </sheetView>
  </sheetViews>
  <sheetFormatPr defaultColWidth="9.140625" defaultRowHeight="12.75"/>
  <cols>
    <col min="1" max="1" width="7.57421875" style="58" bestFit="1" customWidth="1"/>
    <col min="2" max="3" width="4.28125" style="34" bestFit="1" customWidth="1"/>
    <col min="4" max="4" width="3.57421875" style="34" bestFit="1" customWidth="1"/>
    <col min="5" max="9" width="4.28125" style="34" bestFit="1" customWidth="1"/>
    <col min="10" max="10" width="4.421875" style="34" bestFit="1" customWidth="1"/>
    <col min="11" max="11" width="4.28125" style="34" bestFit="1" customWidth="1"/>
    <col min="12" max="12" width="4.421875" style="34" bestFit="1" customWidth="1"/>
    <col min="13" max="13" width="5.00390625" style="34" bestFit="1" customWidth="1"/>
    <col min="14" max="14" width="4.421875" style="34" bestFit="1" customWidth="1"/>
    <col min="15" max="15" width="5.00390625" style="34" bestFit="1" customWidth="1"/>
    <col min="16" max="20" width="4.28125" style="34" bestFit="1" customWidth="1"/>
    <col min="21" max="21" width="6.00390625" style="34" customWidth="1"/>
    <col min="22" max="22" width="9.140625" style="34" customWidth="1"/>
    <col min="23" max="23" width="16.28125" style="34" customWidth="1"/>
    <col min="24" max="24" width="7.28125" style="34" bestFit="1" customWidth="1"/>
    <col min="25" max="25" width="5.57421875" style="34" bestFit="1" customWidth="1"/>
    <col min="26" max="26" width="9.140625" style="34" customWidth="1"/>
    <col min="27" max="27" width="9.28125" style="34" bestFit="1" customWidth="1"/>
    <col min="28" max="28" width="9.140625" style="34" customWidth="1"/>
    <col min="29" max="29" width="9.7109375" style="34" bestFit="1" customWidth="1"/>
    <col min="30" max="30" width="9.140625" style="314" customWidth="1"/>
    <col min="31" max="32" width="9.421875" style="34" bestFit="1" customWidth="1"/>
    <col min="33" max="16384" width="9.140625" style="34" customWidth="1"/>
  </cols>
  <sheetData>
    <row r="1" spans="1:30" s="47" customFormat="1" ht="15.75">
      <c r="A1" s="626" t="s">
        <v>124</v>
      </c>
      <c r="B1" s="626"/>
      <c r="C1" s="626"/>
      <c r="D1" s="626"/>
      <c r="E1" s="626"/>
      <c r="F1" s="626"/>
      <c r="G1" s="626"/>
      <c r="H1" s="626"/>
      <c r="I1" s="626"/>
      <c r="J1" s="626"/>
      <c r="K1" s="626"/>
      <c r="L1" s="626"/>
      <c r="M1" s="626"/>
      <c r="N1" s="626"/>
      <c r="O1" s="626"/>
      <c r="P1" s="626"/>
      <c r="Q1" s="626"/>
      <c r="R1" s="626"/>
      <c r="S1" s="626"/>
      <c r="T1" s="626"/>
      <c r="U1" s="626"/>
      <c r="AD1" s="311"/>
    </row>
    <row r="2" spans="1:30" s="47" customFormat="1" ht="15.75">
      <c r="A2" s="626" t="str">
        <f>CONCATENATE("červenec 1990 - ",LOWER(Nastavení!$B$2))</f>
        <v>červenec 1990 - prosinec 2008</v>
      </c>
      <c r="B2" s="626"/>
      <c r="C2" s="626"/>
      <c r="D2" s="626"/>
      <c r="E2" s="626"/>
      <c r="F2" s="626"/>
      <c r="G2" s="626"/>
      <c r="H2" s="626"/>
      <c r="I2" s="626"/>
      <c r="J2" s="626"/>
      <c r="K2" s="626"/>
      <c r="L2" s="626"/>
      <c r="M2" s="626"/>
      <c r="N2" s="626"/>
      <c r="O2" s="626"/>
      <c r="P2" s="626"/>
      <c r="Q2" s="626"/>
      <c r="R2" s="626"/>
      <c r="S2" s="626"/>
      <c r="T2" s="626"/>
      <c r="U2" s="626"/>
      <c r="AD2" s="311"/>
    </row>
    <row r="3" spans="1:30" s="355" customFormat="1" ht="8.25">
      <c r="A3" s="354"/>
      <c r="B3" s="354"/>
      <c r="C3" s="354"/>
      <c r="D3" s="354"/>
      <c r="E3" s="354"/>
      <c r="F3" s="354"/>
      <c r="G3" s="354"/>
      <c r="H3" s="354"/>
      <c r="I3" s="354"/>
      <c r="J3" s="354"/>
      <c r="K3" s="354"/>
      <c r="L3" s="354"/>
      <c r="M3" s="354"/>
      <c r="N3" s="354"/>
      <c r="O3" s="354"/>
      <c r="P3" s="354"/>
      <c r="Q3" s="354"/>
      <c r="R3" s="354"/>
      <c r="S3" s="354"/>
      <c r="T3" s="354"/>
      <c r="U3" s="370" t="s">
        <v>228</v>
      </c>
      <c r="AD3" s="356"/>
    </row>
    <row r="4" spans="1:51" s="93" customFormat="1" ht="42" customHeight="1">
      <c r="A4" s="477" t="s">
        <v>137</v>
      </c>
      <c r="B4" s="184">
        <v>1990</v>
      </c>
      <c r="C4" s="184">
        <v>1991</v>
      </c>
      <c r="D4" s="184">
        <v>1992</v>
      </c>
      <c r="E4" s="184">
        <v>1993</v>
      </c>
      <c r="F4" s="184">
        <v>1994</v>
      </c>
      <c r="G4" s="184">
        <v>1995</v>
      </c>
      <c r="H4" s="184">
        <v>1996</v>
      </c>
      <c r="I4" s="184">
        <v>1997</v>
      </c>
      <c r="J4" s="184">
        <v>1998</v>
      </c>
      <c r="K4" s="184">
        <v>1999</v>
      </c>
      <c r="L4" s="184">
        <v>2000</v>
      </c>
      <c r="M4" s="184">
        <v>2001</v>
      </c>
      <c r="N4" s="184">
        <v>2002</v>
      </c>
      <c r="O4" s="184">
        <v>2003</v>
      </c>
      <c r="P4" s="184">
        <v>2004</v>
      </c>
      <c r="Q4" s="184">
        <v>2005</v>
      </c>
      <c r="R4" s="184">
        <v>2006</v>
      </c>
      <c r="S4" s="184">
        <v>2007</v>
      </c>
      <c r="T4" s="184">
        <v>2008</v>
      </c>
      <c r="U4" s="184" t="s">
        <v>39</v>
      </c>
      <c r="V4" s="92"/>
      <c r="AD4" s="312" t="s">
        <v>199</v>
      </c>
      <c r="AG4" s="48"/>
      <c r="AH4" s="48"/>
      <c r="AI4" s="48"/>
      <c r="AJ4" s="48"/>
      <c r="AK4" s="48"/>
      <c r="AL4" s="48"/>
      <c r="AM4" s="48"/>
      <c r="AN4" s="48"/>
      <c r="AO4" s="48"/>
      <c r="AP4" s="48"/>
      <c r="AQ4" s="48"/>
      <c r="AR4" s="48"/>
      <c r="AS4" s="48"/>
      <c r="AT4" s="48"/>
      <c r="AU4" s="48"/>
      <c r="AV4" s="48"/>
      <c r="AW4" s="48"/>
      <c r="AX4" s="48"/>
      <c r="AY4" s="316"/>
    </row>
    <row r="5" spans="1:30" s="48" customFormat="1" ht="12.75">
      <c r="A5" s="181" t="s">
        <v>335</v>
      </c>
      <c r="B5" s="41"/>
      <c r="C5" s="41">
        <v>395</v>
      </c>
      <c r="D5" s="41">
        <v>138</v>
      </c>
      <c r="E5" s="41">
        <v>30</v>
      </c>
      <c r="F5" s="41">
        <v>172</v>
      </c>
      <c r="G5" s="41">
        <v>55</v>
      </c>
      <c r="H5" s="41">
        <v>57</v>
      </c>
      <c r="I5" s="41">
        <v>212</v>
      </c>
      <c r="J5" s="41">
        <v>219</v>
      </c>
      <c r="K5" s="41">
        <v>602</v>
      </c>
      <c r="L5" s="41">
        <v>593</v>
      </c>
      <c r="M5" s="41">
        <v>1228</v>
      </c>
      <c r="N5" s="41">
        <v>1334</v>
      </c>
      <c r="O5" s="41">
        <v>686</v>
      </c>
      <c r="P5" s="320">
        <v>552</v>
      </c>
      <c r="Q5" s="51">
        <v>346</v>
      </c>
      <c r="R5" s="51">
        <v>262</v>
      </c>
      <c r="S5" s="51">
        <v>153</v>
      </c>
      <c r="T5" s="52">
        <v>212</v>
      </c>
      <c r="U5" s="95">
        <f>SUM(B5:T5)</f>
        <v>7246</v>
      </c>
      <c r="V5" s="60"/>
      <c r="AC5" s="310">
        <v>33055</v>
      </c>
      <c r="AD5" s="313">
        <f>VLOOKUP(VLOOKUP(MONTH(AC5),Nastavení!$G$16:$I$27,2,FALSE),$A$5:$T$16,YEAR(AC5)-1988,FALSE)</f>
        <v>1</v>
      </c>
    </row>
    <row r="6" spans="1:30" s="48" customFormat="1" ht="12.75">
      <c r="A6" s="182" t="s">
        <v>336</v>
      </c>
      <c r="B6" s="41"/>
      <c r="C6" s="41">
        <v>330</v>
      </c>
      <c r="D6" s="41">
        <v>39</v>
      </c>
      <c r="E6" s="41">
        <v>45</v>
      </c>
      <c r="F6" s="41">
        <v>125</v>
      </c>
      <c r="G6" s="41">
        <v>65</v>
      </c>
      <c r="H6" s="41">
        <v>125</v>
      </c>
      <c r="I6" s="41">
        <v>191</v>
      </c>
      <c r="J6" s="41">
        <v>175</v>
      </c>
      <c r="K6" s="41">
        <v>430</v>
      </c>
      <c r="L6" s="41">
        <v>384</v>
      </c>
      <c r="M6" s="41">
        <v>1228</v>
      </c>
      <c r="N6" s="41">
        <v>679</v>
      </c>
      <c r="O6" s="41">
        <v>704</v>
      </c>
      <c r="P6" s="53">
        <v>588</v>
      </c>
      <c r="Q6" s="53">
        <v>297</v>
      </c>
      <c r="R6" s="53">
        <v>235</v>
      </c>
      <c r="S6" s="53">
        <v>130</v>
      </c>
      <c r="T6" s="54">
        <v>188</v>
      </c>
      <c r="U6" s="95">
        <f aca="true" t="shared" si="0" ref="U6:U16">SUM(B6:T6)</f>
        <v>5958</v>
      </c>
      <c r="V6" s="60"/>
      <c r="AC6" s="310">
        <v>33086</v>
      </c>
      <c r="AD6" s="313">
        <f>VLOOKUP(VLOOKUP(MONTH(AC6),Nastavení!$G$16:$I$27,2,FALSE),$A$5:$T$16,YEAR(AC6)-1988,FALSE)</f>
        <v>231</v>
      </c>
    </row>
    <row r="7" spans="1:30" s="48" customFormat="1" ht="12.75">
      <c r="A7" s="182" t="s">
        <v>337</v>
      </c>
      <c r="B7" s="41"/>
      <c r="C7" s="41">
        <v>233</v>
      </c>
      <c r="D7" s="41">
        <v>45</v>
      </c>
      <c r="E7" s="41">
        <v>65</v>
      </c>
      <c r="F7" s="41">
        <v>97</v>
      </c>
      <c r="G7" s="41">
        <v>201</v>
      </c>
      <c r="H7" s="41">
        <v>138</v>
      </c>
      <c r="I7" s="41">
        <v>201</v>
      </c>
      <c r="J7" s="41">
        <v>144</v>
      </c>
      <c r="K7" s="41">
        <v>583</v>
      </c>
      <c r="L7" s="41">
        <v>514</v>
      </c>
      <c r="M7" s="41">
        <v>1635</v>
      </c>
      <c r="N7" s="41">
        <v>726</v>
      </c>
      <c r="O7" s="41">
        <v>588</v>
      </c>
      <c r="P7" s="53">
        <v>988</v>
      </c>
      <c r="Q7" s="53">
        <v>307</v>
      </c>
      <c r="R7" s="53">
        <v>263</v>
      </c>
      <c r="S7" s="53">
        <v>181</v>
      </c>
      <c r="T7" s="54">
        <v>182</v>
      </c>
      <c r="U7" s="95">
        <f t="shared" si="0"/>
        <v>7091</v>
      </c>
      <c r="V7" s="60"/>
      <c r="AC7" s="310">
        <v>33117</v>
      </c>
      <c r="AD7" s="313">
        <f>VLOOKUP(VLOOKUP(MONTH(AC7),Nastavení!$G$16:$I$27,2,FALSE),$A$5:$T$16,YEAR(AC7)-1988,FALSE)</f>
        <v>146</v>
      </c>
    </row>
    <row r="8" spans="1:30" s="48" customFormat="1" ht="12.75">
      <c r="A8" s="182" t="s">
        <v>338</v>
      </c>
      <c r="B8" s="41"/>
      <c r="C8" s="41">
        <v>165</v>
      </c>
      <c r="D8" s="41">
        <v>61</v>
      </c>
      <c r="E8" s="41">
        <v>71</v>
      </c>
      <c r="F8" s="41">
        <v>100</v>
      </c>
      <c r="G8" s="41">
        <v>147</v>
      </c>
      <c r="H8" s="41">
        <v>118</v>
      </c>
      <c r="I8" s="41">
        <v>193</v>
      </c>
      <c r="J8" s="41">
        <v>127</v>
      </c>
      <c r="K8" s="41">
        <v>569</v>
      </c>
      <c r="L8" s="41">
        <v>559</v>
      </c>
      <c r="M8" s="41">
        <v>1539</v>
      </c>
      <c r="N8" s="41">
        <v>762</v>
      </c>
      <c r="O8" s="41">
        <v>1187</v>
      </c>
      <c r="P8" s="53">
        <v>603</v>
      </c>
      <c r="Q8" s="53">
        <v>280</v>
      </c>
      <c r="R8" s="53">
        <v>218</v>
      </c>
      <c r="S8" s="53">
        <v>130</v>
      </c>
      <c r="T8" s="54">
        <v>137</v>
      </c>
      <c r="U8" s="95">
        <f t="shared" si="0"/>
        <v>6966</v>
      </c>
      <c r="V8" s="60"/>
      <c r="AC8" s="310">
        <v>33147</v>
      </c>
      <c r="AD8" s="313">
        <f>VLOOKUP(VLOOKUP(MONTH(AC8),Nastavení!$G$16:$I$27,2,FALSE),$A$5:$T$16,YEAR(AC8)-1988,FALSE)</f>
        <v>355</v>
      </c>
    </row>
    <row r="9" spans="1:30" s="48" customFormat="1" ht="12.75">
      <c r="A9" s="182" t="s">
        <v>339</v>
      </c>
      <c r="B9" s="41"/>
      <c r="C9" s="41">
        <v>248</v>
      </c>
      <c r="D9" s="41">
        <v>39</v>
      </c>
      <c r="E9" s="41">
        <v>141</v>
      </c>
      <c r="F9" s="41">
        <v>80</v>
      </c>
      <c r="G9" s="41">
        <v>211</v>
      </c>
      <c r="H9" s="41">
        <v>89</v>
      </c>
      <c r="I9" s="41">
        <v>114</v>
      </c>
      <c r="J9" s="41">
        <v>96</v>
      </c>
      <c r="K9" s="41">
        <v>604</v>
      </c>
      <c r="L9" s="41">
        <v>545</v>
      </c>
      <c r="M9" s="41">
        <v>1600</v>
      </c>
      <c r="N9" s="41">
        <v>604</v>
      </c>
      <c r="O9" s="41">
        <v>964</v>
      </c>
      <c r="P9" s="53">
        <v>420</v>
      </c>
      <c r="Q9" s="53">
        <v>261</v>
      </c>
      <c r="R9" s="53">
        <v>246</v>
      </c>
      <c r="S9" s="53">
        <v>114</v>
      </c>
      <c r="T9" s="54">
        <v>98</v>
      </c>
      <c r="U9" s="95">
        <f t="shared" si="0"/>
        <v>6474</v>
      </c>
      <c r="V9" s="60"/>
      <c r="AC9" s="310">
        <v>33178</v>
      </c>
      <c r="AD9" s="313">
        <f>VLOOKUP(VLOOKUP(MONTH(AC9),Nastavení!$G$16:$I$27,2,FALSE),$A$5:$T$16,YEAR(AC9)-1988,FALSE)</f>
        <v>432</v>
      </c>
    </row>
    <row r="10" spans="1:30" s="48" customFormat="1" ht="12.75">
      <c r="A10" s="182" t="s">
        <v>340</v>
      </c>
      <c r="B10" s="41"/>
      <c r="C10" s="41">
        <v>235</v>
      </c>
      <c r="D10" s="41">
        <v>64</v>
      </c>
      <c r="E10" s="41">
        <v>101</v>
      </c>
      <c r="F10" s="41">
        <v>64</v>
      </c>
      <c r="G10" s="41">
        <v>150</v>
      </c>
      <c r="H10" s="41">
        <v>187</v>
      </c>
      <c r="I10" s="41">
        <v>115</v>
      </c>
      <c r="J10" s="41">
        <v>120</v>
      </c>
      <c r="K10" s="41">
        <v>537</v>
      </c>
      <c r="L10" s="41">
        <v>944</v>
      </c>
      <c r="M10" s="41">
        <v>1698</v>
      </c>
      <c r="N10" s="41">
        <v>525</v>
      </c>
      <c r="O10" s="41">
        <v>899</v>
      </c>
      <c r="P10" s="53">
        <v>317</v>
      </c>
      <c r="Q10" s="53">
        <v>312</v>
      </c>
      <c r="R10" s="53">
        <v>286</v>
      </c>
      <c r="S10" s="53">
        <v>138</v>
      </c>
      <c r="T10" s="54">
        <v>114</v>
      </c>
      <c r="U10" s="95">
        <f t="shared" si="0"/>
        <v>6806</v>
      </c>
      <c r="V10" s="60"/>
      <c r="AC10" s="310">
        <v>33208</v>
      </c>
      <c r="AD10" s="313">
        <f>VLOOKUP(VLOOKUP(MONTH(AC10),Nastavení!$G$16:$I$27,2,FALSE),$A$5:$T$16,YEAR(AC10)-1988,FALSE)</f>
        <v>437</v>
      </c>
    </row>
    <row r="11" spans="1:30" s="48" customFormat="1" ht="12.75">
      <c r="A11" s="182" t="s">
        <v>341</v>
      </c>
      <c r="B11" s="41">
        <v>1</v>
      </c>
      <c r="C11" s="41">
        <v>104</v>
      </c>
      <c r="D11" s="41">
        <v>95</v>
      </c>
      <c r="E11" s="41">
        <v>169</v>
      </c>
      <c r="F11" s="41">
        <v>121</v>
      </c>
      <c r="G11" s="41">
        <v>89</v>
      </c>
      <c r="H11" s="41">
        <v>372</v>
      </c>
      <c r="I11" s="41">
        <v>185</v>
      </c>
      <c r="J11" s="41">
        <v>142</v>
      </c>
      <c r="K11" s="41">
        <v>611</v>
      </c>
      <c r="L11" s="41">
        <v>666</v>
      </c>
      <c r="M11" s="41">
        <v>1614</v>
      </c>
      <c r="N11" s="41">
        <v>580</v>
      </c>
      <c r="O11" s="41">
        <v>925</v>
      </c>
      <c r="P11" s="53">
        <v>354</v>
      </c>
      <c r="Q11" s="53">
        <v>330</v>
      </c>
      <c r="R11" s="53">
        <v>292</v>
      </c>
      <c r="S11" s="53">
        <v>148</v>
      </c>
      <c r="T11" s="54">
        <v>115</v>
      </c>
      <c r="U11" s="95">
        <f t="shared" si="0"/>
        <v>6913</v>
      </c>
      <c r="V11" s="60"/>
      <c r="AC11" s="310">
        <v>33239</v>
      </c>
      <c r="AD11" s="313">
        <f>VLOOKUP(VLOOKUP(MONTH(AC11),Nastavení!$G$16:$I$27,2,FALSE),$A$5:$T$16,YEAR(AC11)-1988,FALSE)</f>
        <v>395</v>
      </c>
    </row>
    <row r="12" spans="1:30" s="48" customFormat="1" ht="12.75">
      <c r="A12" s="182" t="s">
        <v>342</v>
      </c>
      <c r="B12" s="41">
        <v>231</v>
      </c>
      <c r="C12" s="41">
        <v>137</v>
      </c>
      <c r="D12" s="41">
        <v>67</v>
      </c>
      <c r="E12" s="41">
        <v>198</v>
      </c>
      <c r="F12" s="41">
        <v>95</v>
      </c>
      <c r="G12" s="41">
        <v>118</v>
      </c>
      <c r="H12" s="41">
        <v>332</v>
      </c>
      <c r="I12" s="41">
        <v>151</v>
      </c>
      <c r="J12" s="41">
        <v>273</v>
      </c>
      <c r="K12" s="41">
        <v>581</v>
      </c>
      <c r="L12" s="41">
        <v>691</v>
      </c>
      <c r="M12" s="41">
        <v>1780</v>
      </c>
      <c r="N12" s="41">
        <v>579</v>
      </c>
      <c r="O12" s="41">
        <v>1167</v>
      </c>
      <c r="P12" s="53">
        <v>300</v>
      </c>
      <c r="Q12" s="53">
        <v>489</v>
      </c>
      <c r="R12" s="53">
        <v>426</v>
      </c>
      <c r="S12" s="53">
        <v>172</v>
      </c>
      <c r="T12" s="54">
        <v>113</v>
      </c>
      <c r="U12" s="95">
        <f t="shared" si="0"/>
        <v>7900</v>
      </c>
      <c r="V12" s="60"/>
      <c r="AC12" s="310">
        <v>33270</v>
      </c>
      <c r="AD12" s="313">
        <f>VLOOKUP(VLOOKUP(MONTH(AC12),Nastavení!$G$16:$I$27,2,FALSE),$A$5:$T$16,YEAR(AC12)-1988,FALSE)</f>
        <v>330</v>
      </c>
    </row>
    <row r="13" spans="1:30" s="48" customFormat="1" ht="12.75">
      <c r="A13" s="182" t="s">
        <v>343</v>
      </c>
      <c r="B13" s="41">
        <v>146</v>
      </c>
      <c r="C13" s="41">
        <v>77</v>
      </c>
      <c r="D13" s="41">
        <v>82</v>
      </c>
      <c r="E13" s="41">
        <v>814</v>
      </c>
      <c r="F13" s="41">
        <v>90</v>
      </c>
      <c r="G13" s="41">
        <v>155</v>
      </c>
      <c r="H13" s="41">
        <v>171</v>
      </c>
      <c r="I13" s="41">
        <v>168</v>
      </c>
      <c r="J13" s="41">
        <v>252</v>
      </c>
      <c r="K13" s="41">
        <v>699</v>
      </c>
      <c r="L13" s="41">
        <v>749</v>
      </c>
      <c r="M13" s="41">
        <v>1497</v>
      </c>
      <c r="N13" s="41">
        <v>610</v>
      </c>
      <c r="O13" s="41">
        <v>965</v>
      </c>
      <c r="P13" s="53">
        <v>282</v>
      </c>
      <c r="Q13" s="53">
        <v>432</v>
      </c>
      <c r="R13" s="53">
        <v>193</v>
      </c>
      <c r="S13" s="53">
        <v>151</v>
      </c>
      <c r="T13" s="54">
        <v>121</v>
      </c>
      <c r="U13" s="95">
        <f t="shared" si="0"/>
        <v>7654</v>
      </c>
      <c r="V13" s="60"/>
      <c r="AC13" s="310">
        <v>33298</v>
      </c>
      <c r="AD13" s="313">
        <f>VLOOKUP(VLOOKUP(MONTH(AC13),Nastavení!$G$16:$I$27,2,FALSE),$A$5:$T$16,YEAR(AC13)-1988,FALSE)</f>
        <v>233</v>
      </c>
    </row>
    <row r="14" spans="1:30" s="48" customFormat="1" ht="12.75">
      <c r="A14" s="182" t="s">
        <v>344</v>
      </c>
      <c r="B14" s="41">
        <v>355</v>
      </c>
      <c r="C14" s="41">
        <v>80</v>
      </c>
      <c r="D14" s="41">
        <v>76</v>
      </c>
      <c r="E14" s="41">
        <v>334</v>
      </c>
      <c r="F14" s="41">
        <v>70</v>
      </c>
      <c r="G14" s="41">
        <v>69</v>
      </c>
      <c r="H14" s="41">
        <v>198</v>
      </c>
      <c r="I14" s="41">
        <v>119</v>
      </c>
      <c r="J14" s="41">
        <v>791</v>
      </c>
      <c r="K14" s="41">
        <v>551</v>
      </c>
      <c r="L14" s="41">
        <v>919</v>
      </c>
      <c r="M14" s="41">
        <v>1498</v>
      </c>
      <c r="N14" s="41">
        <v>773</v>
      </c>
      <c r="O14" s="41">
        <v>1557</v>
      </c>
      <c r="P14" s="53">
        <v>378</v>
      </c>
      <c r="Q14" s="53">
        <v>348</v>
      </c>
      <c r="R14" s="53">
        <v>235</v>
      </c>
      <c r="S14" s="53">
        <v>142</v>
      </c>
      <c r="T14" s="54">
        <v>176</v>
      </c>
      <c r="U14" s="95">
        <f t="shared" si="0"/>
        <v>8669</v>
      </c>
      <c r="V14" s="60"/>
      <c r="AC14" s="310">
        <v>33329</v>
      </c>
      <c r="AD14" s="313">
        <f>VLOOKUP(VLOOKUP(MONTH(AC14),Nastavení!$G$16:$I$27,2,FALSE),$A$5:$T$16,YEAR(AC14)-1988,FALSE)</f>
        <v>165</v>
      </c>
    </row>
    <row r="15" spans="1:30" s="48" customFormat="1" ht="12.75">
      <c r="A15" s="182" t="s">
        <v>345</v>
      </c>
      <c r="B15" s="41">
        <v>432</v>
      </c>
      <c r="C15" s="41">
        <v>122</v>
      </c>
      <c r="D15" s="41">
        <v>70</v>
      </c>
      <c r="E15" s="41">
        <v>129</v>
      </c>
      <c r="F15" s="41">
        <v>65</v>
      </c>
      <c r="G15" s="41">
        <v>73</v>
      </c>
      <c r="H15" s="41">
        <v>226</v>
      </c>
      <c r="I15" s="41">
        <v>210</v>
      </c>
      <c r="J15" s="41">
        <v>711</v>
      </c>
      <c r="K15" s="41">
        <v>724</v>
      </c>
      <c r="L15" s="41">
        <v>1232</v>
      </c>
      <c r="M15" s="41">
        <v>1355</v>
      </c>
      <c r="N15" s="41">
        <v>630</v>
      </c>
      <c r="O15" s="41">
        <v>997</v>
      </c>
      <c r="P15" s="53">
        <v>370</v>
      </c>
      <c r="Q15" s="53">
        <v>348</v>
      </c>
      <c r="R15" s="53">
        <v>208</v>
      </c>
      <c r="S15" s="53">
        <v>216</v>
      </c>
      <c r="T15" s="54">
        <v>117</v>
      </c>
      <c r="U15" s="95">
        <f t="shared" si="0"/>
        <v>8235</v>
      </c>
      <c r="V15" s="60"/>
      <c r="AC15" s="310">
        <v>33359</v>
      </c>
      <c r="AD15" s="313">
        <f>VLOOKUP(VLOOKUP(MONTH(AC15),Nastavení!$G$16:$I$27,2,FALSE),$A$5:$T$16,YEAR(AC15)-1988,FALSE)</f>
        <v>248</v>
      </c>
    </row>
    <row r="16" spans="1:30" s="48" customFormat="1" ht="12.75">
      <c r="A16" s="183" t="s">
        <v>346</v>
      </c>
      <c r="B16" s="41">
        <v>437</v>
      </c>
      <c r="C16" s="41">
        <v>100</v>
      </c>
      <c r="D16" s="41">
        <v>65</v>
      </c>
      <c r="E16" s="41">
        <v>110</v>
      </c>
      <c r="F16" s="41">
        <v>108</v>
      </c>
      <c r="G16" s="41">
        <v>84</v>
      </c>
      <c r="H16" s="41">
        <v>198</v>
      </c>
      <c r="I16" s="41">
        <v>250</v>
      </c>
      <c r="J16" s="41">
        <v>1035</v>
      </c>
      <c r="K16" s="41">
        <v>727</v>
      </c>
      <c r="L16" s="41">
        <v>997</v>
      </c>
      <c r="M16" s="41">
        <v>1422</v>
      </c>
      <c r="N16" s="41">
        <v>682</v>
      </c>
      <c r="O16" s="41">
        <v>761</v>
      </c>
      <c r="P16" s="321">
        <v>307</v>
      </c>
      <c r="Q16" s="55">
        <v>271</v>
      </c>
      <c r="R16" s="55">
        <v>152</v>
      </c>
      <c r="S16" s="55">
        <v>203</v>
      </c>
      <c r="T16" s="56">
        <v>83</v>
      </c>
      <c r="U16" s="95">
        <f t="shared" si="0"/>
        <v>7992</v>
      </c>
      <c r="V16" s="60"/>
      <c r="AC16" s="310">
        <v>33390</v>
      </c>
      <c r="AD16" s="313">
        <f>VLOOKUP(VLOOKUP(MONTH(AC16),Nastavení!$G$16:$I$27,2,FALSE),$A$5:$T$16,YEAR(AC16)-1988,FALSE)</f>
        <v>235</v>
      </c>
    </row>
    <row r="17" spans="1:31" s="57" customFormat="1" ht="12.75">
      <c r="A17" s="90" t="s">
        <v>39</v>
      </c>
      <c r="B17" s="94">
        <f>SUM(B5:B16)</f>
        <v>1602</v>
      </c>
      <c r="C17" s="94">
        <v>2226</v>
      </c>
      <c r="D17" s="94">
        <f aca="true" t="shared" si="1" ref="D17:T17">SUM(D5:D16)</f>
        <v>841</v>
      </c>
      <c r="E17" s="94">
        <f t="shared" si="1"/>
        <v>2207</v>
      </c>
      <c r="F17" s="94">
        <f t="shared" si="1"/>
        <v>1187</v>
      </c>
      <c r="G17" s="94">
        <f t="shared" si="1"/>
        <v>1417</v>
      </c>
      <c r="H17" s="94">
        <f t="shared" si="1"/>
        <v>2211</v>
      </c>
      <c r="I17" s="94">
        <f t="shared" si="1"/>
        <v>2109</v>
      </c>
      <c r="J17" s="94">
        <f t="shared" si="1"/>
        <v>4085</v>
      </c>
      <c r="K17" s="94">
        <f t="shared" si="1"/>
        <v>7218</v>
      </c>
      <c r="L17" s="94">
        <f t="shared" si="1"/>
        <v>8793</v>
      </c>
      <c r="M17" s="94">
        <f t="shared" si="1"/>
        <v>18094</v>
      </c>
      <c r="N17" s="94">
        <f t="shared" si="1"/>
        <v>8484</v>
      </c>
      <c r="O17" s="94">
        <f t="shared" si="1"/>
        <v>11400</v>
      </c>
      <c r="P17" s="94">
        <f>SUM(P5:P16)</f>
        <v>5459</v>
      </c>
      <c r="Q17" s="94">
        <f>SUM(Q5:Q16)</f>
        <v>4021</v>
      </c>
      <c r="R17" s="94">
        <f t="shared" si="1"/>
        <v>3016</v>
      </c>
      <c r="S17" s="94">
        <f t="shared" si="1"/>
        <v>1878</v>
      </c>
      <c r="T17" s="94">
        <f t="shared" si="1"/>
        <v>1656</v>
      </c>
      <c r="U17" s="91">
        <f>SUM(B17:T17)</f>
        <v>87904</v>
      </c>
      <c r="V17" s="60"/>
      <c r="AC17" s="310">
        <v>33420</v>
      </c>
      <c r="AD17" s="313">
        <f>VLOOKUP(VLOOKUP(MONTH(AC17),Nastavení!$G$16:$I$27,2,FALSE),$A$5:$T$16,YEAR(AC17)-1988,FALSE)</f>
        <v>104</v>
      </c>
      <c r="AE17" s="48"/>
    </row>
    <row r="18" spans="10:31" ht="13.5" customHeight="1">
      <c r="J18" s="59"/>
      <c r="K18" s="59"/>
      <c r="L18" s="59"/>
      <c r="U18" s="60"/>
      <c r="AC18" s="310">
        <v>33451</v>
      </c>
      <c r="AD18" s="313">
        <f>VLOOKUP(VLOOKUP(MONTH(AC18),Nastavení!$G$16:$I$27,2,FALSE),$A$5:$T$16,YEAR(AC18)-1988,FALSE)</f>
        <v>137</v>
      </c>
      <c r="AE18" s="48"/>
    </row>
    <row r="19" spans="10:31" ht="13.5" customHeight="1">
      <c r="J19" s="59"/>
      <c r="K19" s="59"/>
      <c r="L19" s="59"/>
      <c r="AC19" s="310">
        <v>33482</v>
      </c>
      <c r="AD19" s="313">
        <f>VLOOKUP(VLOOKUP(MONTH(AC19),Nastavení!$G$16:$I$27,2,FALSE),$A$5:$T$16,YEAR(AC19)-1988,FALSE)</f>
        <v>77</v>
      </c>
      <c r="AE19" s="48"/>
    </row>
    <row r="20" spans="10:31" ht="13.5" customHeight="1">
      <c r="J20" s="59"/>
      <c r="K20" s="59"/>
      <c r="L20" s="59"/>
      <c r="V20" s="61"/>
      <c r="AC20" s="310">
        <v>33512</v>
      </c>
      <c r="AD20" s="313">
        <f>VLOOKUP(VLOOKUP(MONTH(AC20),Nastavení!$G$16:$I$27,2,FALSE),$A$5:$T$16,YEAR(AC20)-1988,FALSE)</f>
        <v>80</v>
      </c>
      <c r="AE20" s="48"/>
    </row>
    <row r="21" spans="13:31" ht="13.5" customHeight="1">
      <c r="M21" s="62"/>
      <c r="N21" s="62"/>
      <c r="AC21" s="310">
        <v>33543</v>
      </c>
      <c r="AD21" s="313">
        <f>VLOOKUP(VLOOKUP(MONTH(AC21),Nastavení!$G$16:$I$27,2,FALSE),$A$5:$T$16,YEAR(AC21)-1988,FALSE)</f>
        <v>122</v>
      </c>
      <c r="AE21" s="48"/>
    </row>
    <row r="22" spans="29:31" ht="13.5" customHeight="1">
      <c r="AC22" s="310">
        <v>33573</v>
      </c>
      <c r="AD22" s="313">
        <f>VLOOKUP(VLOOKUP(MONTH(AC22),Nastavení!$G$16:$I$27,2,FALSE),$A$5:$T$16,YEAR(AC22)-1988,FALSE)</f>
        <v>100</v>
      </c>
      <c r="AE22" s="48"/>
    </row>
    <row r="23" spans="29:31" ht="13.5" customHeight="1">
      <c r="AC23" s="310">
        <v>33604</v>
      </c>
      <c r="AD23" s="313">
        <f>VLOOKUP(VLOOKUP(MONTH(AC23),Nastavení!$G$16:$I$27,2,FALSE),$A$5:$T$16,YEAR(AC23)-1988,FALSE)</f>
        <v>138</v>
      </c>
      <c r="AE23" s="48"/>
    </row>
    <row r="24" spans="29:31" ht="13.5" customHeight="1">
      <c r="AC24" s="310">
        <v>33635</v>
      </c>
      <c r="AD24" s="313">
        <f>VLOOKUP(VLOOKUP(MONTH(AC24),Nastavení!$G$16:$I$27,2,FALSE),$A$5:$T$16,YEAR(AC24)-1988,FALSE)</f>
        <v>39</v>
      </c>
      <c r="AE24" s="48"/>
    </row>
    <row r="25" spans="29:31" ht="13.5" customHeight="1">
      <c r="AC25" s="310">
        <v>33664</v>
      </c>
      <c r="AD25" s="313">
        <f>VLOOKUP(VLOOKUP(MONTH(AC25),Nastavení!$G$16:$I$27,2,FALSE),$A$5:$T$16,YEAR(AC25)-1988,FALSE)</f>
        <v>45</v>
      </c>
      <c r="AE25" s="48"/>
    </row>
    <row r="26" spans="29:31" ht="13.5" customHeight="1">
      <c r="AC26" s="310">
        <v>33695</v>
      </c>
      <c r="AD26" s="313">
        <f>VLOOKUP(VLOOKUP(MONTH(AC26),Nastavení!$G$16:$I$27,2,FALSE),$A$5:$T$16,YEAR(AC26)-1988,FALSE)</f>
        <v>61</v>
      </c>
      <c r="AE26" s="48"/>
    </row>
    <row r="27" spans="29:31" ht="13.5" customHeight="1">
      <c r="AC27" s="310">
        <v>33725</v>
      </c>
      <c r="AD27" s="313">
        <f>VLOOKUP(VLOOKUP(MONTH(AC27),Nastavení!$G$16:$I$27,2,FALSE),$A$5:$T$16,YEAR(AC27)-1988,FALSE)</f>
        <v>39</v>
      </c>
      <c r="AE27" s="48"/>
    </row>
    <row r="28" spans="29:31" ht="13.5" customHeight="1">
      <c r="AC28" s="310">
        <v>33756</v>
      </c>
      <c r="AD28" s="313">
        <f>VLOOKUP(VLOOKUP(MONTH(AC28),Nastavení!$G$16:$I$27,2,FALSE),$A$5:$T$16,YEAR(AC28)-1988,FALSE)</f>
        <v>64</v>
      </c>
      <c r="AE28" s="48"/>
    </row>
    <row r="29" spans="29:31" ht="13.5" customHeight="1">
      <c r="AC29" s="310">
        <v>33786</v>
      </c>
      <c r="AD29" s="313">
        <f>VLOOKUP(VLOOKUP(MONTH(AC29),Nastavení!$G$16:$I$27,2,FALSE),$A$5:$T$16,YEAR(AC29)-1988,FALSE)</f>
        <v>95</v>
      </c>
      <c r="AE29" s="48"/>
    </row>
    <row r="30" spans="29:31" ht="13.5" customHeight="1">
      <c r="AC30" s="310">
        <v>33817</v>
      </c>
      <c r="AD30" s="313">
        <f>VLOOKUP(VLOOKUP(MONTH(AC30),Nastavení!$G$16:$I$27,2,FALSE),$A$5:$T$16,YEAR(AC30)-1988,FALSE)</f>
        <v>67</v>
      </c>
      <c r="AE30" s="48"/>
    </row>
    <row r="31" spans="29:31" ht="13.5" customHeight="1">
      <c r="AC31" s="310">
        <v>33848</v>
      </c>
      <c r="AD31" s="313">
        <f>VLOOKUP(VLOOKUP(MONTH(AC31),Nastavení!$G$16:$I$27,2,FALSE),$A$5:$T$16,YEAR(AC31)-1988,FALSE)</f>
        <v>82</v>
      </c>
      <c r="AE31" s="48"/>
    </row>
    <row r="32" spans="29:31" ht="13.5" customHeight="1">
      <c r="AC32" s="310">
        <v>33878</v>
      </c>
      <c r="AD32" s="313">
        <f>VLOOKUP(VLOOKUP(MONTH(AC32),Nastavení!$G$16:$I$27,2,FALSE),$A$5:$T$16,YEAR(AC32)-1988,FALSE)</f>
        <v>76</v>
      </c>
      <c r="AE32" s="48"/>
    </row>
    <row r="33" spans="29:31" ht="13.5" customHeight="1">
      <c r="AC33" s="310">
        <v>33909</v>
      </c>
      <c r="AD33" s="313">
        <f>VLOOKUP(VLOOKUP(MONTH(AC33),Nastavení!$G$16:$I$27,2,FALSE),$A$5:$T$16,YEAR(AC33)-1988,FALSE)</f>
        <v>70</v>
      </c>
      <c r="AE33" s="48"/>
    </row>
    <row r="34" spans="29:31" ht="13.5" customHeight="1">
      <c r="AC34" s="310">
        <v>33939</v>
      </c>
      <c r="AD34" s="313">
        <f>VLOOKUP(VLOOKUP(MONTH(AC34),Nastavení!$G$16:$I$27,2,FALSE),$A$5:$T$16,YEAR(AC34)-1988,FALSE)</f>
        <v>65</v>
      </c>
      <c r="AE34" s="48"/>
    </row>
    <row r="35" spans="29:31" ht="13.5" customHeight="1">
      <c r="AC35" s="310">
        <v>33970</v>
      </c>
      <c r="AD35" s="313">
        <f>VLOOKUP(VLOOKUP(MONTH(AC35),Nastavení!$G$16:$I$27,2,FALSE),$A$5:$T$16,YEAR(AC35)-1988,FALSE)</f>
        <v>30</v>
      </c>
      <c r="AE35" s="48"/>
    </row>
    <row r="36" spans="29:31" ht="13.5" customHeight="1">
      <c r="AC36" s="310">
        <v>34001</v>
      </c>
      <c r="AD36" s="313">
        <f>VLOOKUP(VLOOKUP(MONTH(AC36),Nastavení!$G$16:$I$27,2,FALSE),$A$5:$T$16,YEAR(AC36)-1988,FALSE)</f>
        <v>45</v>
      </c>
      <c r="AE36" s="48"/>
    </row>
    <row r="37" spans="29:31" ht="13.5" customHeight="1">
      <c r="AC37" s="310">
        <v>34029</v>
      </c>
      <c r="AD37" s="313">
        <f>VLOOKUP(VLOOKUP(MONTH(AC37),Nastavení!$G$16:$I$27,2,FALSE),$A$5:$T$16,YEAR(AC37)-1988,FALSE)</f>
        <v>65</v>
      </c>
      <c r="AE37" s="48"/>
    </row>
    <row r="38" spans="29:31" ht="13.5" customHeight="1">
      <c r="AC38" s="310">
        <v>34060</v>
      </c>
      <c r="AD38" s="313">
        <f>VLOOKUP(VLOOKUP(MONTH(AC38),Nastavení!$G$16:$I$27,2,FALSE),$A$5:$T$16,YEAR(AC38)-1988,FALSE)</f>
        <v>71</v>
      </c>
      <c r="AE38" s="48"/>
    </row>
    <row r="39" spans="1:31" ht="13.5" customHeight="1">
      <c r="A39" s="587"/>
      <c r="B39" s="587"/>
      <c r="C39" s="587"/>
      <c r="D39" s="587"/>
      <c r="E39" s="587"/>
      <c r="F39" s="587"/>
      <c r="G39" s="587"/>
      <c r="H39" s="587"/>
      <c r="I39" s="587"/>
      <c r="J39" s="587"/>
      <c r="K39" s="587"/>
      <c r="L39" s="587"/>
      <c r="M39" s="587"/>
      <c r="N39" s="587"/>
      <c r="O39" s="587"/>
      <c r="P39" s="587"/>
      <c r="Q39" s="587"/>
      <c r="R39" s="587"/>
      <c r="S39" s="587"/>
      <c r="T39" s="587"/>
      <c r="U39" s="587"/>
      <c r="AC39" s="310">
        <v>34090</v>
      </c>
      <c r="AD39" s="313">
        <f>VLOOKUP(VLOOKUP(MONTH(AC39),Nastavení!$G$16:$I$27,2,FALSE),$A$5:$T$16,YEAR(AC39)-1988,FALSE)</f>
        <v>141</v>
      </c>
      <c r="AE39" s="48"/>
    </row>
    <row r="40" spans="1:31" ht="13.5" customHeight="1">
      <c r="A40" s="587"/>
      <c r="B40" s="587"/>
      <c r="C40" s="587"/>
      <c r="D40" s="587"/>
      <c r="E40" s="587"/>
      <c r="F40" s="587"/>
      <c r="G40" s="587"/>
      <c r="H40" s="587"/>
      <c r="I40" s="587"/>
      <c r="J40" s="587"/>
      <c r="K40" s="587"/>
      <c r="L40" s="587"/>
      <c r="M40" s="587"/>
      <c r="N40" s="587"/>
      <c r="O40" s="587"/>
      <c r="P40" s="587"/>
      <c r="Q40" s="587"/>
      <c r="R40" s="587"/>
      <c r="S40" s="587"/>
      <c r="T40" s="587"/>
      <c r="U40" s="587"/>
      <c r="AC40" s="310">
        <v>34121</v>
      </c>
      <c r="AD40" s="313">
        <f>VLOOKUP(VLOOKUP(MONTH(AC40),Nastavení!$G$16:$I$27,2,FALSE),$A$5:$T$16,YEAR(AC40)-1988,FALSE)</f>
        <v>101</v>
      </c>
      <c r="AE40" s="48"/>
    </row>
    <row r="41" spans="15:31" ht="13.5" customHeight="1">
      <c r="O41" s="63"/>
      <c r="P41" s="63"/>
      <c r="Q41" s="63"/>
      <c r="R41" s="63"/>
      <c r="S41" s="63"/>
      <c r="T41" s="63"/>
      <c r="AC41" s="310">
        <v>34151</v>
      </c>
      <c r="AD41" s="313">
        <f>VLOOKUP(VLOOKUP(MONTH(AC41),Nastavení!$G$16:$I$27,2,FALSE),$A$5:$T$16,YEAR(AC41)-1988,FALSE)</f>
        <v>169</v>
      </c>
      <c r="AE41" s="48"/>
    </row>
    <row r="42" spans="29:31" ht="13.5" customHeight="1">
      <c r="AC42" s="310">
        <v>34182</v>
      </c>
      <c r="AD42" s="313">
        <f>VLOOKUP(VLOOKUP(MONTH(AC42),Nastavení!$G$16:$I$27,2,FALSE),$A$5:$T$16,YEAR(AC42)-1988,FALSE)</f>
        <v>198</v>
      </c>
      <c r="AE42" s="48"/>
    </row>
    <row r="43" spans="29:31" ht="13.5" customHeight="1">
      <c r="AC43" s="310">
        <v>34213</v>
      </c>
      <c r="AD43" s="313">
        <f>VLOOKUP(VLOOKUP(MONTH(AC43),Nastavení!$G$16:$I$27,2,FALSE),$A$5:$T$16,YEAR(AC43)-1988,FALSE)</f>
        <v>814</v>
      </c>
      <c r="AE43" s="48"/>
    </row>
    <row r="44" spans="23:31" ht="13.5" customHeight="1">
      <c r="W44" s="250"/>
      <c r="X44" s="250"/>
      <c r="Y44" s="515"/>
      <c r="Z44" s="515"/>
      <c r="AA44" s="515"/>
      <c r="AC44" s="310">
        <v>34243</v>
      </c>
      <c r="AD44" s="313">
        <f>VLOOKUP(VLOOKUP(MONTH(AC44),Nastavení!$G$16:$I$27,2,FALSE),$A$5:$T$16,YEAR(AC44)-1988,FALSE)</f>
        <v>334</v>
      </c>
      <c r="AE44" s="48"/>
    </row>
    <row r="45" spans="23:31" ht="13.5" customHeight="1">
      <c r="W45" s="273"/>
      <c r="X45" s="274"/>
      <c r="Y45" s="275"/>
      <c r="Z45" s="516"/>
      <c r="AA45" s="517"/>
      <c r="AC45" s="310">
        <v>34274</v>
      </c>
      <c r="AD45" s="313">
        <f>VLOOKUP(VLOOKUP(MONTH(AC45),Nastavení!$G$16:$I$27,2,FALSE),$A$5:$T$16,YEAR(AC45)-1988,FALSE)</f>
        <v>129</v>
      </c>
      <c r="AE45" s="48"/>
    </row>
    <row r="46" spans="23:31" ht="13.5" customHeight="1">
      <c r="W46" s="273"/>
      <c r="X46" s="274"/>
      <c r="Y46" s="275"/>
      <c r="Z46" s="516"/>
      <c r="AA46" s="517"/>
      <c r="AC46" s="310">
        <v>34304</v>
      </c>
      <c r="AD46" s="313">
        <f>VLOOKUP(VLOOKUP(MONTH(AC46),Nastavení!$G$16:$I$27,2,FALSE),$A$5:$T$16,YEAR(AC46)-1988,FALSE)</f>
        <v>110</v>
      </c>
      <c r="AE46" s="48"/>
    </row>
    <row r="47" spans="23:31" ht="13.5" customHeight="1">
      <c r="W47" s="273"/>
      <c r="X47" s="274"/>
      <c r="Y47" s="275"/>
      <c r="Z47" s="516"/>
      <c r="AA47" s="517"/>
      <c r="AC47" s="310">
        <v>34335</v>
      </c>
      <c r="AD47" s="313">
        <f>VLOOKUP(VLOOKUP(MONTH(AC47),Nastavení!$G$16:$I$27,2,FALSE),$A$5:$T$16,YEAR(AC47)-1988,FALSE)</f>
        <v>172</v>
      </c>
      <c r="AE47" s="48"/>
    </row>
    <row r="48" spans="23:31" ht="13.5" customHeight="1">
      <c r="W48" s="273"/>
      <c r="X48" s="274"/>
      <c r="Y48" s="275"/>
      <c r="Z48" s="516"/>
      <c r="AA48" s="517"/>
      <c r="AC48" s="310">
        <v>34366</v>
      </c>
      <c r="AD48" s="313">
        <f>VLOOKUP(VLOOKUP(MONTH(AC48),Nastavení!$G$16:$I$27,2,FALSE),$A$5:$T$16,YEAR(AC48)-1988,FALSE)</f>
        <v>125</v>
      </c>
      <c r="AE48" s="48"/>
    </row>
    <row r="49" spans="23:31" ht="13.5" customHeight="1">
      <c r="W49" s="273"/>
      <c r="X49" s="274"/>
      <c r="Y49" s="275"/>
      <c r="Z49" s="516"/>
      <c r="AA49" s="517"/>
      <c r="AC49" s="310">
        <v>34394</v>
      </c>
      <c r="AD49" s="313">
        <f>VLOOKUP(VLOOKUP(MONTH(AC49),Nastavení!$G$16:$I$27,2,FALSE),$A$5:$T$16,YEAR(AC49)-1988,FALSE)</f>
        <v>97</v>
      </c>
      <c r="AE49" s="48"/>
    </row>
    <row r="50" spans="23:31" ht="13.5" customHeight="1">
      <c r="W50" s="273"/>
      <c r="X50" s="274"/>
      <c r="Y50" s="275"/>
      <c r="Z50" s="516"/>
      <c r="AA50" s="517"/>
      <c r="AC50" s="310">
        <v>34425</v>
      </c>
      <c r="AD50" s="313">
        <f>VLOOKUP(VLOOKUP(MONTH(AC50),Nastavení!$G$16:$I$27,2,FALSE),$A$5:$T$16,YEAR(AC50)-1988,FALSE)</f>
        <v>100</v>
      </c>
      <c r="AE50" s="48"/>
    </row>
    <row r="51" spans="23:31" ht="13.5" customHeight="1">
      <c r="W51" s="273"/>
      <c r="X51" s="274"/>
      <c r="Y51" s="275"/>
      <c r="Z51" s="516"/>
      <c r="AA51" s="517"/>
      <c r="AC51" s="310">
        <v>34455</v>
      </c>
      <c r="AD51" s="313">
        <f>VLOOKUP(VLOOKUP(MONTH(AC51),Nastavení!$G$16:$I$27,2,FALSE),$A$5:$T$16,YEAR(AC51)-1988,FALSE)</f>
        <v>80</v>
      </c>
      <c r="AE51" s="48"/>
    </row>
    <row r="52" spans="23:31" ht="13.5" customHeight="1">
      <c r="W52" s="273"/>
      <c r="X52" s="274"/>
      <c r="Y52" s="275"/>
      <c r="Z52" s="516"/>
      <c r="AA52" s="517"/>
      <c r="AC52" s="310">
        <v>34486</v>
      </c>
      <c r="AD52" s="313">
        <f>VLOOKUP(VLOOKUP(MONTH(AC52),Nastavení!$G$16:$I$27,2,FALSE),$A$5:$T$16,YEAR(AC52)-1988,FALSE)</f>
        <v>64</v>
      </c>
      <c r="AE52" s="48"/>
    </row>
    <row r="53" spans="23:31" ht="13.5" customHeight="1">
      <c r="W53" s="273"/>
      <c r="X53" s="274"/>
      <c r="Y53" s="275"/>
      <c r="Z53" s="516"/>
      <c r="AA53" s="517"/>
      <c r="AC53" s="310">
        <v>34516</v>
      </c>
      <c r="AD53" s="313">
        <f>VLOOKUP(VLOOKUP(MONTH(AC53),Nastavení!$G$16:$I$27,2,FALSE),$A$5:$T$16,YEAR(AC53)-1988,FALSE)</f>
        <v>121</v>
      </c>
      <c r="AE53" s="48"/>
    </row>
    <row r="54" spans="23:31" ht="13.5" customHeight="1">
      <c r="W54" s="273"/>
      <c r="X54" s="274"/>
      <c r="Y54" s="275"/>
      <c r="Z54" s="516"/>
      <c r="AA54" s="517"/>
      <c r="AC54" s="310">
        <v>34547</v>
      </c>
      <c r="AD54" s="313">
        <f>VLOOKUP(VLOOKUP(MONTH(AC54),Nastavení!$G$16:$I$27,2,FALSE),$A$5:$T$16,YEAR(AC54)-1988,FALSE)</f>
        <v>95</v>
      </c>
      <c r="AE54" s="48"/>
    </row>
    <row r="55" spans="23:31" ht="13.5" customHeight="1">
      <c r="W55" s="273"/>
      <c r="X55" s="274"/>
      <c r="Y55" s="275"/>
      <c r="Z55" s="516"/>
      <c r="AA55" s="517"/>
      <c r="AC55" s="310">
        <v>34578</v>
      </c>
      <c r="AD55" s="313">
        <f>VLOOKUP(VLOOKUP(MONTH(AC55),Nastavení!$G$16:$I$27,2,FALSE),$A$5:$T$16,YEAR(AC55)-1988,FALSE)</f>
        <v>90</v>
      </c>
      <c r="AE55" s="48"/>
    </row>
    <row r="56" spans="23:31" ht="13.5" customHeight="1">
      <c r="W56" s="273"/>
      <c r="X56" s="274"/>
      <c r="Y56" s="275"/>
      <c r="Z56" s="516"/>
      <c r="AA56" s="517"/>
      <c r="AC56" s="310">
        <v>34608</v>
      </c>
      <c r="AD56" s="313">
        <f>VLOOKUP(VLOOKUP(MONTH(AC56),Nastavení!$G$16:$I$27,2,FALSE),$A$5:$T$16,YEAR(AC56)-1988,FALSE)</f>
        <v>70</v>
      </c>
      <c r="AE56" s="48"/>
    </row>
    <row r="57" spans="23:31" ht="13.5" customHeight="1">
      <c r="W57" s="276"/>
      <c r="X57" s="276"/>
      <c r="Y57" s="276"/>
      <c r="AC57" s="310">
        <v>34639</v>
      </c>
      <c r="AD57" s="313">
        <f>VLOOKUP(VLOOKUP(MONTH(AC57),Nastavení!$G$16:$I$27,2,FALSE),$A$5:$T$16,YEAR(AC57)-1988,FALSE)</f>
        <v>65</v>
      </c>
      <c r="AE57" s="48"/>
    </row>
    <row r="58" spans="29:31" ht="13.5" customHeight="1">
      <c r="AC58" s="310">
        <v>34669</v>
      </c>
      <c r="AD58" s="313">
        <f>VLOOKUP(VLOOKUP(MONTH(AC58),Nastavení!$G$16:$I$27,2,FALSE),$A$5:$T$16,YEAR(AC58)-1988,FALSE)</f>
        <v>108</v>
      </c>
      <c r="AE58" s="48"/>
    </row>
    <row r="59" spans="29:31" ht="13.5" customHeight="1">
      <c r="AC59" s="310">
        <v>34700</v>
      </c>
      <c r="AD59" s="313">
        <f>VLOOKUP(VLOOKUP(MONTH(AC59),Nastavení!$G$16:$I$27,2,FALSE),$A$5:$T$16,YEAR(AC59)-1988,FALSE)</f>
        <v>55</v>
      </c>
      <c r="AE59" s="48"/>
    </row>
    <row r="60" spans="29:31" ht="13.5" customHeight="1">
      <c r="AC60" s="310">
        <v>34731</v>
      </c>
      <c r="AD60" s="313">
        <f>VLOOKUP(VLOOKUP(MONTH(AC60),Nastavení!$G$16:$I$27,2,FALSE),$A$5:$T$16,YEAR(AC60)-1988,FALSE)</f>
        <v>65</v>
      </c>
      <c r="AE60" s="48"/>
    </row>
    <row r="61" spans="29:31" ht="13.5" customHeight="1">
      <c r="AC61" s="310">
        <v>34759</v>
      </c>
      <c r="AD61" s="313">
        <f>VLOOKUP(VLOOKUP(MONTH(AC61),Nastavení!$G$16:$I$27,2,FALSE),$A$5:$T$16,YEAR(AC61)-1988,FALSE)</f>
        <v>201</v>
      </c>
      <c r="AE61" s="48"/>
    </row>
    <row r="62" spans="29:31" ht="13.5" customHeight="1">
      <c r="AC62" s="310">
        <v>34790</v>
      </c>
      <c r="AD62" s="313">
        <f>VLOOKUP(VLOOKUP(MONTH(AC62),Nastavení!$G$16:$I$27,2,FALSE),$A$5:$T$16,YEAR(AC62)-1988,FALSE)</f>
        <v>147</v>
      </c>
      <c r="AE62" s="48"/>
    </row>
    <row r="63" spans="29:31" ht="13.5" customHeight="1">
      <c r="AC63" s="310">
        <v>34820</v>
      </c>
      <c r="AD63" s="313">
        <f>VLOOKUP(VLOOKUP(MONTH(AC63),Nastavení!$G$16:$I$27,2,FALSE),$A$5:$T$16,YEAR(AC63)-1988,FALSE)</f>
        <v>211</v>
      </c>
      <c r="AE63" s="48"/>
    </row>
    <row r="64" spans="29:31" ht="13.5" customHeight="1">
      <c r="AC64" s="310">
        <v>34851</v>
      </c>
      <c r="AD64" s="313">
        <f>VLOOKUP(VLOOKUP(MONTH(AC64),Nastavení!$G$16:$I$27,2,FALSE),$A$5:$T$16,YEAR(AC64)-1988,FALSE)</f>
        <v>150</v>
      </c>
      <c r="AE64" s="48"/>
    </row>
    <row r="65" spans="29:31" ht="13.5" customHeight="1">
      <c r="AC65" s="310">
        <v>34881</v>
      </c>
      <c r="AD65" s="313">
        <f>VLOOKUP(VLOOKUP(MONTH(AC65),Nastavení!$G$16:$I$27,2,FALSE),$A$5:$T$16,YEAR(AC65)-1988,FALSE)</f>
        <v>89</v>
      </c>
      <c r="AE65" s="48"/>
    </row>
    <row r="66" spans="29:31" ht="13.5" customHeight="1">
      <c r="AC66" s="310">
        <v>34912</v>
      </c>
      <c r="AD66" s="313">
        <f>VLOOKUP(VLOOKUP(MONTH(AC66),Nastavení!$G$16:$I$27,2,FALSE),$A$5:$T$16,YEAR(AC66)-1988,FALSE)</f>
        <v>118</v>
      </c>
      <c r="AE66" s="48"/>
    </row>
    <row r="67" spans="29:31" ht="13.5" customHeight="1">
      <c r="AC67" s="310">
        <v>34943</v>
      </c>
      <c r="AD67" s="313">
        <f>VLOOKUP(VLOOKUP(MONTH(AC67),Nastavení!$G$16:$I$27,2,FALSE),$A$5:$T$16,YEAR(AC67)-1988,FALSE)</f>
        <v>155</v>
      </c>
      <c r="AE67" s="48"/>
    </row>
    <row r="68" spans="29:31" ht="13.5" customHeight="1">
      <c r="AC68" s="310">
        <v>34973</v>
      </c>
      <c r="AD68" s="313">
        <f>VLOOKUP(VLOOKUP(MONTH(AC68),Nastavení!$G$16:$I$27,2,FALSE),$A$5:$T$16,YEAR(AC68)-1988,FALSE)</f>
        <v>69</v>
      </c>
      <c r="AE68" s="48"/>
    </row>
    <row r="69" spans="29:31" ht="13.5" customHeight="1">
      <c r="AC69" s="310">
        <v>35004</v>
      </c>
      <c r="AD69" s="313">
        <f>VLOOKUP(VLOOKUP(MONTH(AC69),Nastavení!$G$16:$I$27,2,FALSE),$A$5:$T$16,YEAR(AC69)-1988,FALSE)</f>
        <v>73</v>
      </c>
      <c r="AE69" s="48"/>
    </row>
    <row r="70" spans="29:31" ht="13.5" customHeight="1">
      <c r="AC70" s="310">
        <v>35034</v>
      </c>
      <c r="AD70" s="313">
        <f>VLOOKUP(VLOOKUP(MONTH(AC70),Nastavení!$G$16:$I$27,2,FALSE),$A$5:$T$16,YEAR(AC70)-1988,FALSE)</f>
        <v>84</v>
      </c>
      <c r="AE70" s="48"/>
    </row>
    <row r="71" spans="29:31" ht="13.5" customHeight="1">
      <c r="AC71" s="310">
        <v>35065</v>
      </c>
      <c r="AD71" s="313">
        <f>VLOOKUP(VLOOKUP(MONTH(AC71),Nastavení!$G$16:$I$27,2,FALSE),$A$5:$T$16,YEAR(AC71)-1988,FALSE)</f>
        <v>57</v>
      </c>
      <c r="AE71" s="48"/>
    </row>
    <row r="72" spans="29:31" ht="13.5" customHeight="1">
      <c r="AC72" s="310">
        <v>35096</v>
      </c>
      <c r="AD72" s="313">
        <f>VLOOKUP(VLOOKUP(MONTH(AC72),Nastavení!$G$16:$I$27,2,FALSE),$A$5:$T$16,YEAR(AC72)-1988,FALSE)</f>
        <v>125</v>
      </c>
      <c r="AE72" s="48"/>
    </row>
    <row r="73" spans="29:31" ht="13.5" customHeight="1">
      <c r="AC73" s="310">
        <v>35125</v>
      </c>
      <c r="AD73" s="313">
        <f>VLOOKUP(VLOOKUP(MONTH(AC73),Nastavení!$G$16:$I$27,2,FALSE),$A$5:$T$16,YEAR(AC73)-1988,FALSE)</f>
        <v>138</v>
      </c>
      <c r="AE73" s="48"/>
    </row>
    <row r="74" spans="29:31" ht="13.5" customHeight="1">
      <c r="AC74" s="310">
        <v>35156</v>
      </c>
      <c r="AD74" s="313">
        <f>VLOOKUP(VLOOKUP(MONTH(AC74),Nastavení!$G$16:$I$27,2,FALSE),$A$5:$T$16,YEAR(AC74)-1988,FALSE)</f>
        <v>118</v>
      </c>
      <c r="AE74" s="48"/>
    </row>
    <row r="75" spans="29:31" ht="13.5" customHeight="1">
      <c r="AC75" s="310">
        <v>35186</v>
      </c>
      <c r="AD75" s="313">
        <f>VLOOKUP(VLOOKUP(MONTH(AC75),Nastavení!$G$16:$I$27,2,FALSE),$A$5:$T$16,YEAR(AC75)-1988,FALSE)</f>
        <v>89</v>
      </c>
      <c r="AE75" s="48"/>
    </row>
    <row r="76" spans="29:31" ht="13.5" customHeight="1">
      <c r="AC76" s="310">
        <v>35217</v>
      </c>
      <c r="AD76" s="313">
        <f>VLOOKUP(VLOOKUP(MONTH(AC76),Nastavení!$G$16:$I$27,2,FALSE),$A$5:$T$16,YEAR(AC76)-1988,FALSE)</f>
        <v>187</v>
      </c>
      <c r="AE76" s="48"/>
    </row>
    <row r="77" spans="29:31" ht="13.5" customHeight="1">
      <c r="AC77" s="310">
        <v>35247</v>
      </c>
      <c r="AD77" s="313">
        <f>VLOOKUP(VLOOKUP(MONTH(AC77),Nastavení!$G$16:$I$27,2,FALSE),$A$5:$T$16,YEAR(AC77)-1988,FALSE)</f>
        <v>372</v>
      </c>
      <c r="AE77" s="48"/>
    </row>
    <row r="78" spans="29:31" ht="13.5" customHeight="1">
      <c r="AC78" s="310">
        <v>35278</v>
      </c>
      <c r="AD78" s="313">
        <f>VLOOKUP(VLOOKUP(MONTH(AC78),Nastavení!$G$16:$I$27,2,FALSE),$A$5:$T$16,YEAR(AC78)-1988,FALSE)</f>
        <v>332</v>
      </c>
      <c r="AE78" s="48"/>
    </row>
    <row r="79" spans="29:31" ht="13.5" customHeight="1">
      <c r="AC79" s="310">
        <v>35309</v>
      </c>
      <c r="AD79" s="313">
        <f>VLOOKUP(VLOOKUP(MONTH(AC79),Nastavení!$G$16:$I$27,2,FALSE),$A$5:$T$16,YEAR(AC79)-1988,FALSE)</f>
        <v>171</v>
      </c>
      <c r="AE79" s="48"/>
    </row>
    <row r="80" spans="29:31" ht="13.5" customHeight="1">
      <c r="AC80" s="310">
        <v>35339</v>
      </c>
      <c r="AD80" s="313">
        <f>VLOOKUP(VLOOKUP(MONTH(AC80),Nastavení!$G$16:$I$27,2,FALSE),$A$5:$T$16,YEAR(AC80)-1988,FALSE)</f>
        <v>198</v>
      </c>
      <c r="AE80" s="48"/>
    </row>
    <row r="81" spans="29:31" ht="13.5" customHeight="1">
      <c r="AC81" s="310">
        <v>35370</v>
      </c>
      <c r="AD81" s="313">
        <f>VLOOKUP(VLOOKUP(MONTH(AC81),Nastavení!$G$16:$I$27,2,FALSE),$A$5:$T$16,YEAR(AC81)-1988,FALSE)</f>
        <v>226</v>
      </c>
      <c r="AE81" s="48"/>
    </row>
    <row r="82" spans="29:31" ht="13.5" customHeight="1">
      <c r="AC82" s="310">
        <v>35400</v>
      </c>
      <c r="AD82" s="313">
        <f>VLOOKUP(VLOOKUP(MONTH(AC82),Nastavení!$G$16:$I$27,2,FALSE),$A$5:$T$16,YEAR(AC82)-1988,FALSE)</f>
        <v>198</v>
      </c>
      <c r="AE82" s="48"/>
    </row>
    <row r="83" spans="29:31" ht="13.5" customHeight="1">
      <c r="AC83" s="310">
        <v>35431</v>
      </c>
      <c r="AD83" s="313">
        <f>VLOOKUP(VLOOKUP(MONTH(AC83),Nastavení!$G$16:$I$27,2,FALSE),$A$5:$T$16,YEAR(AC83)-1988,FALSE)</f>
        <v>212</v>
      </c>
      <c r="AE83" s="48"/>
    </row>
    <row r="84" spans="29:31" ht="13.5" customHeight="1">
      <c r="AC84" s="310">
        <v>35462</v>
      </c>
      <c r="AD84" s="313">
        <f>VLOOKUP(VLOOKUP(MONTH(AC84),Nastavení!$G$16:$I$27,2,FALSE),$A$5:$T$16,YEAR(AC84)-1988,FALSE)</f>
        <v>191</v>
      </c>
      <c r="AE84" s="48"/>
    </row>
    <row r="85" spans="29:31" ht="13.5" customHeight="1">
      <c r="AC85" s="310">
        <v>35490</v>
      </c>
      <c r="AD85" s="313">
        <f>VLOOKUP(VLOOKUP(MONTH(AC85),Nastavení!$G$16:$I$27,2,FALSE),$A$5:$T$16,YEAR(AC85)-1988,FALSE)</f>
        <v>201</v>
      </c>
      <c r="AE85" s="48"/>
    </row>
    <row r="86" spans="29:31" ht="13.5" customHeight="1">
      <c r="AC86" s="310">
        <v>35521</v>
      </c>
      <c r="AD86" s="313">
        <f>VLOOKUP(VLOOKUP(MONTH(AC86),Nastavení!$G$16:$I$27,2,FALSE),$A$5:$T$16,YEAR(AC86)-1988,FALSE)</f>
        <v>193</v>
      </c>
      <c r="AE86" s="48"/>
    </row>
    <row r="87" spans="29:31" ht="13.5" customHeight="1">
      <c r="AC87" s="310">
        <v>35551</v>
      </c>
      <c r="AD87" s="313">
        <f>VLOOKUP(VLOOKUP(MONTH(AC87),Nastavení!$G$16:$I$27,2,FALSE),$A$5:$T$16,YEAR(AC87)-1988,FALSE)</f>
        <v>114</v>
      </c>
      <c r="AE87" s="48"/>
    </row>
    <row r="88" spans="29:31" ht="13.5" customHeight="1">
      <c r="AC88" s="310">
        <v>35582</v>
      </c>
      <c r="AD88" s="313">
        <f>VLOOKUP(VLOOKUP(MONTH(AC88),Nastavení!$G$16:$I$27,2,FALSE),$A$5:$T$16,YEAR(AC88)-1988,FALSE)</f>
        <v>115</v>
      </c>
      <c r="AE88" s="48"/>
    </row>
    <row r="89" spans="29:31" ht="13.5" customHeight="1">
      <c r="AC89" s="310">
        <v>35612</v>
      </c>
      <c r="AD89" s="313">
        <f>VLOOKUP(VLOOKUP(MONTH(AC89),Nastavení!$G$16:$I$27,2,FALSE),$A$5:$T$16,YEAR(AC89)-1988,FALSE)</f>
        <v>185</v>
      </c>
      <c r="AE89" s="48"/>
    </row>
    <row r="90" spans="29:31" ht="13.5" customHeight="1">
      <c r="AC90" s="310">
        <v>35643</v>
      </c>
      <c r="AD90" s="313">
        <f>VLOOKUP(VLOOKUP(MONTH(AC90),Nastavení!$G$16:$I$27,2,FALSE),$A$5:$T$16,YEAR(AC90)-1988,FALSE)</f>
        <v>151</v>
      </c>
      <c r="AE90" s="48"/>
    </row>
    <row r="91" spans="29:31" ht="13.5" customHeight="1">
      <c r="AC91" s="310">
        <v>35674</v>
      </c>
      <c r="AD91" s="313">
        <f>VLOOKUP(VLOOKUP(MONTH(AC91),Nastavení!$G$16:$I$27,2,FALSE),$A$5:$T$16,YEAR(AC91)-1988,FALSE)</f>
        <v>168</v>
      </c>
      <c r="AE91" s="48"/>
    </row>
    <row r="92" spans="29:31" ht="13.5" customHeight="1">
      <c r="AC92" s="310">
        <v>35704</v>
      </c>
      <c r="AD92" s="313">
        <f>VLOOKUP(VLOOKUP(MONTH(AC92),Nastavení!$G$16:$I$27,2,FALSE),$A$5:$T$16,YEAR(AC92)-1988,FALSE)</f>
        <v>119</v>
      </c>
      <c r="AE92" s="48"/>
    </row>
    <row r="93" spans="29:31" ht="13.5" customHeight="1">
      <c r="AC93" s="310">
        <v>35735</v>
      </c>
      <c r="AD93" s="313">
        <f>VLOOKUP(VLOOKUP(MONTH(AC93),Nastavení!$G$16:$I$27,2,FALSE),$A$5:$T$16,YEAR(AC93)-1988,FALSE)</f>
        <v>210</v>
      </c>
      <c r="AE93" s="48"/>
    </row>
    <row r="94" spans="29:31" ht="13.5" customHeight="1">
      <c r="AC94" s="310">
        <v>35765</v>
      </c>
      <c r="AD94" s="313">
        <f>VLOOKUP(VLOOKUP(MONTH(AC94),Nastavení!$G$16:$I$27,2,FALSE),$A$5:$T$16,YEAR(AC94)-1988,FALSE)</f>
        <v>250</v>
      </c>
      <c r="AE94" s="48"/>
    </row>
    <row r="95" spans="29:31" ht="13.5" customHeight="1">
      <c r="AC95" s="310">
        <v>35796</v>
      </c>
      <c r="AD95" s="313">
        <f>VLOOKUP(VLOOKUP(MONTH(AC95),Nastavení!$G$16:$I$27,2,FALSE),$A$5:$T$16,YEAR(AC95)-1988,FALSE)</f>
        <v>219</v>
      </c>
      <c r="AE95" s="48"/>
    </row>
    <row r="96" spans="29:31" ht="13.5" customHeight="1">
      <c r="AC96" s="310">
        <v>35827</v>
      </c>
      <c r="AD96" s="313">
        <f>VLOOKUP(VLOOKUP(MONTH(AC96),Nastavení!$G$16:$I$27,2,FALSE),$A$5:$T$16,YEAR(AC96)-1988,FALSE)</f>
        <v>175</v>
      </c>
      <c r="AE96" s="48"/>
    </row>
    <row r="97" spans="29:31" ht="13.5" customHeight="1">
      <c r="AC97" s="310">
        <v>35855</v>
      </c>
      <c r="AD97" s="313">
        <f>VLOOKUP(VLOOKUP(MONTH(AC97),Nastavení!$G$16:$I$27,2,FALSE),$A$5:$T$16,YEAR(AC97)-1988,FALSE)</f>
        <v>144</v>
      </c>
      <c r="AE97" s="48"/>
    </row>
    <row r="98" spans="29:31" ht="13.5" customHeight="1">
      <c r="AC98" s="310">
        <v>35886</v>
      </c>
      <c r="AD98" s="313">
        <f>VLOOKUP(VLOOKUP(MONTH(AC98),Nastavení!$G$16:$I$27,2,FALSE),$A$5:$T$16,YEAR(AC98)-1988,FALSE)</f>
        <v>127</v>
      </c>
      <c r="AE98" s="48"/>
    </row>
    <row r="99" spans="29:31" ht="13.5" customHeight="1">
      <c r="AC99" s="310">
        <v>35916</v>
      </c>
      <c r="AD99" s="313">
        <f>VLOOKUP(VLOOKUP(MONTH(AC99),Nastavení!$G$16:$I$27,2,FALSE),$A$5:$T$16,YEAR(AC99)-1988,FALSE)</f>
        <v>96</v>
      </c>
      <c r="AE99" s="48"/>
    </row>
    <row r="100" spans="29:31" ht="13.5" customHeight="1">
      <c r="AC100" s="310">
        <v>35947</v>
      </c>
      <c r="AD100" s="313">
        <f>VLOOKUP(VLOOKUP(MONTH(AC100),Nastavení!$G$16:$I$27,2,FALSE),$A$5:$T$16,YEAR(AC100)-1988,FALSE)</f>
        <v>120</v>
      </c>
      <c r="AE100" s="48"/>
    </row>
    <row r="101" spans="29:31" ht="12.75">
      <c r="AC101" s="310">
        <v>35977</v>
      </c>
      <c r="AD101" s="313">
        <f>VLOOKUP(VLOOKUP(MONTH(AC101),Nastavení!$G$16:$I$27,2,FALSE),$A$5:$T$16,YEAR(AC101)-1988,FALSE)</f>
        <v>142</v>
      </c>
      <c r="AE101" s="48"/>
    </row>
    <row r="102" spans="29:31" ht="12.75">
      <c r="AC102" s="310">
        <v>36008</v>
      </c>
      <c r="AD102" s="313">
        <f>VLOOKUP(VLOOKUP(MONTH(AC102),Nastavení!$G$16:$I$27,2,FALSE),$A$5:$T$16,YEAR(AC102)-1988,FALSE)</f>
        <v>273</v>
      </c>
      <c r="AE102" s="48"/>
    </row>
    <row r="103" spans="29:31" ht="12.75">
      <c r="AC103" s="310">
        <v>36039</v>
      </c>
      <c r="AD103" s="313">
        <f>VLOOKUP(VLOOKUP(MONTH(AC103),Nastavení!$G$16:$I$27,2,FALSE),$A$5:$T$16,YEAR(AC103)-1988,FALSE)</f>
        <v>252</v>
      </c>
      <c r="AE103" s="48"/>
    </row>
    <row r="104" spans="29:31" ht="12.75">
      <c r="AC104" s="310">
        <v>36069</v>
      </c>
      <c r="AD104" s="313">
        <f>VLOOKUP(VLOOKUP(MONTH(AC104),Nastavení!$G$16:$I$27,2,FALSE),$A$5:$T$16,YEAR(AC104)-1988,FALSE)</f>
        <v>791</v>
      </c>
      <c r="AE104" s="48"/>
    </row>
    <row r="105" spans="29:31" ht="12.75">
      <c r="AC105" s="310">
        <v>36100</v>
      </c>
      <c r="AD105" s="313">
        <f>VLOOKUP(VLOOKUP(MONTH(AC105),Nastavení!$G$16:$I$27,2,FALSE),$A$5:$T$16,YEAR(AC105)-1988,FALSE)</f>
        <v>711</v>
      </c>
      <c r="AE105" s="48"/>
    </row>
    <row r="106" spans="29:31" ht="12.75">
      <c r="AC106" s="310">
        <v>36130</v>
      </c>
      <c r="AD106" s="313">
        <f>VLOOKUP(VLOOKUP(MONTH(AC106),Nastavení!$G$16:$I$27,2,FALSE),$A$5:$T$16,YEAR(AC106)-1988,FALSE)</f>
        <v>1035</v>
      </c>
      <c r="AE106" s="48"/>
    </row>
    <row r="107" spans="29:31" ht="12.75">
      <c r="AC107" s="310">
        <v>36161</v>
      </c>
      <c r="AD107" s="313">
        <f>VLOOKUP(VLOOKUP(MONTH(AC107),Nastavení!$G$16:$I$27,2,FALSE),$A$5:$T$16,YEAR(AC107)-1988,FALSE)</f>
        <v>602</v>
      </c>
      <c r="AE107" s="48"/>
    </row>
    <row r="108" spans="29:31" ht="12.75">
      <c r="AC108" s="310">
        <v>36192</v>
      </c>
      <c r="AD108" s="313">
        <f>VLOOKUP(VLOOKUP(MONTH(AC108),Nastavení!$G$16:$I$27,2,FALSE),$A$5:$T$16,YEAR(AC108)-1988,FALSE)</f>
        <v>430</v>
      </c>
      <c r="AE108" s="48"/>
    </row>
    <row r="109" spans="29:31" ht="12.75">
      <c r="AC109" s="310">
        <v>36220</v>
      </c>
      <c r="AD109" s="313">
        <f>VLOOKUP(VLOOKUP(MONTH(AC109),Nastavení!$G$16:$I$27,2,FALSE),$A$5:$T$16,YEAR(AC109)-1988,FALSE)</f>
        <v>583</v>
      </c>
      <c r="AE109" s="48"/>
    </row>
    <row r="110" spans="29:31" ht="12.75">
      <c r="AC110" s="310">
        <v>36251</v>
      </c>
      <c r="AD110" s="313">
        <f>VLOOKUP(VLOOKUP(MONTH(AC110),Nastavení!$G$16:$I$27,2,FALSE),$A$5:$T$16,YEAR(AC110)-1988,FALSE)</f>
        <v>569</v>
      </c>
      <c r="AE110" s="48"/>
    </row>
    <row r="111" spans="29:31" ht="12.75">
      <c r="AC111" s="310">
        <v>36281</v>
      </c>
      <c r="AD111" s="313">
        <f>VLOOKUP(VLOOKUP(MONTH(AC111),Nastavení!$G$16:$I$27,2,FALSE),$A$5:$T$16,YEAR(AC111)-1988,FALSE)</f>
        <v>604</v>
      </c>
      <c r="AE111" s="48"/>
    </row>
    <row r="112" spans="29:31" ht="12.75">
      <c r="AC112" s="310">
        <v>36312</v>
      </c>
      <c r="AD112" s="313">
        <f>VLOOKUP(VLOOKUP(MONTH(AC112),Nastavení!$G$16:$I$27,2,FALSE),$A$5:$T$16,YEAR(AC112)-1988,FALSE)</f>
        <v>537</v>
      </c>
      <c r="AE112" s="48"/>
    </row>
    <row r="113" spans="29:31" ht="12.75">
      <c r="AC113" s="310">
        <v>36342</v>
      </c>
      <c r="AD113" s="313">
        <f>VLOOKUP(VLOOKUP(MONTH(AC113),Nastavení!$G$16:$I$27,2,FALSE),$A$5:$T$16,YEAR(AC113)-1988,FALSE)</f>
        <v>611</v>
      </c>
      <c r="AE113" s="48"/>
    </row>
    <row r="114" spans="29:31" ht="12.75">
      <c r="AC114" s="310">
        <v>36373</v>
      </c>
      <c r="AD114" s="313">
        <f>VLOOKUP(VLOOKUP(MONTH(AC114),Nastavení!$G$16:$I$27,2,FALSE),$A$5:$T$16,YEAR(AC114)-1988,FALSE)</f>
        <v>581</v>
      </c>
      <c r="AE114" s="48"/>
    </row>
    <row r="115" spans="29:31" ht="12.75">
      <c r="AC115" s="310">
        <v>36404</v>
      </c>
      <c r="AD115" s="313">
        <f>VLOOKUP(VLOOKUP(MONTH(AC115),Nastavení!$G$16:$I$27,2,FALSE),$A$5:$T$16,YEAR(AC115)-1988,FALSE)</f>
        <v>699</v>
      </c>
      <c r="AE115" s="48"/>
    </row>
    <row r="116" spans="29:31" ht="12.75">
      <c r="AC116" s="310">
        <v>36434</v>
      </c>
      <c r="AD116" s="313">
        <f>VLOOKUP(VLOOKUP(MONTH(AC116),Nastavení!$G$16:$I$27,2,FALSE),$A$5:$T$16,YEAR(AC116)-1988,FALSE)</f>
        <v>551</v>
      </c>
      <c r="AE116" s="48"/>
    </row>
    <row r="117" spans="29:31" ht="12.75">
      <c r="AC117" s="310">
        <v>36465</v>
      </c>
      <c r="AD117" s="313">
        <f>VLOOKUP(VLOOKUP(MONTH(AC117),Nastavení!$G$16:$I$27,2,FALSE),$A$5:$T$16,YEAR(AC117)-1988,FALSE)</f>
        <v>724</v>
      </c>
      <c r="AE117" s="48"/>
    </row>
    <row r="118" spans="29:31" ht="12.75">
      <c r="AC118" s="310">
        <v>36495</v>
      </c>
      <c r="AD118" s="313">
        <f>VLOOKUP(VLOOKUP(MONTH(AC118),Nastavení!$G$16:$I$27,2,FALSE),$A$5:$T$16,YEAR(AC118)-1988,FALSE)</f>
        <v>727</v>
      </c>
      <c r="AE118" s="48"/>
    </row>
    <row r="119" spans="29:31" ht="12.75">
      <c r="AC119" s="310">
        <v>36526</v>
      </c>
      <c r="AD119" s="313">
        <f>VLOOKUP(VLOOKUP(MONTH(AC119),Nastavení!$G$16:$I$27,2,FALSE),$A$5:$T$16,YEAR(AC119)-1988,FALSE)</f>
        <v>593</v>
      </c>
      <c r="AE119" s="48"/>
    </row>
    <row r="120" spans="29:31" ht="12.75">
      <c r="AC120" s="310">
        <v>36557</v>
      </c>
      <c r="AD120" s="313">
        <f>VLOOKUP(VLOOKUP(MONTH(AC120),Nastavení!$G$16:$I$27,2,FALSE),$A$5:$T$16,YEAR(AC120)-1988,FALSE)</f>
        <v>384</v>
      </c>
      <c r="AE120" s="48"/>
    </row>
    <row r="121" spans="29:31" ht="12.75">
      <c r="AC121" s="310">
        <v>36586</v>
      </c>
      <c r="AD121" s="313">
        <f>VLOOKUP(VLOOKUP(MONTH(AC121),Nastavení!$G$16:$I$27,2,FALSE),$A$5:$T$16,YEAR(AC121)-1988,FALSE)</f>
        <v>514</v>
      </c>
      <c r="AE121" s="48"/>
    </row>
    <row r="122" spans="29:31" ht="12.75">
      <c r="AC122" s="310">
        <v>36617</v>
      </c>
      <c r="AD122" s="313">
        <f>VLOOKUP(VLOOKUP(MONTH(AC122),Nastavení!$G$16:$I$27,2,FALSE),$A$5:$T$16,YEAR(AC122)-1988,FALSE)</f>
        <v>559</v>
      </c>
      <c r="AE122" s="48"/>
    </row>
    <row r="123" spans="29:31" ht="12.75">
      <c r="AC123" s="310">
        <v>36647</v>
      </c>
      <c r="AD123" s="313">
        <f>VLOOKUP(VLOOKUP(MONTH(AC123),Nastavení!$G$16:$I$27,2,FALSE),$A$5:$T$16,YEAR(AC123)-1988,FALSE)</f>
        <v>545</v>
      </c>
      <c r="AE123" s="48"/>
    </row>
    <row r="124" spans="29:31" ht="12.75">
      <c r="AC124" s="310">
        <v>36678</v>
      </c>
      <c r="AD124" s="313">
        <f>VLOOKUP(VLOOKUP(MONTH(AC124),Nastavení!$G$16:$I$27,2,FALSE),$A$5:$T$16,YEAR(AC124)-1988,FALSE)</f>
        <v>944</v>
      </c>
      <c r="AE124" s="48"/>
    </row>
    <row r="125" spans="29:31" ht="12.75">
      <c r="AC125" s="310">
        <v>36708</v>
      </c>
      <c r="AD125" s="313">
        <f>VLOOKUP(VLOOKUP(MONTH(AC125),Nastavení!$G$16:$I$27,2,FALSE),$A$5:$T$16,YEAR(AC125)-1988,FALSE)</f>
        <v>666</v>
      </c>
      <c r="AE125" s="48"/>
    </row>
    <row r="126" spans="29:31" ht="12.75">
      <c r="AC126" s="310">
        <v>36739</v>
      </c>
      <c r="AD126" s="313">
        <f>VLOOKUP(VLOOKUP(MONTH(AC126),Nastavení!$G$16:$I$27,2,FALSE),$A$5:$T$16,YEAR(AC126)-1988,FALSE)</f>
        <v>691</v>
      </c>
      <c r="AE126" s="48"/>
    </row>
    <row r="127" spans="29:31" ht="12.75">
      <c r="AC127" s="310">
        <v>36770</v>
      </c>
      <c r="AD127" s="313">
        <f>VLOOKUP(VLOOKUP(MONTH(AC127),Nastavení!$G$16:$I$27,2,FALSE),$A$5:$T$16,YEAR(AC127)-1988,FALSE)</f>
        <v>749</v>
      </c>
      <c r="AE127" s="48"/>
    </row>
    <row r="128" spans="29:31" ht="12.75">
      <c r="AC128" s="310">
        <v>36800</v>
      </c>
      <c r="AD128" s="313">
        <f>VLOOKUP(VLOOKUP(MONTH(AC128),Nastavení!$G$16:$I$27,2,FALSE),$A$5:$T$16,YEAR(AC128)-1988,FALSE)</f>
        <v>919</v>
      </c>
      <c r="AE128" s="48"/>
    </row>
    <row r="129" spans="29:31" ht="12.75">
      <c r="AC129" s="310">
        <v>36831</v>
      </c>
      <c r="AD129" s="313">
        <f>VLOOKUP(VLOOKUP(MONTH(AC129),Nastavení!$G$16:$I$27,2,FALSE),$A$5:$T$16,YEAR(AC129)-1988,FALSE)</f>
        <v>1232</v>
      </c>
      <c r="AE129" s="48"/>
    </row>
    <row r="130" spans="29:31" ht="12.75">
      <c r="AC130" s="310">
        <v>36861</v>
      </c>
      <c r="AD130" s="313">
        <f>VLOOKUP(VLOOKUP(MONTH(AC130),Nastavení!$G$16:$I$27,2,FALSE),$A$5:$T$16,YEAR(AC130)-1988,FALSE)</f>
        <v>997</v>
      </c>
      <c r="AE130" s="48"/>
    </row>
    <row r="131" spans="29:31" ht="12.75">
      <c r="AC131" s="310">
        <v>36892</v>
      </c>
      <c r="AD131" s="313">
        <f>VLOOKUP(VLOOKUP(MONTH(AC131),Nastavení!$G$16:$I$27,2,FALSE),$A$5:$T$16,YEAR(AC131)-1988,FALSE)</f>
        <v>1228</v>
      </c>
      <c r="AE131" s="48"/>
    </row>
    <row r="132" spans="29:31" ht="12.75">
      <c r="AC132" s="310">
        <v>36923</v>
      </c>
      <c r="AD132" s="313">
        <f>VLOOKUP(VLOOKUP(MONTH(AC132),Nastavení!$G$16:$I$27,2,FALSE),$A$5:$T$16,YEAR(AC132)-1988,FALSE)</f>
        <v>1228</v>
      </c>
      <c r="AE132" s="48"/>
    </row>
    <row r="133" spans="29:31" ht="12.75">
      <c r="AC133" s="310">
        <v>36951</v>
      </c>
      <c r="AD133" s="313">
        <f>VLOOKUP(VLOOKUP(MONTH(AC133),Nastavení!$G$16:$I$27,2,FALSE),$A$5:$T$16,YEAR(AC133)-1988,FALSE)</f>
        <v>1635</v>
      </c>
      <c r="AE133" s="48"/>
    </row>
    <row r="134" spans="29:31" ht="12.75">
      <c r="AC134" s="310">
        <v>36982</v>
      </c>
      <c r="AD134" s="313">
        <f>VLOOKUP(VLOOKUP(MONTH(AC134),Nastavení!$G$16:$I$27,2,FALSE),$A$5:$T$16,YEAR(AC134)-1988,FALSE)</f>
        <v>1539</v>
      </c>
      <c r="AE134" s="48"/>
    </row>
    <row r="135" spans="29:31" ht="12.75">
      <c r="AC135" s="310">
        <v>37012</v>
      </c>
      <c r="AD135" s="313">
        <f>VLOOKUP(VLOOKUP(MONTH(AC135),Nastavení!$G$16:$I$27,2,FALSE),$A$5:$T$16,YEAR(AC135)-1988,FALSE)</f>
        <v>1600</v>
      </c>
      <c r="AE135" s="48"/>
    </row>
    <row r="136" spans="29:31" ht="12.75">
      <c r="AC136" s="310">
        <v>37043</v>
      </c>
      <c r="AD136" s="313">
        <f>VLOOKUP(VLOOKUP(MONTH(AC136),Nastavení!$G$16:$I$27,2,FALSE),$A$5:$T$16,YEAR(AC136)-1988,FALSE)</f>
        <v>1698</v>
      </c>
      <c r="AE136" s="48"/>
    </row>
    <row r="137" spans="29:31" ht="12.75">
      <c r="AC137" s="310">
        <v>37073</v>
      </c>
      <c r="AD137" s="313">
        <f>VLOOKUP(VLOOKUP(MONTH(AC137),Nastavení!$G$16:$I$27,2,FALSE),$A$5:$T$16,YEAR(AC137)-1988,FALSE)</f>
        <v>1614</v>
      </c>
      <c r="AE137" s="48"/>
    </row>
    <row r="138" spans="29:31" ht="12.75">
      <c r="AC138" s="310">
        <v>37104</v>
      </c>
      <c r="AD138" s="313">
        <f>VLOOKUP(VLOOKUP(MONTH(AC138),Nastavení!$G$16:$I$27,2,FALSE),$A$5:$T$16,YEAR(AC138)-1988,FALSE)</f>
        <v>1780</v>
      </c>
      <c r="AE138" s="48"/>
    </row>
    <row r="139" spans="29:31" ht="12.75">
      <c r="AC139" s="310">
        <v>37135</v>
      </c>
      <c r="AD139" s="313">
        <f>VLOOKUP(VLOOKUP(MONTH(AC139),Nastavení!$G$16:$I$27,2,FALSE),$A$5:$T$16,YEAR(AC139)-1988,FALSE)</f>
        <v>1497</v>
      </c>
      <c r="AE139" s="48"/>
    </row>
    <row r="140" spans="29:31" ht="12.75">
      <c r="AC140" s="310">
        <v>37165</v>
      </c>
      <c r="AD140" s="313">
        <f>VLOOKUP(VLOOKUP(MONTH(AC140),Nastavení!$G$16:$I$27,2,FALSE),$A$5:$T$16,YEAR(AC140)-1988,FALSE)</f>
        <v>1498</v>
      </c>
      <c r="AE140" s="48"/>
    </row>
    <row r="141" spans="29:31" ht="12.75">
      <c r="AC141" s="310">
        <v>37196</v>
      </c>
      <c r="AD141" s="313">
        <f>VLOOKUP(VLOOKUP(MONTH(AC141),Nastavení!$G$16:$I$27,2,FALSE),$A$5:$T$16,YEAR(AC141)-1988,FALSE)</f>
        <v>1355</v>
      </c>
      <c r="AE141" s="48"/>
    </row>
    <row r="142" spans="29:31" ht="12.75">
      <c r="AC142" s="310">
        <v>37226</v>
      </c>
      <c r="AD142" s="313">
        <f>VLOOKUP(VLOOKUP(MONTH(AC142),Nastavení!$G$16:$I$27,2,FALSE),$A$5:$T$16,YEAR(AC142)-1988,FALSE)</f>
        <v>1422</v>
      </c>
      <c r="AE142" s="48"/>
    </row>
    <row r="143" spans="29:31" ht="12.75">
      <c r="AC143" s="310">
        <v>37257</v>
      </c>
      <c r="AD143" s="313">
        <f>VLOOKUP(VLOOKUP(MONTH(AC143),Nastavení!$G$16:$I$27,2,FALSE),$A$5:$T$16,YEAR(AC143)-1988,FALSE)</f>
        <v>1334</v>
      </c>
      <c r="AE143" s="48"/>
    </row>
    <row r="144" spans="29:31" ht="12.75">
      <c r="AC144" s="310">
        <v>37288</v>
      </c>
      <c r="AD144" s="313">
        <f>VLOOKUP(VLOOKUP(MONTH(AC144),Nastavení!$G$16:$I$27,2,FALSE),$A$5:$T$16,YEAR(AC144)-1988,FALSE)</f>
        <v>679</v>
      </c>
      <c r="AE144" s="48"/>
    </row>
    <row r="145" spans="29:31" ht="12.75">
      <c r="AC145" s="310">
        <v>37316</v>
      </c>
      <c r="AD145" s="313">
        <f>VLOOKUP(VLOOKUP(MONTH(AC145),Nastavení!$G$16:$I$27,2,FALSE),$A$5:$T$16,YEAR(AC145)-1988,FALSE)</f>
        <v>726</v>
      </c>
      <c r="AE145" s="48"/>
    </row>
    <row r="146" spans="29:31" ht="12.75">
      <c r="AC146" s="310">
        <v>37347</v>
      </c>
      <c r="AD146" s="313">
        <f>VLOOKUP(VLOOKUP(MONTH(AC146),Nastavení!$G$16:$I$27,2,FALSE),$A$5:$T$16,YEAR(AC146)-1988,FALSE)</f>
        <v>762</v>
      </c>
      <c r="AE146" s="48"/>
    </row>
    <row r="147" spans="29:31" ht="12.75">
      <c r="AC147" s="310">
        <v>37377</v>
      </c>
      <c r="AD147" s="313">
        <f>VLOOKUP(VLOOKUP(MONTH(AC147),Nastavení!$G$16:$I$27,2,FALSE),$A$5:$T$16,YEAR(AC147)-1988,FALSE)</f>
        <v>604</v>
      </c>
      <c r="AE147" s="48"/>
    </row>
    <row r="148" spans="29:31" ht="12.75">
      <c r="AC148" s="310">
        <v>37408</v>
      </c>
      <c r="AD148" s="313">
        <f>VLOOKUP(VLOOKUP(MONTH(AC148),Nastavení!$G$16:$I$27,2,FALSE),$A$5:$T$16,YEAR(AC148)-1988,FALSE)</f>
        <v>525</v>
      </c>
      <c r="AE148" s="48"/>
    </row>
    <row r="149" spans="29:31" ht="12.75">
      <c r="AC149" s="310">
        <v>37438</v>
      </c>
      <c r="AD149" s="313">
        <f>VLOOKUP(VLOOKUP(MONTH(AC149),Nastavení!$G$16:$I$27,2,FALSE),$A$5:$T$16,YEAR(AC149)-1988,FALSE)</f>
        <v>580</v>
      </c>
      <c r="AE149" s="48"/>
    </row>
    <row r="150" spans="29:31" ht="12.75">
      <c r="AC150" s="310">
        <v>37469</v>
      </c>
      <c r="AD150" s="313">
        <f>VLOOKUP(VLOOKUP(MONTH(AC150),Nastavení!$G$16:$I$27,2,FALSE),$A$5:$T$16,YEAR(AC150)-1988,FALSE)</f>
        <v>579</v>
      </c>
      <c r="AE150" s="48"/>
    </row>
    <row r="151" spans="29:31" ht="12.75">
      <c r="AC151" s="310">
        <v>37500</v>
      </c>
      <c r="AD151" s="313">
        <f>VLOOKUP(VLOOKUP(MONTH(AC151),Nastavení!$G$16:$I$27,2,FALSE),$A$5:$T$16,YEAR(AC151)-1988,FALSE)</f>
        <v>610</v>
      </c>
      <c r="AE151" s="48"/>
    </row>
    <row r="152" spans="29:31" ht="12.75">
      <c r="AC152" s="310">
        <v>37530</v>
      </c>
      <c r="AD152" s="313">
        <f>VLOOKUP(VLOOKUP(MONTH(AC152),Nastavení!$G$16:$I$27,2,FALSE),$A$5:$T$16,YEAR(AC152)-1988,FALSE)</f>
        <v>773</v>
      </c>
      <c r="AE152" s="48"/>
    </row>
    <row r="153" spans="29:31" ht="12.75">
      <c r="AC153" s="310">
        <v>37561</v>
      </c>
      <c r="AD153" s="313">
        <f>VLOOKUP(VLOOKUP(MONTH(AC153),Nastavení!$G$16:$I$27,2,FALSE),$A$5:$T$16,YEAR(AC153)-1988,FALSE)</f>
        <v>630</v>
      </c>
      <c r="AE153" s="48"/>
    </row>
    <row r="154" spans="29:31" ht="12.75">
      <c r="AC154" s="310">
        <v>37591</v>
      </c>
      <c r="AD154" s="313">
        <f>VLOOKUP(VLOOKUP(MONTH(AC154),Nastavení!$G$16:$I$27,2,FALSE),$A$5:$T$16,YEAR(AC154)-1988,FALSE)</f>
        <v>682</v>
      </c>
      <c r="AE154" s="48"/>
    </row>
    <row r="155" spans="29:31" ht="12.75">
      <c r="AC155" s="310">
        <v>37622</v>
      </c>
      <c r="AD155" s="313">
        <f>VLOOKUP(VLOOKUP(MONTH(AC155),Nastavení!$G$16:$I$27,2,FALSE),$A$5:$T$16,YEAR(AC155)-1988,FALSE)</f>
        <v>686</v>
      </c>
      <c r="AE155" s="48"/>
    </row>
    <row r="156" spans="29:31" ht="12.75">
      <c r="AC156" s="310">
        <v>37653</v>
      </c>
      <c r="AD156" s="313">
        <f>VLOOKUP(VLOOKUP(MONTH(AC156),Nastavení!$G$16:$I$27,2,FALSE),$A$5:$T$16,YEAR(AC156)-1988,FALSE)</f>
        <v>704</v>
      </c>
      <c r="AE156" s="48"/>
    </row>
    <row r="157" spans="29:31" ht="12.75">
      <c r="AC157" s="310">
        <v>37681</v>
      </c>
      <c r="AD157" s="313">
        <f>VLOOKUP(VLOOKUP(MONTH(AC157),Nastavení!$G$16:$I$27,2,FALSE),$A$5:$T$16,YEAR(AC157)-1988,FALSE)</f>
        <v>588</v>
      </c>
      <c r="AE157" s="48"/>
    </row>
    <row r="158" spans="29:31" ht="12.75">
      <c r="AC158" s="310">
        <v>37712</v>
      </c>
      <c r="AD158" s="313">
        <f>VLOOKUP(VLOOKUP(MONTH(AC158),Nastavení!$G$16:$I$27,2,FALSE),$A$5:$T$16,YEAR(AC158)-1988,FALSE)</f>
        <v>1187</v>
      </c>
      <c r="AE158" s="48"/>
    </row>
    <row r="159" spans="29:31" ht="12.75">
      <c r="AC159" s="310">
        <v>37742</v>
      </c>
      <c r="AD159" s="313">
        <f>VLOOKUP(VLOOKUP(MONTH(AC159),Nastavení!$G$16:$I$27,2,FALSE),$A$5:$T$16,YEAR(AC159)-1988,FALSE)</f>
        <v>964</v>
      </c>
      <c r="AE159" s="48"/>
    </row>
    <row r="160" spans="29:31" ht="12.75">
      <c r="AC160" s="310">
        <v>37773</v>
      </c>
      <c r="AD160" s="313">
        <f>VLOOKUP(VLOOKUP(MONTH(AC160),Nastavení!$G$16:$I$27,2,FALSE),$A$5:$T$16,YEAR(AC160)-1988,FALSE)</f>
        <v>899</v>
      </c>
      <c r="AE160" s="48"/>
    </row>
    <row r="161" spans="29:31" ht="12.75">
      <c r="AC161" s="310">
        <v>37803</v>
      </c>
      <c r="AD161" s="313">
        <f>VLOOKUP(VLOOKUP(MONTH(AC161),Nastavení!$G$16:$I$27,2,FALSE),$A$5:$T$16,YEAR(AC161)-1988,FALSE)</f>
        <v>925</v>
      </c>
      <c r="AE161" s="48"/>
    </row>
    <row r="162" spans="29:31" ht="12.75">
      <c r="AC162" s="310">
        <v>37834</v>
      </c>
      <c r="AD162" s="313">
        <f>VLOOKUP(VLOOKUP(MONTH(AC162),Nastavení!$G$16:$I$27,2,FALSE),$A$5:$T$16,YEAR(AC162)-1988,FALSE)</f>
        <v>1167</v>
      </c>
      <c r="AE162" s="48"/>
    </row>
    <row r="163" spans="29:31" ht="12.75">
      <c r="AC163" s="310">
        <v>37865</v>
      </c>
      <c r="AD163" s="313">
        <f>VLOOKUP(VLOOKUP(MONTH(AC163),Nastavení!$G$16:$I$27,2,FALSE),$A$5:$T$16,YEAR(AC163)-1988,FALSE)</f>
        <v>965</v>
      </c>
      <c r="AE163" s="48"/>
    </row>
    <row r="164" spans="29:31" ht="12.75">
      <c r="AC164" s="310">
        <v>37895</v>
      </c>
      <c r="AD164" s="313">
        <f>VLOOKUP(VLOOKUP(MONTH(AC164),Nastavení!$G$16:$I$27,2,FALSE),$A$5:$T$16,YEAR(AC164)-1988,FALSE)</f>
        <v>1557</v>
      </c>
      <c r="AE164" s="48"/>
    </row>
    <row r="165" spans="29:31" ht="12.75">
      <c r="AC165" s="310">
        <v>37926</v>
      </c>
      <c r="AD165" s="313">
        <f>VLOOKUP(VLOOKUP(MONTH(AC165),Nastavení!$G$16:$I$27,2,FALSE),$A$5:$T$16,YEAR(AC165)-1988,FALSE)</f>
        <v>997</v>
      </c>
      <c r="AE165" s="48"/>
    </row>
    <row r="166" spans="29:31" ht="12.75">
      <c r="AC166" s="310">
        <v>37956</v>
      </c>
      <c r="AD166" s="313">
        <f>VLOOKUP(VLOOKUP(MONTH(AC166),Nastavení!$G$16:$I$27,2,FALSE),$A$5:$T$16,YEAR(AC166)-1988,FALSE)</f>
        <v>761</v>
      </c>
      <c r="AE166" s="48"/>
    </row>
    <row r="167" spans="29:31" ht="12.75">
      <c r="AC167" s="310">
        <v>37987</v>
      </c>
      <c r="AD167" s="313">
        <f>VLOOKUP(VLOOKUP(MONTH(AC167),Nastavení!$G$16:$I$27,2,FALSE),$A$5:$T$16,YEAR(AC167)-1988,FALSE)</f>
        <v>552</v>
      </c>
      <c r="AE167" s="48"/>
    </row>
    <row r="168" spans="29:31" ht="12.75">
      <c r="AC168" s="310">
        <v>38018</v>
      </c>
      <c r="AD168" s="313">
        <f>VLOOKUP(VLOOKUP(MONTH(AC168),Nastavení!$G$16:$I$27,2,FALSE),$A$5:$T$16,YEAR(AC168)-1988,FALSE)</f>
        <v>588</v>
      </c>
      <c r="AE168" s="48"/>
    </row>
    <row r="169" spans="29:31" ht="12.75">
      <c r="AC169" s="310">
        <v>38047</v>
      </c>
      <c r="AD169" s="313">
        <f>VLOOKUP(VLOOKUP(MONTH(AC169),Nastavení!$G$16:$I$27,2,FALSE),$A$5:$T$16,YEAR(AC169)-1988,FALSE)</f>
        <v>988</v>
      </c>
      <c r="AE169" s="48"/>
    </row>
    <row r="170" spans="29:31" ht="12.75">
      <c r="AC170" s="310">
        <v>38078</v>
      </c>
      <c r="AD170" s="313">
        <f>VLOOKUP(VLOOKUP(MONTH(AC170),Nastavení!$G$16:$I$27,2,FALSE),$A$5:$T$16,YEAR(AC170)-1988,FALSE)</f>
        <v>603</v>
      </c>
      <c r="AE170" s="48"/>
    </row>
    <row r="171" spans="29:31" ht="12.75">
      <c r="AC171" s="310">
        <v>38108</v>
      </c>
      <c r="AD171" s="313">
        <f>VLOOKUP(VLOOKUP(MONTH(AC171),Nastavení!$G$16:$I$27,2,FALSE),$A$5:$T$16,YEAR(AC171)-1988,FALSE)</f>
        <v>420</v>
      </c>
      <c r="AE171" s="48"/>
    </row>
    <row r="172" spans="29:31" ht="12.75">
      <c r="AC172" s="310">
        <v>38139</v>
      </c>
      <c r="AD172" s="313">
        <f>VLOOKUP(VLOOKUP(MONTH(AC172),Nastavení!$G$16:$I$27,2,FALSE),$A$5:$T$16,YEAR(AC172)-1988,FALSE)</f>
        <v>317</v>
      </c>
      <c r="AE172" s="48"/>
    </row>
    <row r="173" spans="29:31" ht="12.75">
      <c r="AC173" s="310">
        <v>38169</v>
      </c>
      <c r="AD173" s="313">
        <f>VLOOKUP(VLOOKUP(MONTH(AC173),Nastavení!$G$16:$I$27,2,FALSE),$A$5:$T$16,YEAR(AC173)-1988,FALSE)</f>
        <v>354</v>
      </c>
      <c r="AE173" s="48"/>
    </row>
    <row r="174" spans="29:31" ht="12.75">
      <c r="AC174" s="310">
        <v>38200</v>
      </c>
      <c r="AD174" s="313">
        <f>VLOOKUP(VLOOKUP(MONTH(AC174),Nastavení!$G$16:$I$27,2,FALSE),$A$5:$T$16,YEAR(AC174)-1988,FALSE)</f>
        <v>300</v>
      </c>
      <c r="AE174" s="48"/>
    </row>
    <row r="175" spans="29:31" ht="12.75">
      <c r="AC175" s="310">
        <v>38231</v>
      </c>
      <c r="AD175" s="313">
        <f>VLOOKUP(VLOOKUP(MONTH(AC175),Nastavení!$G$16:$I$27,2,FALSE),$A$5:$T$16,YEAR(AC175)-1988,FALSE)</f>
        <v>282</v>
      </c>
      <c r="AE175" s="48"/>
    </row>
    <row r="176" spans="29:31" ht="12.75">
      <c r="AC176" s="310">
        <v>38261</v>
      </c>
      <c r="AD176" s="313">
        <f>VLOOKUP(VLOOKUP(MONTH(AC176),Nastavení!$G$16:$I$27,2,FALSE),$A$5:$T$16,YEAR(AC176)-1988,FALSE)</f>
        <v>378</v>
      </c>
      <c r="AE176" s="48"/>
    </row>
    <row r="177" spans="29:31" ht="12.75">
      <c r="AC177" s="310">
        <v>38292</v>
      </c>
      <c r="AD177" s="313">
        <f>VLOOKUP(VLOOKUP(MONTH(AC177),Nastavení!$G$16:$I$27,2,FALSE),$A$5:$T$16,YEAR(AC177)-1988,FALSE)</f>
        <v>370</v>
      </c>
      <c r="AE177" s="48"/>
    </row>
    <row r="178" spans="29:31" ht="12.75">
      <c r="AC178" s="310">
        <v>38322</v>
      </c>
      <c r="AD178" s="313">
        <f>VLOOKUP(VLOOKUP(MONTH(AC178),Nastavení!$G$16:$I$27,2,FALSE),$A$5:$T$16,YEAR(AC178)-1988,FALSE)</f>
        <v>307</v>
      </c>
      <c r="AE178" s="48"/>
    </row>
    <row r="179" spans="29:31" ht="12.75">
      <c r="AC179" s="310">
        <v>38353</v>
      </c>
      <c r="AD179" s="313">
        <f>VLOOKUP(VLOOKUP(MONTH(AC179),Nastavení!$G$16:$I$27,2,FALSE),$A$5:$T$16,YEAR(AC179)-1988,FALSE)</f>
        <v>346</v>
      </c>
      <c r="AE179" s="48"/>
    </row>
    <row r="180" spans="29:31" ht="12.75">
      <c r="AC180" s="310">
        <v>38384</v>
      </c>
      <c r="AD180" s="313">
        <f>VLOOKUP(VLOOKUP(MONTH(AC180),Nastavení!$G$16:$I$27,2,FALSE),$A$5:$T$16,YEAR(AC180)-1988,FALSE)</f>
        <v>297</v>
      </c>
      <c r="AE180" s="48"/>
    </row>
    <row r="181" spans="29:31" ht="12.75">
      <c r="AC181" s="310">
        <v>38412</v>
      </c>
      <c r="AD181" s="313">
        <f>VLOOKUP(VLOOKUP(MONTH(AC181),Nastavení!$G$16:$I$27,2,FALSE),$A$5:$T$16,YEAR(AC181)-1988,FALSE)</f>
        <v>307</v>
      </c>
      <c r="AE181" s="48"/>
    </row>
    <row r="182" spans="29:31" ht="12.75">
      <c r="AC182" s="310">
        <v>38443</v>
      </c>
      <c r="AD182" s="313">
        <f>VLOOKUP(VLOOKUP(MONTH(AC182),Nastavení!$G$16:$I$27,2,FALSE),$A$5:$T$16,YEAR(AC182)-1988,FALSE)</f>
        <v>280</v>
      </c>
      <c r="AE182" s="48"/>
    </row>
    <row r="183" spans="29:31" ht="12.75">
      <c r="AC183" s="310">
        <v>38473</v>
      </c>
      <c r="AD183" s="313">
        <f>VLOOKUP(VLOOKUP(MONTH(AC183),Nastavení!$G$16:$I$27,2,FALSE),$A$5:$T$16,YEAR(AC183)-1988,FALSE)</f>
        <v>261</v>
      </c>
      <c r="AE183" s="48"/>
    </row>
    <row r="184" spans="29:31" ht="12.75">
      <c r="AC184" s="310">
        <v>38504</v>
      </c>
      <c r="AD184" s="313">
        <f>VLOOKUP(VLOOKUP(MONTH(AC184),Nastavení!$G$16:$I$27,2,FALSE),$A$5:$T$16,YEAR(AC184)-1988,FALSE)</f>
        <v>312</v>
      </c>
      <c r="AE184" s="48"/>
    </row>
    <row r="185" spans="29:31" ht="12.75">
      <c r="AC185" s="310">
        <v>38534</v>
      </c>
      <c r="AD185" s="313">
        <f>VLOOKUP(VLOOKUP(MONTH(AC185),Nastavení!$G$16:$I$27,2,FALSE),$A$5:$T$16,YEAR(AC185)-1988,FALSE)</f>
        <v>330</v>
      </c>
      <c r="AE185" s="48"/>
    </row>
    <row r="186" spans="29:31" ht="12.75">
      <c r="AC186" s="310">
        <v>38565</v>
      </c>
      <c r="AD186" s="313">
        <f>VLOOKUP(VLOOKUP(MONTH(AC186),Nastavení!$G$16:$I$27,2,FALSE),$A$5:$T$16,YEAR(AC186)-1988,FALSE)</f>
        <v>489</v>
      </c>
      <c r="AE186" s="48"/>
    </row>
    <row r="187" spans="29:31" ht="12.75">
      <c r="AC187" s="310">
        <v>38596</v>
      </c>
      <c r="AD187" s="313">
        <f>VLOOKUP(VLOOKUP(MONTH(AC187),Nastavení!$G$16:$I$27,2,FALSE),$A$5:$T$16,YEAR(AC187)-1988,FALSE)</f>
        <v>432</v>
      </c>
      <c r="AE187" s="48"/>
    </row>
    <row r="188" spans="29:31" ht="12.75">
      <c r="AC188" s="310">
        <v>38626</v>
      </c>
      <c r="AD188" s="313">
        <f>VLOOKUP(VLOOKUP(MONTH(AC188),Nastavení!$G$16:$I$27,2,FALSE),$A$5:$T$16,YEAR(AC188)-1988,FALSE)</f>
        <v>348</v>
      </c>
      <c r="AE188" s="48"/>
    </row>
    <row r="189" spans="29:31" ht="12.75">
      <c r="AC189" s="310">
        <v>38657</v>
      </c>
      <c r="AD189" s="313">
        <f>VLOOKUP(VLOOKUP(MONTH(AC189),Nastavení!$G$16:$I$27,2,FALSE),$A$5:$T$16,YEAR(AC189)-1988,FALSE)</f>
        <v>348</v>
      </c>
      <c r="AE189" s="48"/>
    </row>
    <row r="190" spans="29:31" ht="12.75">
      <c r="AC190" s="310">
        <v>38687</v>
      </c>
      <c r="AD190" s="313">
        <f>VLOOKUP(VLOOKUP(MONTH(AC190),Nastavení!$G$16:$I$27,2,FALSE),$A$5:$T$16,YEAR(AC190)-1988,FALSE)</f>
        <v>271</v>
      </c>
      <c r="AE190" s="48"/>
    </row>
    <row r="191" spans="29:31" ht="12.75">
      <c r="AC191" s="310">
        <v>38718</v>
      </c>
      <c r="AD191" s="313">
        <f>VLOOKUP(VLOOKUP(MONTH(AC191),Nastavení!$G$16:$I$27,2,FALSE),$A$5:$T$16,YEAR(AC191)-1988,FALSE)</f>
        <v>262</v>
      </c>
      <c r="AE191" s="48"/>
    </row>
    <row r="192" spans="29:31" ht="12.75">
      <c r="AC192" s="310">
        <v>38749</v>
      </c>
      <c r="AD192" s="313">
        <f>VLOOKUP(VLOOKUP(MONTH(AC192),Nastavení!$G$16:$I$27,2,FALSE),$A$5:$T$16,YEAR(AC192)-1988,FALSE)</f>
        <v>235</v>
      </c>
      <c r="AE192" s="48"/>
    </row>
    <row r="193" spans="29:31" ht="12.75">
      <c r="AC193" s="310">
        <v>38777</v>
      </c>
      <c r="AD193" s="313">
        <f>VLOOKUP(VLOOKUP(MONTH(AC193),Nastavení!$G$16:$I$27,2,FALSE),$A$5:$T$16,YEAR(AC193)-1988,FALSE)</f>
        <v>263</v>
      </c>
      <c r="AE193" s="48"/>
    </row>
    <row r="194" spans="29:31" ht="12.75">
      <c r="AC194" s="310">
        <v>38808</v>
      </c>
      <c r="AD194" s="313">
        <f>VLOOKUP(VLOOKUP(MONTH(AC194),Nastavení!$G$16:$I$27,2,FALSE),$A$5:$T$16,YEAR(AC194)-1988,FALSE)</f>
        <v>218</v>
      </c>
      <c r="AE194" s="48"/>
    </row>
    <row r="195" spans="29:31" ht="12.75">
      <c r="AC195" s="310">
        <v>38838</v>
      </c>
      <c r="AD195" s="313">
        <f>VLOOKUP(VLOOKUP(MONTH(AC195),Nastavení!$G$16:$I$27,2,FALSE),$A$5:$T$16,YEAR(AC195)-1988,FALSE)</f>
        <v>246</v>
      </c>
      <c r="AE195" s="48"/>
    </row>
    <row r="196" spans="29:31" ht="12.75">
      <c r="AC196" s="310">
        <v>38869</v>
      </c>
      <c r="AD196" s="313">
        <f>VLOOKUP(VLOOKUP(MONTH(AC196),Nastavení!$G$16:$I$27,2,FALSE),$A$5:$T$16,YEAR(AC196)-1988,FALSE)</f>
        <v>286</v>
      </c>
      <c r="AE196" s="48"/>
    </row>
    <row r="197" spans="29:31" ht="12.75">
      <c r="AC197" s="310">
        <v>38899</v>
      </c>
      <c r="AD197" s="313">
        <f>VLOOKUP(VLOOKUP(MONTH(AC197),Nastavení!$G$16:$I$27,2,FALSE),$A$5:$T$16,YEAR(AC197)-1988,FALSE)</f>
        <v>292</v>
      </c>
      <c r="AE197" s="48"/>
    </row>
    <row r="198" spans="29:31" ht="12.75">
      <c r="AC198" s="310">
        <v>38930</v>
      </c>
      <c r="AD198" s="313">
        <f>VLOOKUP(VLOOKUP(MONTH(AC198),Nastavení!$G$16:$I$27,2,FALSE),$A$5:$T$16,YEAR(AC198)-1988,FALSE)</f>
        <v>426</v>
      </c>
      <c r="AE198" s="48"/>
    </row>
    <row r="199" spans="29:31" ht="12.75">
      <c r="AC199" s="310">
        <v>38961</v>
      </c>
      <c r="AD199" s="313">
        <f>VLOOKUP(VLOOKUP(MONTH(AC199),Nastavení!$G$16:$I$27,2,FALSE),$A$5:$T$16,YEAR(AC199)-1988,FALSE)</f>
        <v>193</v>
      </c>
      <c r="AE199" s="48"/>
    </row>
    <row r="200" spans="29:31" ht="12.75">
      <c r="AC200" s="310">
        <v>38991</v>
      </c>
      <c r="AD200" s="313">
        <f>VLOOKUP(VLOOKUP(MONTH(AC200),Nastavení!$G$16:$I$27,2,FALSE),$A$5:$T$16,YEAR(AC200)-1988,FALSE)</f>
        <v>235</v>
      </c>
      <c r="AE200" s="48"/>
    </row>
    <row r="201" spans="29:31" ht="12.75">
      <c r="AC201" s="310">
        <v>39022</v>
      </c>
      <c r="AD201" s="313">
        <f>VLOOKUP(VLOOKUP(MONTH(AC201),Nastavení!$G$16:$I$27,2,FALSE),$A$5:$T$16,YEAR(AC201)-1988,FALSE)</f>
        <v>208</v>
      </c>
      <c r="AE201" s="48"/>
    </row>
    <row r="202" spans="29:31" ht="12.75">
      <c r="AC202" s="310">
        <v>39052</v>
      </c>
      <c r="AD202" s="313">
        <f>VLOOKUP(VLOOKUP(MONTH(AC202),Nastavení!$G$16:$I$27,2,FALSE),$A$5:$T$16,YEAR(AC202)-1988,FALSE)</f>
        <v>152</v>
      </c>
      <c r="AE202" s="48"/>
    </row>
    <row r="203" spans="29:31" ht="12.75">
      <c r="AC203" s="310">
        <v>39083</v>
      </c>
      <c r="AD203" s="313">
        <f>VLOOKUP(VLOOKUP(MONTH(AC203),Nastavení!$G$16:$I$27,2,FALSE),$A$5:$T$16,YEAR(AC203)-1988,FALSE)</f>
        <v>153</v>
      </c>
      <c r="AE203" s="48"/>
    </row>
    <row r="204" spans="29:31" ht="12.75">
      <c r="AC204" s="310">
        <v>39114</v>
      </c>
      <c r="AD204" s="313">
        <f>VLOOKUP(VLOOKUP(MONTH(AC204),Nastavení!$G$16:$I$27,2,FALSE),$A$5:$T$16,YEAR(AC204)-1988,FALSE)</f>
        <v>130</v>
      </c>
      <c r="AE204" s="48"/>
    </row>
    <row r="205" spans="29:31" ht="12.75">
      <c r="AC205" s="310">
        <v>39142</v>
      </c>
      <c r="AD205" s="313">
        <f>VLOOKUP(VLOOKUP(MONTH(AC205),Nastavení!$G$16:$I$27,2,FALSE),$A$5:$T$16,YEAR(AC205)-1988,FALSE)</f>
        <v>181</v>
      </c>
      <c r="AE205" s="48"/>
    </row>
    <row r="206" spans="29:31" ht="12.75">
      <c r="AC206" s="310">
        <v>39173</v>
      </c>
      <c r="AD206" s="313">
        <f>VLOOKUP(VLOOKUP(MONTH(AC206),Nastavení!$G$16:$I$27,2,FALSE),$A$5:$T$16,YEAR(AC206)-1988,FALSE)</f>
        <v>130</v>
      </c>
      <c r="AE206" s="48"/>
    </row>
    <row r="207" spans="29:31" ht="12.75">
      <c r="AC207" s="310">
        <v>39203</v>
      </c>
      <c r="AD207" s="313">
        <f>VLOOKUP(VLOOKUP(MONTH(AC207),Nastavení!$G$16:$I$27,2,FALSE),$A$5:$T$16,YEAR(AC207)-1988,FALSE)</f>
        <v>114</v>
      </c>
      <c r="AE207" s="48"/>
    </row>
    <row r="208" spans="29:31" ht="12.75">
      <c r="AC208" s="310">
        <v>39234</v>
      </c>
      <c r="AD208" s="313">
        <f>VLOOKUP(VLOOKUP(MONTH(AC208),Nastavení!$G$16:$I$27,2,FALSE),$A$5:$T$16,YEAR(AC208)-1988,FALSE)</f>
        <v>138</v>
      </c>
      <c r="AE208" s="48"/>
    </row>
    <row r="209" spans="29:31" ht="12.75">
      <c r="AC209" s="310">
        <v>39264</v>
      </c>
      <c r="AD209" s="313">
        <f>VLOOKUP(VLOOKUP(MONTH(AC209),Nastavení!$G$16:$I$27,2,FALSE),$A$5:$T$16,YEAR(AC209)-1988,FALSE)</f>
        <v>148</v>
      </c>
      <c r="AE209" s="48"/>
    </row>
    <row r="210" spans="29:31" ht="12.75">
      <c r="AC210" s="310">
        <v>39295</v>
      </c>
      <c r="AD210" s="313">
        <f>VLOOKUP(VLOOKUP(MONTH(AC210),Nastavení!$G$16:$I$27,2,FALSE),$A$5:$T$16,YEAR(AC210)-1988,FALSE)</f>
        <v>172</v>
      </c>
      <c r="AE210" s="48"/>
    </row>
    <row r="211" spans="29:31" ht="12.75">
      <c r="AC211" s="310">
        <v>39326</v>
      </c>
      <c r="AD211" s="313">
        <f>VLOOKUP(VLOOKUP(MONTH(AC211),Nastavení!$G$16:$I$27,2,FALSE),$A$5:$T$16,YEAR(AC211)-1988,FALSE)</f>
        <v>151</v>
      </c>
      <c r="AE211" s="48"/>
    </row>
    <row r="212" spans="29:31" ht="12.75">
      <c r="AC212" s="310">
        <v>39356</v>
      </c>
      <c r="AD212" s="313">
        <f>VLOOKUP(VLOOKUP(MONTH(AC212),Nastavení!$G$16:$I$27,2,FALSE),$A$5:$T$16,YEAR(AC212)-1988,FALSE)</f>
        <v>142</v>
      </c>
      <c r="AE212" s="48"/>
    </row>
    <row r="213" spans="29:31" ht="12.75">
      <c r="AC213" s="310">
        <v>39387</v>
      </c>
      <c r="AD213" s="313">
        <f>VLOOKUP(VLOOKUP(MONTH(AC213),Nastavení!$G$16:$I$27,2,FALSE),$A$5:$T$16,YEAR(AC213)-1988,FALSE)</f>
        <v>216</v>
      </c>
      <c r="AE213" s="48"/>
    </row>
    <row r="214" spans="29:31" ht="12.75">
      <c r="AC214" s="310">
        <v>39417</v>
      </c>
      <c r="AD214" s="313">
        <f>VLOOKUP(VLOOKUP(MONTH(AC214),Nastavení!$G$16:$I$27,2,FALSE),$A$5:$T$16,YEAR(AC214)-1988,FALSE)</f>
        <v>203</v>
      </c>
      <c r="AE214" s="48"/>
    </row>
    <row r="215" spans="29:30" ht="12.75">
      <c r="AC215" s="310">
        <v>39448</v>
      </c>
      <c r="AD215" s="313">
        <f>VLOOKUP(VLOOKUP(MONTH(AC215),Nastavení!$G$16:$I$27,2,FALSE),$A$5:$T$16,YEAR(AC215)-1988,FALSE)</f>
        <v>212</v>
      </c>
    </row>
    <row r="216" spans="29:30" ht="12.75">
      <c r="AC216" s="310">
        <v>39479</v>
      </c>
      <c r="AD216" s="313">
        <f>VLOOKUP(VLOOKUP(MONTH(AC216),Nastavení!$G$16:$I$27,2,FALSE),$A$5:$T$16,YEAR(AC216)-1988,FALSE)</f>
        <v>188</v>
      </c>
    </row>
    <row r="217" spans="29:30" ht="12.75">
      <c r="AC217" s="310">
        <v>39508</v>
      </c>
      <c r="AD217" s="313">
        <f>VLOOKUP(VLOOKUP(MONTH(AC217),Nastavení!$G$16:$I$27,2,FALSE),$A$5:$T$16,YEAR(AC217)-1988,FALSE)</f>
        <v>182</v>
      </c>
    </row>
    <row r="218" spans="29:30" ht="12.75">
      <c r="AC218" s="310">
        <v>39539</v>
      </c>
      <c r="AD218" s="313">
        <f>VLOOKUP(VLOOKUP(MONTH(AC218),Nastavení!$G$16:$I$27,2,FALSE),$A$5:$T$16,YEAR(AC218)-1988,FALSE)</f>
        <v>137</v>
      </c>
    </row>
    <row r="219" spans="29:30" ht="12.75">
      <c r="AC219" s="310">
        <v>39569</v>
      </c>
      <c r="AD219" s="313">
        <f>VLOOKUP(VLOOKUP(MONTH(AC219),Nastavení!$G$16:$I$27,2,FALSE),$A$5:$T$16,YEAR(AC219)-1988,FALSE)</f>
        <v>98</v>
      </c>
    </row>
    <row r="220" spans="29:30" ht="12.75">
      <c r="AC220" s="310">
        <v>39600</v>
      </c>
      <c r="AD220" s="313">
        <f>VLOOKUP(VLOOKUP(MONTH(AC220),Nastavení!$G$16:$I$27,2,FALSE),$A$5:$T$16,YEAR(AC220)-1988,FALSE)</f>
        <v>114</v>
      </c>
    </row>
    <row r="221" spans="29:30" ht="12.75">
      <c r="AC221" s="310">
        <v>39630</v>
      </c>
      <c r="AD221" s="313">
        <f>VLOOKUP(VLOOKUP(MONTH(AC221),Nastavení!$G$16:$I$27,2,FALSE),$A$5:$T$16,YEAR(AC221)-1988,FALSE)</f>
        <v>115</v>
      </c>
    </row>
    <row r="222" spans="29:30" ht="12.75">
      <c r="AC222" s="310">
        <v>39661</v>
      </c>
      <c r="AD222" s="313">
        <f>VLOOKUP(VLOOKUP(MONTH(AC222),Nastavení!$G$16:$I$27,2,FALSE),$A$5:$T$16,YEAR(AC222)-1988,FALSE)</f>
        <v>113</v>
      </c>
    </row>
    <row r="223" spans="29:30" ht="12.75">
      <c r="AC223" s="310">
        <v>39692</v>
      </c>
      <c r="AD223" s="313">
        <f>VLOOKUP(VLOOKUP(MONTH(AC223),Nastavení!$G$16:$I$27,2,FALSE),$A$5:$T$16,YEAR(AC223)-1988,FALSE)</f>
        <v>121</v>
      </c>
    </row>
    <row r="224" spans="29:30" ht="12.75">
      <c r="AC224" s="310">
        <v>39722</v>
      </c>
      <c r="AD224" s="313">
        <f>VLOOKUP(VLOOKUP(MONTH(AC224),Nastavení!$G$16:$I$27,2,FALSE),$A$5:$T$16,YEAR(AC224)-1988,FALSE)</f>
        <v>176</v>
      </c>
    </row>
    <row r="225" spans="29:30" ht="12.75">
      <c r="AC225" s="310">
        <v>39753</v>
      </c>
      <c r="AD225" s="313">
        <f>VLOOKUP(VLOOKUP(MONTH(AC225),Nastavení!$G$16:$I$27,2,FALSE),$A$5:$T$16,YEAR(AC225)-1988,FALSE)</f>
        <v>117</v>
      </c>
    </row>
    <row r="226" spans="29:30" ht="12.75">
      <c r="AC226" s="310">
        <v>39783</v>
      </c>
      <c r="AD226" s="313">
        <f>VLOOKUP(VLOOKUP(MONTH(AC226),Nastavení!$G$16:$I$27,2,FALSE),$A$5:$T$16,YEAR(AC226)-1988,FALSE)</f>
        <v>83</v>
      </c>
    </row>
    <row r="227" spans="29:30" ht="12.75">
      <c r="AC227" s="310">
        <v>39814</v>
      </c>
      <c r="AD227" s="313" t="e">
        <f>VLOOKUP(VLOOKUP(MONTH(AC227),Nastavení!$G$16:$I$27,2,FALSE),$A$5:$T$16,YEAR(AC227)-1988,FALSE)</f>
        <v>#REF!</v>
      </c>
    </row>
    <row r="228" spans="29:30" ht="12.75">
      <c r="AC228" s="310">
        <v>39845</v>
      </c>
      <c r="AD228" s="313" t="e">
        <f>VLOOKUP(VLOOKUP(MONTH(AC228),Nastavení!$G$16:$I$27,2,FALSE),$A$5:$T$16,YEAR(AC228)-1988,FALSE)</f>
        <v>#REF!</v>
      </c>
    </row>
    <row r="229" spans="29:30" ht="12.75">
      <c r="AC229" s="310">
        <v>39873</v>
      </c>
      <c r="AD229" s="313" t="e">
        <f>VLOOKUP(VLOOKUP(MONTH(AC229),Nastavení!$G$16:$I$27,2,FALSE),$A$5:$T$16,YEAR(AC229)-1988,FALSE)</f>
        <v>#REF!</v>
      </c>
    </row>
    <row r="230" spans="29:30" ht="12.75">
      <c r="AC230" s="310">
        <v>39904</v>
      </c>
      <c r="AD230" s="313" t="e">
        <f>VLOOKUP(VLOOKUP(MONTH(AC230),Nastavení!$G$16:$I$27,2,FALSE),$A$5:$T$16,YEAR(AC230)-1988,FALSE)</f>
        <v>#REF!</v>
      </c>
    </row>
    <row r="231" spans="29:30" ht="12.75">
      <c r="AC231" s="310">
        <v>39934</v>
      </c>
      <c r="AD231" s="313" t="e">
        <f>VLOOKUP(VLOOKUP(MONTH(AC231),Nastavení!$G$16:$I$27,2,FALSE),$A$5:$T$16,YEAR(AC231)-1988,FALSE)</f>
        <v>#REF!</v>
      </c>
    </row>
    <row r="232" spans="29:30" ht="12.75">
      <c r="AC232" s="310">
        <v>39965</v>
      </c>
      <c r="AD232" s="313" t="e">
        <f>VLOOKUP(VLOOKUP(MONTH(AC232),Nastavení!$G$16:$I$27,2,FALSE),$A$5:$T$16,YEAR(AC232)-1988,FALSE)</f>
        <v>#REF!</v>
      </c>
    </row>
    <row r="233" spans="29:30" ht="12.75">
      <c r="AC233" s="310">
        <v>39995</v>
      </c>
      <c r="AD233" s="313" t="e">
        <f>VLOOKUP(VLOOKUP(MONTH(AC233),Nastavení!$G$16:$I$27,2,FALSE),$A$5:$T$16,YEAR(AC233)-1988,FALSE)</f>
        <v>#REF!</v>
      </c>
    </row>
    <row r="234" spans="29:30" ht="12.75">
      <c r="AC234" s="310">
        <v>40026</v>
      </c>
      <c r="AD234" s="313" t="e">
        <f>VLOOKUP(VLOOKUP(MONTH(AC234),Nastavení!$G$16:$I$27,2,FALSE),$A$5:$T$16,YEAR(AC234)-1988,FALSE)</f>
        <v>#REF!</v>
      </c>
    </row>
    <row r="235" spans="29:30" ht="12.75">
      <c r="AC235" s="310">
        <v>40057</v>
      </c>
      <c r="AD235" s="313" t="e">
        <f>VLOOKUP(VLOOKUP(MONTH(AC235),Nastavení!$G$16:$I$27,2,FALSE),$A$5:$T$16,YEAR(AC235)-1988,FALSE)</f>
        <v>#REF!</v>
      </c>
    </row>
    <row r="236" spans="29:30" ht="12.75">
      <c r="AC236" s="310">
        <v>40087</v>
      </c>
      <c r="AD236" s="313" t="e">
        <f>VLOOKUP(VLOOKUP(MONTH(AC236),Nastavení!$G$16:$I$27,2,FALSE),$A$5:$T$16,YEAR(AC236)-1988,FALSE)</f>
        <v>#REF!</v>
      </c>
    </row>
    <row r="237" spans="29:30" ht="12.75">
      <c r="AC237" s="310">
        <v>40118</v>
      </c>
      <c r="AD237" s="313" t="e">
        <f>VLOOKUP(VLOOKUP(MONTH(AC237),Nastavení!$G$16:$I$27,2,FALSE),$A$5:$T$16,YEAR(AC237)-1988,FALSE)</f>
        <v>#REF!</v>
      </c>
    </row>
    <row r="238" spans="29:30" ht="12.75">
      <c r="AC238" s="310">
        <v>40148</v>
      </c>
      <c r="AD238" s="313" t="e">
        <f>VLOOKUP(VLOOKUP(MONTH(AC238),Nastavení!$G$16:$I$27,2,FALSE),$A$5:$T$16,YEAR(AC238)-1988,FALSE)</f>
        <v>#REF!</v>
      </c>
    </row>
    <row r="239" spans="29:30" ht="12.75">
      <c r="AC239" s="310">
        <v>40179</v>
      </c>
      <c r="AD239" s="313" t="e">
        <f>VLOOKUP(VLOOKUP(MONTH(AC239),Nastavení!$G$16:$I$27,2,FALSE),$A$5:$T$16,YEAR(AC239)-1988,FALSE)</f>
        <v>#REF!</v>
      </c>
    </row>
    <row r="240" spans="29:30" ht="12.75">
      <c r="AC240" s="310">
        <v>40210</v>
      </c>
      <c r="AD240" s="313" t="e">
        <f>VLOOKUP(VLOOKUP(MONTH(AC240),Nastavení!$G$16:$I$27,2,FALSE),$A$5:$T$16,YEAR(AC240)-1988,FALSE)</f>
        <v>#REF!</v>
      </c>
    </row>
    <row r="241" spans="29:30" ht="12.75">
      <c r="AC241" s="310">
        <v>40238</v>
      </c>
      <c r="AD241" s="313" t="e">
        <f>VLOOKUP(VLOOKUP(MONTH(AC241),Nastavení!$G$16:$I$27,2,FALSE),$A$5:$T$16,YEAR(AC241)-1988,FALSE)</f>
        <v>#REF!</v>
      </c>
    </row>
    <row r="242" spans="29:30" ht="12.75">
      <c r="AC242" s="310">
        <v>40269</v>
      </c>
      <c r="AD242" s="313" t="e">
        <f>VLOOKUP(VLOOKUP(MONTH(AC242),Nastavení!$G$16:$I$27,2,FALSE),$A$5:$T$16,YEAR(AC242)-1988,FALSE)</f>
        <v>#REF!</v>
      </c>
    </row>
    <row r="243" spans="29:30" ht="12.75">
      <c r="AC243" s="310">
        <v>40299</v>
      </c>
      <c r="AD243" s="313" t="e">
        <f>VLOOKUP(VLOOKUP(MONTH(AC243),Nastavení!$G$16:$I$27,2,FALSE),$A$5:$T$16,YEAR(AC243)-1988,FALSE)</f>
        <v>#REF!</v>
      </c>
    </row>
    <row r="244" spans="29:30" ht="12.75">
      <c r="AC244" s="310">
        <v>40330</v>
      </c>
      <c r="AD244" s="313" t="e">
        <f>VLOOKUP(VLOOKUP(MONTH(AC244),Nastavení!$G$16:$I$27,2,FALSE),$A$5:$T$16,YEAR(AC244)-1988,FALSE)</f>
        <v>#REF!</v>
      </c>
    </row>
    <row r="245" spans="29:30" ht="12.75">
      <c r="AC245" s="310">
        <v>40360</v>
      </c>
      <c r="AD245" s="313" t="e">
        <f>VLOOKUP(VLOOKUP(MONTH(AC245),Nastavení!$G$16:$I$27,2,FALSE),$A$5:$T$16,YEAR(AC245)-1988,FALSE)</f>
        <v>#REF!</v>
      </c>
    </row>
    <row r="246" spans="29:30" ht="12.75">
      <c r="AC246" s="310">
        <v>40391</v>
      </c>
      <c r="AD246" s="313" t="e">
        <f>VLOOKUP(VLOOKUP(MONTH(AC246),Nastavení!$G$16:$I$27,2,FALSE),$A$5:$T$16,YEAR(AC246)-1988,FALSE)</f>
        <v>#REF!</v>
      </c>
    </row>
    <row r="247" spans="29:30" ht="12.75">
      <c r="AC247" s="310">
        <v>40422</v>
      </c>
      <c r="AD247" s="313" t="e">
        <f>VLOOKUP(VLOOKUP(MONTH(AC247),Nastavení!$G$16:$I$27,2,FALSE),$A$5:$T$16,YEAR(AC247)-1988,FALSE)</f>
        <v>#REF!</v>
      </c>
    </row>
    <row r="248" spans="29:30" ht="12.75">
      <c r="AC248" s="310">
        <v>40452</v>
      </c>
      <c r="AD248" s="313" t="e">
        <f>VLOOKUP(VLOOKUP(MONTH(AC248),Nastavení!$G$16:$I$27,2,FALSE),$A$5:$T$16,YEAR(AC248)-1988,FALSE)</f>
        <v>#REF!</v>
      </c>
    </row>
    <row r="249" spans="29:30" ht="12.75">
      <c r="AC249" s="310">
        <v>40483</v>
      </c>
      <c r="AD249" s="313" t="e">
        <f>VLOOKUP(VLOOKUP(MONTH(AC249),Nastavení!$G$16:$I$27,2,FALSE),$A$5:$T$16,YEAR(AC249)-1988,FALSE)</f>
        <v>#REF!</v>
      </c>
    </row>
    <row r="250" spans="29:30" ht="12.75">
      <c r="AC250" s="310">
        <v>40513</v>
      </c>
      <c r="AD250" s="313" t="e">
        <f>VLOOKUP(VLOOKUP(MONTH(AC250),Nastavení!$G$16:$I$27,2,FALSE),$A$5:$T$16,YEAR(AC250)-1988,FALSE)</f>
        <v>#REF!</v>
      </c>
    </row>
  </sheetData>
  <sheetProtection/>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view="pageBreakPreview" zoomScaleSheetLayoutView="100" workbookViewId="0" topLeftCell="A1">
      <selection activeCell="B76" sqref="B76"/>
    </sheetView>
  </sheetViews>
  <sheetFormatPr defaultColWidth="9.140625" defaultRowHeight="12.75"/>
  <cols>
    <col min="1" max="1" width="14.57421875" style="271"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14" customFormat="1" ht="15.75">
      <c r="A1" s="582" t="s">
        <v>125</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CONCATENATE("červenec 1990 - ",LOWER(Nastavení!$B$2))</f>
        <v>červenec 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57"/>
      <c r="B3" s="357"/>
      <c r="C3" s="357"/>
      <c r="D3" s="357"/>
      <c r="E3" s="357"/>
      <c r="F3" s="357"/>
      <c r="G3" s="357"/>
      <c r="H3" s="357"/>
      <c r="I3" s="357"/>
      <c r="J3" s="357"/>
      <c r="K3" s="357"/>
      <c r="L3" s="357"/>
      <c r="M3" s="357"/>
      <c r="N3" s="357"/>
      <c r="O3" s="357"/>
      <c r="P3" s="357"/>
      <c r="Q3" s="357"/>
      <c r="R3" s="357"/>
      <c r="S3" s="357"/>
      <c r="T3" s="357"/>
      <c r="U3" s="370" t="s">
        <v>229</v>
      </c>
    </row>
    <row r="4" spans="1:21" s="23" customFormat="1" ht="45.75" customHeight="1">
      <c r="A4" s="100" t="s">
        <v>0</v>
      </c>
      <c r="B4" s="300">
        <v>1990</v>
      </c>
      <c r="C4" s="301">
        <v>1991</v>
      </c>
      <c r="D4" s="301">
        <v>1992</v>
      </c>
      <c r="E4" s="301">
        <v>1993</v>
      </c>
      <c r="F4" s="301">
        <v>1994</v>
      </c>
      <c r="G4" s="301">
        <v>1995</v>
      </c>
      <c r="H4" s="301">
        <v>1996</v>
      </c>
      <c r="I4" s="301">
        <v>1997</v>
      </c>
      <c r="J4" s="301">
        <v>1998</v>
      </c>
      <c r="K4" s="302">
        <v>1999</v>
      </c>
      <c r="L4" s="301">
        <v>2000</v>
      </c>
      <c r="M4" s="302">
        <v>2001</v>
      </c>
      <c r="N4" s="302">
        <v>2002</v>
      </c>
      <c r="O4" s="302">
        <v>2003</v>
      </c>
      <c r="P4" s="302">
        <v>2004</v>
      </c>
      <c r="Q4" s="302">
        <v>2005</v>
      </c>
      <c r="R4" s="302">
        <v>2006</v>
      </c>
      <c r="S4" s="302">
        <v>2007</v>
      </c>
      <c r="T4" s="302">
        <v>2008</v>
      </c>
      <c r="U4" s="99" t="s">
        <v>39</v>
      </c>
    </row>
    <row r="5" spans="1:21" s="23" customFormat="1" ht="11.25">
      <c r="A5" s="426" t="s">
        <v>273</v>
      </c>
      <c r="B5" s="427">
        <v>0</v>
      </c>
      <c r="C5" s="428">
        <v>0</v>
      </c>
      <c r="D5" s="428">
        <v>0</v>
      </c>
      <c r="E5" s="428">
        <v>0</v>
      </c>
      <c r="F5" s="428">
        <v>0</v>
      </c>
      <c r="G5" s="428">
        <v>0</v>
      </c>
      <c r="H5" s="428">
        <v>0</v>
      </c>
      <c r="I5" s="428">
        <v>0</v>
      </c>
      <c r="J5" s="428">
        <v>0</v>
      </c>
      <c r="K5" s="428">
        <v>0</v>
      </c>
      <c r="L5" s="428">
        <v>0</v>
      </c>
      <c r="M5" s="428">
        <v>0</v>
      </c>
      <c r="N5" s="428">
        <v>0</v>
      </c>
      <c r="O5" s="428">
        <v>1</v>
      </c>
      <c r="P5" s="428">
        <v>0</v>
      </c>
      <c r="Q5" s="429">
        <v>0</v>
      </c>
      <c r="R5" s="429">
        <v>0</v>
      </c>
      <c r="S5" s="429">
        <v>0</v>
      </c>
      <c r="T5" s="430">
        <v>0</v>
      </c>
      <c r="U5" s="431">
        <v>1</v>
      </c>
    </row>
    <row r="6" spans="1:21" s="23" customFormat="1" ht="11.25">
      <c r="A6" s="432" t="s">
        <v>2</v>
      </c>
      <c r="B6" s="433">
        <v>168</v>
      </c>
      <c r="C6" s="434">
        <v>586</v>
      </c>
      <c r="D6" s="434">
        <v>82</v>
      </c>
      <c r="E6" s="434">
        <v>1125</v>
      </c>
      <c r="F6" s="434">
        <v>512</v>
      </c>
      <c r="G6" s="434">
        <v>330</v>
      </c>
      <c r="H6" s="434">
        <v>837</v>
      </c>
      <c r="I6" s="434">
        <v>724</v>
      </c>
      <c r="J6" s="434">
        <v>138</v>
      </c>
      <c r="K6" s="434">
        <v>141</v>
      </c>
      <c r="L6" s="435">
        <v>156</v>
      </c>
      <c r="M6" s="435">
        <v>290</v>
      </c>
      <c r="N6" s="435">
        <v>123</v>
      </c>
      <c r="O6" s="434">
        <v>70</v>
      </c>
      <c r="P6" s="434">
        <v>58</v>
      </c>
      <c r="Q6" s="434">
        <v>45</v>
      </c>
      <c r="R6" s="434">
        <v>13</v>
      </c>
      <c r="S6" s="434">
        <v>1</v>
      </c>
      <c r="T6" s="436">
        <v>0</v>
      </c>
      <c r="U6" s="437">
        <v>5399</v>
      </c>
    </row>
    <row r="7" spans="1:21" s="23" customFormat="1" ht="11.25">
      <c r="A7" s="438" t="s">
        <v>75</v>
      </c>
      <c r="B7" s="433">
        <v>0</v>
      </c>
      <c r="C7" s="434">
        <v>0</v>
      </c>
      <c r="D7" s="434">
        <v>0</v>
      </c>
      <c r="E7" s="434">
        <v>0</v>
      </c>
      <c r="F7" s="434">
        <v>0</v>
      </c>
      <c r="G7" s="434">
        <v>0</v>
      </c>
      <c r="H7" s="434">
        <v>0</v>
      </c>
      <c r="I7" s="434">
        <v>0</v>
      </c>
      <c r="J7" s="434">
        <v>0</v>
      </c>
      <c r="K7" s="434">
        <v>0</v>
      </c>
      <c r="L7" s="435">
        <v>1</v>
      </c>
      <c r="M7" s="435">
        <v>1</v>
      </c>
      <c r="N7" s="435">
        <v>1</v>
      </c>
      <c r="O7" s="434">
        <v>0</v>
      </c>
      <c r="P7" s="434">
        <v>1</v>
      </c>
      <c r="Q7" s="434">
        <v>0</v>
      </c>
      <c r="R7" s="434">
        <v>0</v>
      </c>
      <c r="S7" s="434">
        <v>0</v>
      </c>
      <c r="T7" s="436">
        <v>0</v>
      </c>
      <c r="U7" s="437">
        <v>4</v>
      </c>
    </row>
    <row r="8" spans="1:21" s="6" customFormat="1" ht="12">
      <c r="A8" s="438" t="s">
        <v>274</v>
      </c>
      <c r="B8" s="433">
        <v>0</v>
      </c>
      <c r="C8" s="434">
        <v>0</v>
      </c>
      <c r="D8" s="434">
        <v>0</v>
      </c>
      <c r="E8" s="434">
        <v>0</v>
      </c>
      <c r="F8" s="434">
        <v>0</v>
      </c>
      <c r="G8" s="434">
        <v>0</v>
      </c>
      <c r="H8" s="434">
        <v>0</v>
      </c>
      <c r="I8" s="434">
        <v>1</v>
      </c>
      <c r="J8" s="434">
        <v>0</v>
      </c>
      <c r="K8" s="434">
        <v>0</v>
      </c>
      <c r="L8" s="435">
        <v>0</v>
      </c>
      <c r="M8" s="435">
        <v>0</v>
      </c>
      <c r="N8" s="435">
        <v>0</v>
      </c>
      <c r="O8" s="434">
        <v>0</v>
      </c>
      <c r="P8" s="434">
        <v>0</v>
      </c>
      <c r="Q8" s="434">
        <v>0</v>
      </c>
      <c r="R8" s="434">
        <v>0</v>
      </c>
      <c r="S8" s="434">
        <v>0</v>
      </c>
      <c r="T8" s="436">
        <v>0</v>
      </c>
      <c r="U8" s="437">
        <v>1</v>
      </c>
    </row>
    <row r="9" spans="1:21" s="6" customFormat="1" ht="12">
      <c r="A9" s="438" t="s">
        <v>265</v>
      </c>
      <c r="B9" s="433">
        <v>0</v>
      </c>
      <c r="C9" s="434">
        <v>1</v>
      </c>
      <c r="D9" s="434">
        <v>0</v>
      </c>
      <c r="E9" s="434">
        <v>0</v>
      </c>
      <c r="F9" s="434">
        <v>0</v>
      </c>
      <c r="G9" s="434">
        <v>0</v>
      </c>
      <c r="H9" s="434">
        <v>0</v>
      </c>
      <c r="I9" s="434">
        <v>0</v>
      </c>
      <c r="J9" s="434">
        <v>0</v>
      </c>
      <c r="K9" s="434">
        <v>0</v>
      </c>
      <c r="L9" s="435">
        <v>0</v>
      </c>
      <c r="M9" s="435">
        <v>0</v>
      </c>
      <c r="N9" s="435">
        <v>0</v>
      </c>
      <c r="O9" s="434">
        <v>0</v>
      </c>
      <c r="P9" s="434">
        <v>0</v>
      </c>
      <c r="Q9" s="434">
        <v>0</v>
      </c>
      <c r="R9" s="434">
        <v>0</v>
      </c>
      <c r="S9" s="434">
        <v>0</v>
      </c>
      <c r="T9" s="436">
        <v>0</v>
      </c>
      <c r="U9" s="437">
        <v>1</v>
      </c>
    </row>
    <row r="10" spans="1:21" s="6" customFormat="1" ht="12">
      <c r="A10" s="438" t="s">
        <v>4</v>
      </c>
      <c r="B10" s="433">
        <v>0</v>
      </c>
      <c r="C10" s="434">
        <v>0</v>
      </c>
      <c r="D10" s="434">
        <v>0</v>
      </c>
      <c r="E10" s="434">
        <v>0</v>
      </c>
      <c r="F10" s="434">
        <v>2</v>
      </c>
      <c r="G10" s="434">
        <v>4</v>
      </c>
      <c r="H10" s="434">
        <v>4</v>
      </c>
      <c r="I10" s="434">
        <v>0</v>
      </c>
      <c r="J10" s="434">
        <v>2</v>
      </c>
      <c r="K10" s="434">
        <v>2</v>
      </c>
      <c r="L10" s="435">
        <v>10</v>
      </c>
      <c r="M10" s="435">
        <v>24</v>
      </c>
      <c r="N10" s="435">
        <v>16</v>
      </c>
      <c r="O10" s="434">
        <v>22</v>
      </c>
      <c r="P10" s="434">
        <v>8</v>
      </c>
      <c r="Q10" s="434">
        <v>4</v>
      </c>
      <c r="R10" s="434">
        <v>3</v>
      </c>
      <c r="S10" s="434">
        <v>0</v>
      </c>
      <c r="T10" s="436">
        <v>1</v>
      </c>
      <c r="U10" s="437">
        <v>102</v>
      </c>
    </row>
    <row r="11" spans="1:21" s="6" customFormat="1" ht="12">
      <c r="A11" s="438" t="s">
        <v>5</v>
      </c>
      <c r="B11" s="433">
        <v>0</v>
      </c>
      <c r="C11" s="434">
        <v>0</v>
      </c>
      <c r="D11" s="434">
        <v>0</v>
      </c>
      <c r="E11" s="434">
        <v>0</v>
      </c>
      <c r="F11" s="434">
        <v>0</v>
      </c>
      <c r="G11" s="434">
        <v>6</v>
      </c>
      <c r="H11" s="434">
        <v>0</v>
      </c>
      <c r="I11" s="434">
        <v>2</v>
      </c>
      <c r="J11" s="434">
        <v>3</v>
      </c>
      <c r="K11" s="434">
        <v>2</v>
      </c>
      <c r="L11" s="435">
        <v>5</v>
      </c>
      <c r="M11" s="435">
        <v>8</v>
      </c>
      <c r="N11" s="435">
        <v>1</v>
      </c>
      <c r="O11" s="434">
        <v>8</v>
      </c>
      <c r="P11" s="434">
        <v>5</v>
      </c>
      <c r="Q11" s="434">
        <v>0</v>
      </c>
      <c r="R11" s="434">
        <v>0</v>
      </c>
      <c r="S11" s="434">
        <v>0</v>
      </c>
      <c r="T11" s="436">
        <v>0</v>
      </c>
      <c r="U11" s="437">
        <v>40</v>
      </c>
    </row>
    <row r="12" spans="1:21" s="6" customFormat="1" ht="12">
      <c r="A12" s="438" t="s">
        <v>275</v>
      </c>
      <c r="B12" s="433">
        <v>0</v>
      </c>
      <c r="C12" s="434">
        <v>0</v>
      </c>
      <c r="D12" s="434">
        <v>0</v>
      </c>
      <c r="E12" s="434">
        <v>0</v>
      </c>
      <c r="F12" s="434">
        <v>0</v>
      </c>
      <c r="G12" s="434">
        <v>0</v>
      </c>
      <c r="H12" s="434">
        <v>0</v>
      </c>
      <c r="I12" s="434">
        <v>0</v>
      </c>
      <c r="J12" s="434">
        <v>0</v>
      </c>
      <c r="K12" s="434">
        <v>0</v>
      </c>
      <c r="L12" s="435">
        <v>0</v>
      </c>
      <c r="M12" s="435">
        <v>0</v>
      </c>
      <c r="N12" s="435">
        <v>0</v>
      </c>
      <c r="O12" s="434">
        <v>0</v>
      </c>
      <c r="P12" s="434">
        <v>0</v>
      </c>
      <c r="Q12" s="434">
        <v>1</v>
      </c>
      <c r="R12" s="434">
        <v>0</v>
      </c>
      <c r="S12" s="434">
        <v>0</v>
      </c>
      <c r="T12" s="436">
        <v>0</v>
      </c>
      <c r="U12" s="437">
        <v>1</v>
      </c>
    </row>
    <row r="13" spans="1:21" s="6" customFormat="1" ht="12">
      <c r="A13" s="438" t="s">
        <v>276</v>
      </c>
      <c r="B13" s="433">
        <v>1</v>
      </c>
      <c r="C13" s="434">
        <v>0</v>
      </c>
      <c r="D13" s="434">
        <v>3</v>
      </c>
      <c r="E13" s="434">
        <v>0</v>
      </c>
      <c r="F13" s="434">
        <v>0</v>
      </c>
      <c r="G13" s="434">
        <v>0</v>
      </c>
      <c r="H13" s="434">
        <v>2</v>
      </c>
      <c r="I13" s="434">
        <v>0</v>
      </c>
      <c r="J13" s="434">
        <v>0</v>
      </c>
      <c r="K13" s="434">
        <v>2</v>
      </c>
      <c r="L13" s="435">
        <v>1</v>
      </c>
      <c r="M13" s="435">
        <v>3</v>
      </c>
      <c r="N13" s="435">
        <v>0</v>
      </c>
      <c r="O13" s="434">
        <v>1</v>
      </c>
      <c r="P13" s="434">
        <v>1</v>
      </c>
      <c r="Q13" s="434">
        <v>0</v>
      </c>
      <c r="R13" s="434">
        <v>1</v>
      </c>
      <c r="S13" s="434">
        <v>0</v>
      </c>
      <c r="T13" s="436">
        <v>0</v>
      </c>
      <c r="U13" s="437">
        <v>15</v>
      </c>
    </row>
    <row r="14" spans="1:21" s="6" customFormat="1" ht="12">
      <c r="A14" s="438" t="s">
        <v>67</v>
      </c>
      <c r="B14" s="433">
        <v>0</v>
      </c>
      <c r="C14" s="434">
        <v>1</v>
      </c>
      <c r="D14" s="434">
        <v>0</v>
      </c>
      <c r="E14" s="434">
        <v>0</v>
      </c>
      <c r="F14" s="434">
        <v>1</v>
      </c>
      <c r="G14" s="434">
        <v>0</v>
      </c>
      <c r="H14" s="434">
        <v>3</v>
      </c>
      <c r="I14" s="434">
        <v>3</v>
      </c>
      <c r="J14" s="434">
        <v>0</v>
      </c>
      <c r="K14" s="434">
        <v>0</v>
      </c>
      <c r="L14" s="435">
        <v>6</v>
      </c>
      <c r="M14" s="435">
        <v>6</v>
      </c>
      <c r="N14" s="435">
        <v>7</v>
      </c>
      <c r="O14" s="434">
        <v>6</v>
      </c>
      <c r="P14" s="434">
        <v>1</v>
      </c>
      <c r="Q14" s="434">
        <v>0</v>
      </c>
      <c r="R14" s="434">
        <v>4</v>
      </c>
      <c r="S14" s="434">
        <v>0</v>
      </c>
      <c r="T14" s="436">
        <v>0</v>
      </c>
      <c r="U14" s="437">
        <v>38</v>
      </c>
    </row>
    <row r="15" spans="1:21" s="6" customFormat="1" ht="12">
      <c r="A15" s="438" t="s">
        <v>277</v>
      </c>
      <c r="B15" s="433">
        <v>0</v>
      </c>
      <c r="C15" s="434">
        <v>0</v>
      </c>
      <c r="D15" s="434">
        <v>0</v>
      </c>
      <c r="E15" s="434">
        <v>0</v>
      </c>
      <c r="F15" s="434">
        <v>0</v>
      </c>
      <c r="G15" s="434">
        <v>0</v>
      </c>
      <c r="H15" s="434">
        <v>0</v>
      </c>
      <c r="I15" s="434">
        <v>1</v>
      </c>
      <c r="J15" s="434">
        <v>0</v>
      </c>
      <c r="K15" s="434">
        <v>0</v>
      </c>
      <c r="L15" s="435">
        <v>0</v>
      </c>
      <c r="M15" s="435">
        <v>0</v>
      </c>
      <c r="N15" s="435">
        <v>1</v>
      </c>
      <c r="O15" s="434">
        <v>0</v>
      </c>
      <c r="P15" s="434">
        <v>0</v>
      </c>
      <c r="Q15" s="434">
        <v>0</v>
      </c>
      <c r="R15" s="434">
        <v>0</v>
      </c>
      <c r="S15" s="434">
        <v>0</v>
      </c>
      <c r="T15" s="436">
        <v>0</v>
      </c>
      <c r="U15" s="437">
        <v>2</v>
      </c>
    </row>
    <row r="16" spans="1:21" s="6" customFormat="1" ht="12">
      <c r="A16" s="438" t="s">
        <v>48</v>
      </c>
      <c r="B16" s="433">
        <v>1080</v>
      </c>
      <c r="C16" s="434">
        <v>656</v>
      </c>
      <c r="D16" s="434">
        <v>78</v>
      </c>
      <c r="E16" s="434">
        <v>60</v>
      </c>
      <c r="F16" s="434">
        <v>59</v>
      </c>
      <c r="G16" s="434">
        <v>490</v>
      </c>
      <c r="H16" s="434">
        <v>693</v>
      </c>
      <c r="I16" s="434">
        <v>159</v>
      </c>
      <c r="J16" s="434">
        <v>27</v>
      </c>
      <c r="K16" s="434">
        <v>124</v>
      </c>
      <c r="L16" s="435">
        <v>507</v>
      </c>
      <c r="M16" s="435">
        <v>1848</v>
      </c>
      <c r="N16" s="435">
        <v>98</v>
      </c>
      <c r="O16" s="434">
        <v>52</v>
      </c>
      <c r="P16" s="434">
        <v>26</v>
      </c>
      <c r="Q16" s="434">
        <v>55</v>
      </c>
      <c r="R16" s="434">
        <v>10</v>
      </c>
      <c r="S16" s="434">
        <v>0</v>
      </c>
      <c r="T16" s="436">
        <v>0</v>
      </c>
      <c r="U16" s="437">
        <v>6022</v>
      </c>
    </row>
    <row r="17" spans="1:21" s="6" customFormat="1" ht="12">
      <c r="A17" s="438" t="s">
        <v>278</v>
      </c>
      <c r="B17" s="433">
        <v>0</v>
      </c>
      <c r="C17" s="434">
        <v>0</v>
      </c>
      <c r="D17" s="434">
        <v>0</v>
      </c>
      <c r="E17" s="434">
        <v>0</v>
      </c>
      <c r="F17" s="434">
        <v>0</v>
      </c>
      <c r="G17" s="434">
        <v>0</v>
      </c>
      <c r="H17" s="434">
        <v>0</v>
      </c>
      <c r="I17" s="434">
        <v>0</v>
      </c>
      <c r="J17" s="434">
        <v>0</v>
      </c>
      <c r="K17" s="434">
        <v>0</v>
      </c>
      <c r="L17" s="435">
        <v>0</v>
      </c>
      <c r="M17" s="435">
        <v>0</v>
      </c>
      <c r="N17" s="435">
        <v>1</v>
      </c>
      <c r="O17" s="434">
        <v>0</v>
      </c>
      <c r="P17" s="434">
        <v>0</v>
      </c>
      <c r="Q17" s="434">
        <v>0</v>
      </c>
      <c r="R17" s="434">
        <v>0</v>
      </c>
      <c r="S17" s="434">
        <v>0</v>
      </c>
      <c r="T17" s="436">
        <v>0</v>
      </c>
      <c r="U17" s="437">
        <v>1</v>
      </c>
    </row>
    <row r="18" spans="1:21" s="6" customFormat="1" ht="12">
      <c r="A18" s="432" t="s">
        <v>9</v>
      </c>
      <c r="B18" s="433">
        <v>0</v>
      </c>
      <c r="C18" s="434">
        <v>0</v>
      </c>
      <c r="D18" s="434">
        <v>0</v>
      </c>
      <c r="E18" s="434">
        <v>2</v>
      </c>
      <c r="F18" s="434">
        <v>2</v>
      </c>
      <c r="G18" s="434">
        <v>4</v>
      </c>
      <c r="H18" s="434">
        <v>3</v>
      </c>
      <c r="I18" s="434">
        <v>19</v>
      </c>
      <c r="J18" s="434">
        <v>6</v>
      </c>
      <c r="K18" s="434">
        <v>13</v>
      </c>
      <c r="L18" s="435">
        <v>723</v>
      </c>
      <c r="M18" s="435">
        <v>389</v>
      </c>
      <c r="N18" s="435">
        <v>843</v>
      </c>
      <c r="O18" s="434">
        <v>1055</v>
      </c>
      <c r="P18" s="434">
        <v>137</v>
      </c>
      <c r="Q18" s="434">
        <v>711</v>
      </c>
      <c r="R18" s="434">
        <v>15</v>
      </c>
      <c r="S18" s="434">
        <v>3</v>
      </c>
      <c r="T18" s="436">
        <v>2</v>
      </c>
      <c r="U18" s="437">
        <v>3927</v>
      </c>
    </row>
    <row r="19" spans="1:21" s="6" customFormat="1" ht="12">
      <c r="A19" s="438" t="s">
        <v>279</v>
      </c>
      <c r="B19" s="433">
        <v>0</v>
      </c>
      <c r="C19" s="434">
        <v>0</v>
      </c>
      <c r="D19" s="434">
        <v>0</v>
      </c>
      <c r="E19" s="434">
        <v>0</v>
      </c>
      <c r="F19" s="434">
        <v>0</v>
      </c>
      <c r="G19" s="434">
        <v>0</v>
      </c>
      <c r="H19" s="434">
        <v>0</v>
      </c>
      <c r="I19" s="434">
        <v>0</v>
      </c>
      <c r="J19" s="434">
        <v>0</v>
      </c>
      <c r="K19" s="434">
        <v>0</v>
      </c>
      <c r="L19" s="435">
        <v>0</v>
      </c>
      <c r="M19" s="435">
        <v>0</v>
      </c>
      <c r="N19" s="435">
        <v>0</v>
      </c>
      <c r="O19" s="434">
        <v>0</v>
      </c>
      <c r="P19" s="434">
        <v>0</v>
      </c>
      <c r="Q19" s="434">
        <v>0</v>
      </c>
      <c r="R19" s="434">
        <v>1</v>
      </c>
      <c r="S19" s="434">
        <v>0</v>
      </c>
      <c r="T19" s="436">
        <v>0</v>
      </c>
      <c r="U19" s="437">
        <v>1</v>
      </c>
    </row>
    <row r="20" spans="1:21" s="6" customFormat="1" ht="12">
      <c r="A20" s="438" t="s">
        <v>280</v>
      </c>
      <c r="B20" s="433">
        <v>0</v>
      </c>
      <c r="C20" s="434">
        <v>0</v>
      </c>
      <c r="D20" s="434">
        <v>0</v>
      </c>
      <c r="E20" s="434">
        <v>0</v>
      </c>
      <c r="F20" s="434">
        <v>0</v>
      </c>
      <c r="G20" s="434">
        <v>0</v>
      </c>
      <c r="H20" s="434">
        <v>0</v>
      </c>
      <c r="I20" s="434">
        <v>0</v>
      </c>
      <c r="J20" s="434">
        <v>0</v>
      </c>
      <c r="K20" s="434">
        <v>0</v>
      </c>
      <c r="L20" s="435">
        <v>0</v>
      </c>
      <c r="M20" s="435">
        <v>0</v>
      </c>
      <c r="N20" s="435">
        <v>0</v>
      </c>
      <c r="O20" s="434">
        <v>0</v>
      </c>
      <c r="P20" s="434">
        <v>0</v>
      </c>
      <c r="Q20" s="434">
        <v>0</v>
      </c>
      <c r="R20" s="434">
        <v>0</v>
      </c>
      <c r="S20" s="434">
        <v>1</v>
      </c>
      <c r="T20" s="436">
        <v>0</v>
      </c>
      <c r="U20" s="437">
        <v>1</v>
      </c>
    </row>
    <row r="21" spans="1:21" s="6" customFormat="1" ht="12">
      <c r="A21" s="439" t="s">
        <v>281</v>
      </c>
      <c r="B21" s="440">
        <v>0</v>
      </c>
      <c r="C21" s="441">
        <v>0</v>
      </c>
      <c r="D21" s="441">
        <v>0</v>
      </c>
      <c r="E21" s="441">
        <v>0</v>
      </c>
      <c r="F21" s="441">
        <v>0</v>
      </c>
      <c r="G21" s="441">
        <v>0</v>
      </c>
      <c r="H21" s="441">
        <v>0</v>
      </c>
      <c r="I21" s="441">
        <v>0</v>
      </c>
      <c r="J21" s="441">
        <v>0</v>
      </c>
      <c r="K21" s="441">
        <v>0</v>
      </c>
      <c r="L21" s="442">
        <v>0</v>
      </c>
      <c r="M21" s="442">
        <v>0</v>
      </c>
      <c r="N21" s="442">
        <v>0</v>
      </c>
      <c r="O21" s="441">
        <v>0</v>
      </c>
      <c r="P21" s="441">
        <v>1</v>
      </c>
      <c r="Q21" s="441">
        <v>0</v>
      </c>
      <c r="R21" s="441">
        <v>0</v>
      </c>
      <c r="S21" s="441">
        <v>0</v>
      </c>
      <c r="T21" s="443">
        <v>0</v>
      </c>
      <c r="U21" s="444">
        <v>1</v>
      </c>
    </row>
    <row r="22" spans="1:21" s="6" customFormat="1" ht="12">
      <c r="A22" s="445" t="s">
        <v>282</v>
      </c>
      <c r="B22" s="446">
        <v>1249</v>
      </c>
      <c r="C22" s="447">
        <v>1244</v>
      </c>
      <c r="D22" s="447">
        <v>163</v>
      </c>
      <c r="E22" s="447">
        <v>1187</v>
      </c>
      <c r="F22" s="447">
        <v>576</v>
      </c>
      <c r="G22" s="447">
        <v>834</v>
      </c>
      <c r="H22" s="447">
        <v>1542</v>
      </c>
      <c r="I22" s="447">
        <v>909</v>
      </c>
      <c r="J22" s="447">
        <v>176</v>
      </c>
      <c r="K22" s="447">
        <v>284</v>
      </c>
      <c r="L22" s="448">
        <v>1409</v>
      </c>
      <c r="M22" s="448">
        <v>2569</v>
      </c>
      <c r="N22" s="448">
        <v>1091</v>
      </c>
      <c r="O22" s="447">
        <v>1215</v>
      </c>
      <c r="P22" s="447">
        <v>238</v>
      </c>
      <c r="Q22" s="447">
        <v>816</v>
      </c>
      <c r="R22" s="447">
        <v>47</v>
      </c>
      <c r="S22" s="447">
        <v>5</v>
      </c>
      <c r="T22" s="449">
        <v>3</v>
      </c>
      <c r="U22" s="450">
        <v>15557</v>
      </c>
    </row>
    <row r="23" spans="1:21" s="15" customFormat="1" ht="12">
      <c r="A23" s="451" t="s">
        <v>56</v>
      </c>
      <c r="B23" s="452">
        <v>23</v>
      </c>
      <c r="C23" s="453">
        <v>80</v>
      </c>
      <c r="D23" s="453">
        <v>20</v>
      </c>
      <c r="E23" s="453">
        <v>0</v>
      </c>
      <c r="F23" s="453">
        <v>2</v>
      </c>
      <c r="G23" s="453">
        <v>0</v>
      </c>
      <c r="H23" s="453">
        <v>7</v>
      </c>
      <c r="I23" s="453">
        <v>27</v>
      </c>
      <c r="J23" s="453">
        <v>4</v>
      </c>
      <c r="K23" s="453">
        <v>1</v>
      </c>
      <c r="L23" s="454">
        <v>0</v>
      </c>
      <c r="M23" s="454">
        <v>2</v>
      </c>
      <c r="N23" s="454">
        <v>2</v>
      </c>
      <c r="O23" s="453">
        <v>1</v>
      </c>
      <c r="P23" s="453">
        <v>2</v>
      </c>
      <c r="Q23" s="453">
        <v>0</v>
      </c>
      <c r="R23" s="453">
        <v>2</v>
      </c>
      <c r="S23" s="453">
        <v>1</v>
      </c>
      <c r="T23" s="455">
        <v>0</v>
      </c>
      <c r="U23" s="456">
        <v>174</v>
      </c>
    </row>
    <row r="24" spans="1:21" s="6" customFormat="1" ht="12">
      <c r="A24" s="432" t="s">
        <v>1</v>
      </c>
      <c r="B24" s="433">
        <v>0</v>
      </c>
      <c r="C24" s="434">
        <v>5</v>
      </c>
      <c r="D24" s="434">
        <v>0</v>
      </c>
      <c r="E24" s="434">
        <v>7</v>
      </c>
      <c r="F24" s="434">
        <v>1</v>
      </c>
      <c r="G24" s="434">
        <v>0</v>
      </c>
      <c r="H24" s="434">
        <v>6</v>
      </c>
      <c r="I24" s="434">
        <v>18</v>
      </c>
      <c r="J24" s="434">
        <v>20</v>
      </c>
      <c r="K24" s="434">
        <v>44</v>
      </c>
      <c r="L24" s="435">
        <v>193</v>
      </c>
      <c r="M24" s="435">
        <v>438</v>
      </c>
      <c r="N24" s="435">
        <v>312</v>
      </c>
      <c r="O24" s="434">
        <v>282</v>
      </c>
      <c r="P24" s="434">
        <v>226</v>
      </c>
      <c r="Q24" s="434">
        <v>216</v>
      </c>
      <c r="R24" s="434">
        <v>174</v>
      </c>
      <c r="S24" s="434">
        <v>131</v>
      </c>
      <c r="T24" s="436">
        <v>79</v>
      </c>
      <c r="U24" s="437">
        <v>2152</v>
      </c>
    </row>
    <row r="25" spans="1:21" s="6" customFormat="1" ht="22.5">
      <c r="A25" s="432" t="s">
        <v>190</v>
      </c>
      <c r="B25" s="433">
        <v>0</v>
      </c>
      <c r="C25" s="434">
        <v>0</v>
      </c>
      <c r="D25" s="434">
        <v>13</v>
      </c>
      <c r="E25" s="434">
        <v>9</v>
      </c>
      <c r="F25" s="434">
        <v>13</v>
      </c>
      <c r="G25" s="434">
        <v>17</v>
      </c>
      <c r="H25" s="434">
        <v>13</v>
      </c>
      <c r="I25" s="434">
        <v>20</v>
      </c>
      <c r="J25" s="434">
        <v>16</v>
      </c>
      <c r="K25" s="434">
        <v>6</v>
      </c>
      <c r="L25" s="435">
        <v>8</v>
      </c>
      <c r="M25" s="435">
        <v>3</v>
      </c>
      <c r="N25" s="435">
        <v>3</v>
      </c>
      <c r="O25" s="434">
        <v>0</v>
      </c>
      <c r="P25" s="434">
        <v>6</v>
      </c>
      <c r="Q25" s="434">
        <v>4</v>
      </c>
      <c r="R25" s="434">
        <v>3</v>
      </c>
      <c r="S25" s="434">
        <v>0</v>
      </c>
      <c r="T25" s="436">
        <v>1</v>
      </c>
      <c r="U25" s="437">
        <v>135</v>
      </c>
    </row>
    <row r="26" spans="1:21" s="6" customFormat="1" ht="12">
      <c r="A26" s="432" t="s">
        <v>49</v>
      </c>
      <c r="B26" s="433">
        <v>0</v>
      </c>
      <c r="C26" s="434">
        <v>1</v>
      </c>
      <c r="D26" s="434">
        <v>0</v>
      </c>
      <c r="E26" s="434">
        <v>0</v>
      </c>
      <c r="F26" s="434">
        <v>2</v>
      </c>
      <c r="G26" s="434">
        <v>1</v>
      </c>
      <c r="H26" s="434">
        <v>1</v>
      </c>
      <c r="I26" s="434">
        <v>0</v>
      </c>
      <c r="J26" s="434">
        <v>3</v>
      </c>
      <c r="K26" s="434">
        <v>1</v>
      </c>
      <c r="L26" s="435">
        <v>1</v>
      </c>
      <c r="M26" s="435">
        <v>0</v>
      </c>
      <c r="N26" s="435">
        <v>3</v>
      </c>
      <c r="O26" s="434">
        <v>0</v>
      </c>
      <c r="P26" s="434">
        <v>1</v>
      </c>
      <c r="Q26" s="434">
        <v>0</v>
      </c>
      <c r="R26" s="434">
        <v>0</v>
      </c>
      <c r="S26" s="434">
        <v>0</v>
      </c>
      <c r="T26" s="436">
        <v>0</v>
      </c>
      <c r="U26" s="437">
        <v>14</v>
      </c>
    </row>
    <row r="27" spans="1:21" s="6" customFormat="1" ht="12">
      <c r="A27" s="432" t="s">
        <v>3</v>
      </c>
      <c r="B27" s="433">
        <v>0</v>
      </c>
      <c r="C27" s="434">
        <v>0</v>
      </c>
      <c r="D27" s="434">
        <v>6</v>
      </c>
      <c r="E27" s="434">
        <v>0</v>
      </c>
      <c r="F27" s="434">
        <v>17</v>
      </c>
      <c r="G27" s="434">
        <v>12</v>
      </c>
      <c r="H27" s="434">
        <v>27</v>
      </c>
      <c r="I27" s="434">
        <v>30</v>
      </c>
      <c r="J27" s="434">
        <v>710</v>
      </c>
      <c r="K27" s="434">
        <v>621</v>
      </c>
      <c r="L27" s="435">
        <v>165</v>
      </c>
      <c r="M27" s="435">
        <v>109</v>
      </c>
      <c r="N27" s="435">
        <v>35</v>
      </c>
      <c r="O27" s="434">
        <v>0</v>
      </c>
      <c r="P27" s="434">
        <v>2</v>
      </c>
      <c r="Q27" s="434">
        <v>0</v>
      </c>
      <c r="R27" s="434">
        <v>0</v>
      </c>
      <c r="S27" s="434">
        <v>0</v>
      </c>
      <c r="T27" s="436">
        <v>1</v>
      </c>
      <c r="U27" s="437">
        <v>1735</v>
      </c>
    </row>
    <row r="28" spans="1:21" s="6" customFormat="1" ht="12">
      <c r="A28" s="432" t="s">
        <v>191</v>
      </c>
      <c r="B28" s="433">
        <v>3</v>
      </c>
      <c r="C28" s="434">
        <v>25</v>
      </c>
      <c r="D28" s="434">
        <v>58</v>
      </c>
      <c r="E28" s="434">
        <v>22</v>
      </c>
      <c r="F28" s="434">
        <v>62</v>
      </c>
      <c r="G28" s="434">
        <v>0</v>
      </c>
      <c r="H28" s="434">
        <v>0</v>
      </c>
      <c r="I28" s="434">
        <v>1</v>
      </c>
      <c r="J28" s="434">
        <v>0</v>
      </c>
      <c r="K28" s="434">
        <v>0</v>
      </c>
      <c r="L28" s="435">
        <v>0</v>
      </c>
      <c r="M28" s="435">
        <v>0</v>
      </c>
      <c r="N28" s="435">
        <v>0</v>
      </c>
      <c r="O28" s="434">
        <v>0</v>
      </c>
      <c r="P28" s="434">
        <v>0</v>
      </c>
      <c r="Q28" s="434">
        <v>0</v>
      </c>
      <c r="R28" s="434">
        <v>0</v>
      </c>
      <c r="S28" s="434">
        <v>0</v>
      </c>
      <c r="T28" s="436">
        <v>0</v>
      </c>
      <c r="U28" s="437">
        <v>171</v>
      </c>
    </row>
    <row r="29" spans="1:21" s="6" customFormat="1" ht="12">
      <c r="A29" s="432" t="s">
        <v>257</v>
      </c>
      <c r="B29" s="433">
        <v>0</v>
      </c>
      <c r="C29" s="434">
        <v>0</v>
      </c>
      <c r="D29" s="434">
        <v>0</v>
      </c>
      <c r="E29" s="434">
        <v>0</v>
      </c>
      <c r="F29" s="434">
        <v>0</v>
      </c>
      <c r="G29" s="434">
        <v>0</v>
      </c>
      <c r="H29" s="434">
        <v>0</v>
      </c>
      <c r="I29" s="434">
        <v>0</v>
      </c>
      <c r="J29" s="434">
        <v>0</v>
      </c>
      <c r="K29" s="434">
        <v>0</v>
      </c>
      <c r="L29" s="435">
        <v>0</v>
      </c>
      <c r="M29" s="435">
        <v>0</v>
      </c>
      <c r="N29" s="435">
        <v>0</v>
      </c>
      <c r="O29" s="434">
        <v>0</v>
      </c>
      <c r="P29" s="434">
        <v>0</v>
      </c>
      <c r="Q29" s="434">
        <v>0</v>
      </c>
      <c r="R29" s="434">
        <v>0</v>
      </c>
      <c r="S29" s="434">
        <v>0</v>
      </c>
      <c r="T29" s="436">
        <v>21</v>
      </c>
      <c r="U29" s="437">
        <v>21</v>
      </c>
    </row>
    <row r="30" spans="1:21" s="6" customFormat="1" ht="12">
      <c r="A30" s="432" t="s">
        <v>6</v>
      </c>
      <c r="B30" s="433">
        <v>0</v>
      </c>
      <c r="C30" s="434">
        <v>0</v>
      </c>
      <c r="D30" s="434">
        <v>0</v>
      </c>
      <c r="E30" s="434">
        <v>0</v>
      </c>
      <c r="F30" s="434">
        <v>0</v>
      </c>
      <c r="G30" s="434">
        <v>1</v>
      </c>
      <c r="H30" s="434">
        <v>12</v>
      </c>
      <c r="I30" s="434">
        <v>38</v>
      </c>
      <c r="J30" s="434">
        <v>11</v>
      </c>
      <c r="K30" s="434">
        <v>13</v>
      </c>
      <c r="L30" s="435">
        <v>44</v>
      </c>
      <c r="M30" s="435">
        <v>88</v>
      </c>
      <c r="N30" s="435">
        <v>23</v>
      </c>
      <c r="O30" s="434">
        <v>12</v>
      </c>
      <c r="P30" s="434">
        <v>13</v>
      </c>
      <c r="Q30" s="434">
        <v>12</v>
      </c>
      <c r="R30" s="434">
        <v>12</v>
      </c>
      <c r="S30" s="434">
        <v>11</v>
      </c>
      <c r="T30" s="436">
        <v>7</v>
      </c>
      <c r="U30" s="437">
        <v>297</v>
      </c>
    </row>
    <row r="31" spans="1:21" s="6" customFormat="1" ht="12">
      <c r="A31" s="432" t="s">
        <v>7</v>
      </c>
      <c r="B31" s="433">
        <v>0</v>
      </c>
      <c r="C31" s="434">
        <v>0</v>
      </c>
      <c r="D31" s="434">
        <v>9</v>
      </c>
      <c r="E31" s="434">
        <v>2</v>
      </c>
      <c r="F31" s="434">
        <v>9</v>
      </c>
      <c r="G31" s="434">
        <v>7</v>
      </c>
      <c r="H31" s="434">
        <v>8</v>
      </c>
      <c r="I31" s="434">
        <v>30</v>
      </c>
      <c r="J31" s="434">
        <v>33</v>
      </c>
      <c r="K31" s="434">
        <v>98</v>
      </c>
      <c r="L31" s="435">
        <v>786</v>
      </c>
      <c r="M31" s="435">
        <v>2459</v>
      </c>
      <c r="N31" s="435">
        <v>724</v>
      </c>
      <c r="O31" s="434">
        <v>192</v>
      </c>
      <c r="P31" s="434">
        <v>94</v>
      </c>
      <c r="Q31" s="434">
        <v>59</v>
      </c>
      <c r="R31" s="434">
        <v>29</v>
      </c>
      <c r="S31" s="434">
        <v>31</v>
      </c>
      <c r="T31" s="436">
        <v>17</v>
      </c>
      <c r="U31" s="437">
        <v>4587</v>
      </c>
    </row>
    <row r="32" spans="1:21" s="6" customFormat="1" ht="12">
      <c r="A32" s="432" t="s">
        <v>8</v>
      </c>
      <c r="B32" s="433">
        <v>0</v>
      </c>
      <c r="C32" s="434">
        <v>67</v>
      </c>
      <c r="D32" s="434">
        <v>80</v>
      </c>
      <c r="E32" s="434">
        <v>21</v>
      </c>
      <c r="F32" s="434">
        <v>28</v>
      </c>
      <c r="G32" s="434">
        <v>44</v>
      </c>
      <c r="H32" s="434">
        <v>50</v>
      </c>
      <c r="I32" s="434">
        <v>34</v>
      </c>
      <c r="J32" s="434">
        <v>62</v>
      </c>
      <c r="K32" s="434">
        <v>245</v>
      </c>
      <c r="L32" s="435">
        <v>627</v>
      </c>
      <c r="M32" s="435">
        <v>643</v>
      </c>
      <c r="N32" s="435">
        <v>629</v>
      </c>
      <c r="O32" s="434">
        <v>4853</v>
      </c>
      <c r="P32" s="434">
        <v>1498</v>
      </c>
      <c r="Q32" s="434">
        <v>262</v>
      </c>
      <c r="R32" s="434">
        <v>170</v>
      </c>
      <c r="S32" s="434">
        <v>99</v>
      </c>
      <c r="T32" s="436">
        <v>79</v>
      </c>
      <c r="U32" s="437">
        <v>9491</v>
      </c>
    </row>
    <row r="33" spans="1:21" s="6" customFormat="1" ht="22.5">
      <c r="A33" s="432" t="s">
        <v>270</v>
      </c>
      <c r="B33" s="433">
        <v>95</v>
      </c>
      <c r="C33" s="434">
        <v>287</v>
      </c>
      <c r="D33" s="434">
        <v>4</v>
      </c>
      <c r="E33" s="434">
        <v>4</v>
      </c>
      <c r="F33" s="434">
        <v>5</v>
      </c>
      <c r="G33" s="434">
        <v>3</v>
      </c>
      <c r="H33" s="434">
        <v>3</v>
      </c>
      <c r="I33" s="434">
        <v>0</v>
      </c>
      <c r="J33" s="434">
        <v>0</v>
      </c>
      <c r="K33" s="434">
        <v>0</v>
      </c>
      <c r="L33" s="435">
        <v>0</v>
      </c>
      <c r="M33" s="435">
        <v>0</v>
      </c>
      <c r="N33" s="435">
        <v>0</v>
      </c>
      <c r="O33" s="434">
        <v>0</v>
      </c>
      <c r="P33" s="434">
        <v>0</v>
      </c>
      <c r="Q33" s="434">
        <v>0</v>
      </c>
      <c r="R33" s="434">
        <v>0</v>
      </c>
      <c r="S33" s="434">
        <v>0</v>
      </c>
      <c r="T33" s="436">
        <v>0</v>
      </c>
      <c r="U33" s="437">
        <v>401</v>
      </c>
    </row>
    <row r="34" spans="1:21" s="6" customFormat="1" ht="12">
      <c r="A34" s="432" t="s">
        <v>178</v>
      </c>
      <c r="B34" s="433">
        <v>0</v>
      </c>
      <c r="C34" s="434">
        <v>0</v>
      </c>
      <c r="D34" s="434">
        <v>0</v>
      </c>
      <c r="E34" s="434">
        <v>0</v>
      </c>
      <c r="F34" s="434">
        <v>0</v>
      </c>
      <c r="G34" s="434">
        <v>0</v>
      </c>
      <c r="H34" s="434">
        <v>0</v>
      </c>
      <c r="I34" s="434">
        <v>0</v>
      </c>
      <c r="J34" s="434">
        <v>0</v>
      </c>
      <c r="K34" s="434">
        <v>0</v>
      </c>
      <c r="L34" s="435">
        <v>0</v>
      </c>
      <c r="M34" s="435">
        <v>0</v>
      </c>
      <c r="N34" s="435">
        <v>0</v>
      </c>
      <c r="O34" s="434">
        <v>0</v>
      </c>
      <c r="P34" s="434">
        <v>0</v>
      </c>
      <c r="Q34" s="434">
        <v>0</v>
      </c>
      <c r="R34" s="434">
        <v>21</v>
      </c>
      <c r="S34" s="434">
        <v>49</v>
      </c>
      <c r="T34" s="436">
        <v>9</v>
      </c>
      <c r="U34" s="437">
        <v>79</v>
      </c>
    </row>
    <row r="35" spans="1:21" s="6" customFormat="1" ht="22.5">
      <c r="A35" s="432" t="s">
        <v>271</v>
      </c>
      <c r="B35" s="433">
        <v>0</v>
      </c>
      <c r="C35" s="434">
        <v>0</v>
      </c>
      <c r="D35" s="434">
        <v>0</v>
      </c>
      <c r="E35" s="434">
        <v>0</v>
      </c>
      <c r="F35" s="434">
        <v>0</v>
      </c>
      <c r="G35" s="434">
        <v>0</v>
      </c>
      <c r="H35" s="434">
        <v>0</v>
      </c>
      <c r="I35" s="434">
        <v>0</v>
      </c>
      <c r="J35" s="434">
        <v>0</v>
      </c>
      <c r="K35" s="434">
        <v>1</v>
      </c>
      <c r="L35" s="435">
        <v>0</v>
      </c>
      <c r="M35" s="435">
        <v>2</v>
      </c>
      <c r="N35" s="435">
        <v>1</v>
      </c>
      <c r="O35" s="434">
        <v>20</v>
      </c>
      <c r="P35" s="434">
        <v>19</v>
      </c>
      <c r="Q35" s="434">
        <v>30</v>
      </c>
      <c r="R35" s="434">
        <v>6</v>
      </c>
      <c r="S35" s="434">
        <v>0</v>
      </c>
      <c r="T35" s="436">
        <v>0</v>
      </c>
      <c r="U35" s="437">
        <v>79</v>
      </c>
    </row>
    <row r="36" spans="1:21" s="6" customFormat="1" ht="12">
      <c r="A36" s="439" t="s">
        <v>10</v>
      </c>
      <c r="B36" s="440">
        <v>2</v>
      </c>
      <c r="C36" s="441">
        <v>61</v>
      </c>
      <c r="D36" s="441">
        <v>36</v>
      </c>
      <c r="E36" s="441">
        <v>30</v>
      </c>
      <c r="F36" s="441">
        <v>34</v>
      </c>
      <c r="G36" s="441">
        <v>46</v>
      </c>
      <c r="H36" s="441">
        <v>36</v>
      </c>
      <c r="I36" s="441">
        <v>50</v>
      </c>
      <c r="J36" s="441">
        <v>43</v>
      </c>
      <c r="K36" s="441">
        <v>94</v>
      </c>
      <c r="L36" s="442">
        <v>1144</v>
      </c>
      <c r="M36" s="442">
        <v>4419</v>
      </c>
      <c r="N36" s="442">
        <v>1676</v>
      </c>
      <c r="O36" s="441">
        <v>2043</v>
      </c>
      <c r="P36" s="441">
        <v>1599</v>
      </c>
      <c r="Q36" s="441">
        <v>988</v>
      </c>
      <c r="R36" s="441">
        <v>571</v>
      </c>
      <c r="S36" s="441">
        <v>293</v>
      </c>
      <c r="T36" s="443">
        <v>321</v>
      </c>
      <c r="U36" s="444">
        <v>13486</v>
      </c>
    </row>
    <row r="37" spans="1:21" s="6" customFormat="1" ht="12">
      <c r="A37" s="445" t="s">
        <v>11</v>
      </c>
      <c r="B37" s="447">
        <v>123</v>
      </c>
      <c r="C37" s="447">
        <v>526</v>
      </c>
      <c r="D37" s="447">
        <v>226</v>
      </c>
      <c r="E37" s="447">
        <v>95</v>
      </c>
      <c r="F37" s="447">
        <v>173</v>
      </c>
      <c r="G37" s="447">
        <v>131</v>
      </c>
      <c r="H37" s="447">
        <v>163</v>
      </c>
      <c r="I37" s="447">
        <v>248</v>
      </c>
      <c r="J37" s="447">
        <v>902</v>
      </c>
      <c r="K37" s="447">
        <v>1124</v>
      </c>
      <c r="L37" s="448">
        <v>2968</v>
      </c>
      <c r="M37" s="448">
        <v>8163</v>
      </c>
      <c r="N37" s="448">
        <v>3408</v>
      </c>
      <c r="O37" s="447">
        <v>7403</v>
      </c>
      <c r="P37" s="447">
        <v>3460</v>
      </c>
      <c r="Q37" s="447">
        <v>1571</v>
      </c>
      <c r="R37" s="447">
        <v>988</v>
      </c>
      <c r="S37" s="447">
        <v>615</v>
      </c>
      <c r="T37" s="447">
        <v>535</v>
      </c>
      <c r="U37" s="450">
        <v>32822</v>
      </c>
    </row>
    <row r="38" spans="1:21" s="15" customFormat="1" ht="12">
      <c r="A38" s="457" t="s">
        <v>283</v>
      </c>
      <c r="B38" s="458">
        <v>1372</v>
      </c>
      <c r="C38" s="458">
        <v>1770</v>
      </c>
      <c r="D38" s="458">
        <v>389</v>
      </c>
      <c r="E38" s="458">
        <v>1282</v>
      </c>
      <c r="F38" s="458">
        <v>749</v>
      </c>
      <c r="G38" s="458">
        <v>965</v>
      </c>
      <c r="H38" s="458">
        <v>1705</v>
      </c>
      <c r="I38" s="458">
        <v>1157</v>
      </c>
      <c r="J38" s="458">
        <v>1078</v>
      </c>
      <c r="K38" s="458">
        <v>1408</v>
      </c>
      <c r="L38" s="459">
        <v>4377</v>
      </c>
      <c r="M38" s="459">
        <v>10732</v>
      </c>
      <c r="N38" s="459">
        <v>4499</v>
      </c>
      <c r="O38" s="458">
        <v>8618</v>
      </c>
      <c r="P38" s="458">
        <v>3698</v>
      </c>
      <c r="Q38" s="458">
        <v>2387</v>
      </c>
      <c r="R38" s="458">
        <v>1035</v>
      </c>
      <c r="S38" s="458">
        <v>620</v>
      </c>
      <c r="T38" s="458">
        <v>538</v>
      </c>
      <c r="U38" s="460">
        <v>48379</v>
      </c>
    </row>
    <row r="39" spans="1:21" s="16" customFormat="1" ht="12">
      <c r="A39" s="432" t="s">
        <v>36</v>
      </c>
      <c r="B39" s="433">
        <v>9</v>
      </c>
      <c r="C39" s="434">
        <v>56</v>
      </c>
      <c r="D39" s="434">
        <v>28</v>
      </c>
      <c r="E39" s="434">
        <v>32</v>
      </c>
      <c r="F39" s="434">
        <v>77</v>
      </c>
      <c r="G39" s="434">
        <v>107</v>
      </c>
      <c r="H39" s="434">
        <v>133</v>
      </c>
      <c r="I39" s="434">
        <v>268</v>
      </c>
      <c r="J39" s="434">
        <v>1261</v>
      </c>
      <c r="K39" s="434">
        <v>2313</v>
      </c>
      <c r="L39" s="435">
        <v>1122</v>
      </c>
      <c r="M39" s="435">
        <v>357</v>
      </c>
      <c r="N39" s="435">
        <v>28</v>
      </c>
      <c r="O39" s="434">
        <v>50</v>
      </c>
      <c r="P39" s="434">
        <v>14</v>
      </c>
      <c r="Q39" s="434">
        <v>2</v>
      </c>
      <c r="R39" s="434">
        <v>1</v>
      </c>
      <c r="S39" s="434">
        <v>20</v>
      </c>
      <c r="T39" s="436">
        <v>36</v>
      </c>
      <c r="U39" s="437">
        <v>5914</v>
      </c>
    </row>
    <row r="40" spans="1:21" s="6" customFormat="1" ht="12">
      <c r="A40" s="432" t="s">
        <v>30</v>
      </c>
      <c r="B40" s="433">
        <v>0</v>
      </c>
      <c r="C40" s="434">
        <v>4</v>
      </c>
      <c r="D40" s="434">
        <v>163</v>
      </c>
      <c r="E40" s="434">
        <v>733</v>
      </c>
      <c r="F40" s="434">
        <v>160</v>
      </c>
      <c r="G40" s="434">
        <v>60</v>
      </c>
      <c r="H40" s="434">
        <v>55</v>
      </c>
      <c r="I40" s="434">
        <v>42</v>
      </c>
      <c r="J40" s="434">
        <v>78</v>
      </c>
      <c r="K40" s="434">
        <v>34</v>
      </c>
      <c r="L40" s="435">
        <v>274</v>
      </c>
      <c r="M40" s="435">
        <v>1018</v>
      </c>
      <c r="N40" s="435">
        <v>454</v>
      </c>
      <c r="O40" s="434">
        <v>49</v>
      </c>
      <c r="P40" s="434">
        <v>73</v>
      </c>
      <c r="Q40" s="434">
        <v>53</v>
      </c>
      <c r="R40" s="434">
        <v>51</v>
      </c>
      <c r="S40" s="434">
        <v>37</v>
      </c>
      <c r="T40" s="436">
        <v>28</v>
      </c>
      <c r="U40" s="437">
        <v>3366</v>
      </c>
    </row>
    <row r="41" spans="1:21" s="6" customFormat="1" ht="12">
      <c r="A41" s="432" t="s">
        <v>57</v>
      </c>
      <c r="B41" s="433">
        <v>0</v>
      </c>
      <c r="C41" s="434">
        <v>5</v>
      </c>
      <c r="D41" s="434">
        <v>0</v>
      </c>
      <c r="E41" s="434">
        <v>18</v>
      </c>
      <c r="F41" s="434">
        <v>0</v>
      </c>
      <c r="G41" s="434">
        <v>1</v>
      </c>
      <c r="H41" s="434">
        <v>0</v>
      </c>
      <c r="I41" s="434">
        <v>5</v>
      </c>
      <c r="J41" s="434">
        <v>8</v>
      </c>
      <c r="K41" s="434">
        <v>10</v>
      </c>
      <c r="L41" s="435">
        <v>9</v>
      </c>
      <c r="M41" s="435">
        <v>89</v>
      </c>
      <c r="N41" s="435">
        <v>47</v>
      </c>
      <c r="O41" s="434">
        <v>9</v>
      </c>
      <c r="P41" s="434">
        <v>6</v>
      </c>
      <c r="Q41" s="434">
        <v>6</v>
      </c>
      <c r="R41" s="434">
        <v>3</v>
      </c>
      <c r="S41" s="434">
        <v>6</v>
      </c>
      <c r="T41" s="436">
        <v>3</v>
      </c>
      <c r="U41" s="437">
        <v>225</v>
      </c>
    </row>
    <row r="42" spans="1:21" s="6" customFormat="1" ht="12">
      <c r="A42" s="432" t="s">
        <v>32</v>
      </c>
      <c r="B42" s="433">
        <v>0</v>
      </c>
      <c r="C42" s="434">
        <v>4</v>
      </c>
      <c r="D42" s="434">
        <v>0</v>
      </c>
      <c r="E42" s="434">
        <v>0</v>
      </c>
      <c r="F42" s="434">
        <v>0</v>
      </c>
      <c r="G42" s="434">
        <v>0</v>
      </c>
      <c r="H42" s="434">
        <v>0</v>
      </c>
      <c r="I42" s="434">
        <v>1</v>
      </c>
      <c r="J42" s="434">
        <v>129</v>
      </c>
      <c r="K42" s="434">
        <v>145</v>
      </c>
      <c r="L42" s="435">
        <v>28</v>
      </c>
      <c r="M42" s="435">
        <v>21</v>
      </c>
      <c r="N42" s="435">
        <v>7</v>
      </c>
      <c r="O42" s="434">
        <v>7</v>
      </c>
      <c r="P42" s="434">
        <v>8</v>
      </c>
      <c r="Q42" s="434">
        <v>4</v>
      </c>
      <c r="R42" s="434">
        <v>20</v>
      </c>
      <c r="S42" s="434">
        <v>17</v>
      </c>
      <c r="T42" s="436">
        <v>0</v>
      </c>
      <c r="U42" s="437">
        <v>391</v>
      </c>
    </row>
    <row r="43" spans="1:21" s="6" customFormat="1" ht="12">
      <c r="A43" s="432" t="s">
        <v>284</v>
      </c>
      <c r="B43" s="433">
        <v>0</v>
      </c>
      <c r="C43" s="434">
        <v>0</v>
      </c>
      <c r="D43" s="434">
        <v>0</v>
      </c>
      <c r="E43" s="434">
        <v>0</v>
      </c>
      <c r="F43" s="434">
        <v>0</v>
      </c>
      <c r="G43" s="434">
        <v>0</v>
      </c>
      <c r="H43" s="434">
        <v>0</v>
      </c>
      <c r="I43" s="434">
        <v>0</v>
      </c>
      <c r="J43" s="434">
        <v>0</v>
      </c>
      <c r="K43" s="434">
        <v>0</v>
      </c>
      <c r="L43" s="435">
        <v>0</v>
      </c>
      <c r="M43" s="435">
        <v>0</v>
      </c>
      <c r="N43" s="435">
        <v>0</v>
      </c>
      <c r="O43" s="434">
        <v>1</v>
      </c>
      <c r="P43" s="434">
        <v>0</v>
      </c>
      <c r="Q43" s="434">
        <v>0</v>
      </c>
      <c r="R43" s="434">
        <v>0</v>
      </c>
      <c r="S43" s="434">
        <v>0</v>
      </c>
      <c r="T43" s="436">
        <v>0</v>
      </c>
      <c r="U43" s="437">
        <v>1</v>
      </c>
    </row>
    <row r="44" spans="1:21" s="6" customFormat="1" ht="12">
      <c r="A44" s="432" t="s">
        <v>50</v>
      </c>
      <c r="B44" s="433">
        <v>1</v>
      </c>
      <c r="C44" s="434">
        <v>1</v>
      </c>
      <c r="D44" s="434">
        <v>5</v>
      </c>
      <c r="E44" s="434">
        <v>0</v>
      </c>
      <c r="F44" s="434">
        <v>0</v>
      </c>
      <c r="G44" s="434">
        <v>1</v>
      </c>
      <c r="H44" s="434">
        <v>0</v>
      </c>
      <c r="I44" s="434">
        <v>1</v>
      </c>
      <c r="J44" s="434">
        <v>1</v>
      </c>
      <c r="K44" s="434">
        <v>203</v>
      </c>
      <c r="L44" s="435">
        <v>259</v>
      </c>
      <c r="M44" s="435">
        <v>317</v>
      </c>
      <c r="N44" s="435">
        <v>511</v>
      </c>
      <c r="O44" s="434">
        <v>854</v>
      </c>
      <c r="P44" s="434">
        <v>325</v>
      </c>
      <c r="Q44" s="434">
        <v>287</v>
      </c>
      <c r="R44" s="434">
        <v>114</v>
      </c>
      <c r="S44" s="434">
        <v>38</v>
      </c>
      <c r="T44" s="436">
        <v>33</v>
      </c>
      <c r="U44" s="437">
        <v>2951</v>
      </c>
    </row>
    <row r="45" spans="1:21" s="6" customFormat="1" ht="12">
      <c r="A45" s="432" t="s">
        <v>285</v>
      </c>
      <c r="B45" s="433">
        <v>0</v>
      </c>
      <c r="C45" s="434">
        <v>0</v>
      </c>
      <c r="D45" s="434">
        <v>0</v>
      </c>
      <c r="E45" s="434">
        <v>0</v>
      </c>
      <c r="F45" s="434">
        <v>0</v>
      </c>
      <c r="G45" s="434">
        <v>0</v>
      </c>
      <c r="H45" s="434">
        <v>0</v>
      </c>
      <c r="I45" s="434">
        <v>0</v>
      </c>
      <c r="J45" s="434">
        <v>0</v>
      </c>
      <c r="K45" s="434">
        <v>0</v>
      </c>
      <c r="L45" s="435">
        <v>0</v>
      </c>
      <c r="M45" s="435">
        <v>0</v>
      </c>
      <c r="N45" s="435">
        <v>0</v>
      </c>
      <c r="O45" s="434">
        <v>2</v>
      </c>
      <c r="P45" s="434">
        <v>0</v>
      </c>
      <c r="Q45" s="434">
        <v>0</v>
      </c>
      <c r="R45" s="434">
        <v>0</v>
      </c>
      <c r="S45" s="434">
        <v>1</v>
      </c>
      <c r="T45" s="436">
        <v>0</v>
      </c>
      <c r="U45" s="437">
        <v>3</v>
      </c>
    </row>
    <row r="46" spans="1:21" s="6" customFormat="1" ht="12">
      <c r="A46" s="432" t="s">
        <v>27</v>
      </c>
      <c r="B46" s="433">
        <v>0</v>
      </c>
      <c r="C46" s="434">
        <v>8</v>
      </c>
      <c r="D46" s="434">
        <v>12</v>
      </c>
      <c r="E46" s="434">
        <v>15</v>
      </c>
      <c r="F46" s="434">
        <v>27</v>
      </c>
      <c r="G46" s="434">
        <v>7</v>
      </c>
      <c r="H46" s="434">
        <v>13</v>
      </c>
      <c r="I46" s="434">
        <v>2</v>
      </c>
      <c r="J46" s="434">
        <v>17</v>
      </c>
      <c r="K46" s="434">
        <v>10</v>
      </c>
      <c r="L46" s="435">
        <v>103</v>
      </c>
      <c r="M46" s="435">
        <v>1290</v>
      </c>
      <c r="N46" s="435">
        <v>677</v>
      </c>
      <c r="O46" s="434">
        <v>319</v>
      </c>
      <c r="P46" s="434">
        <v>202</v>
      </c>
      <c r="Q46" s="434">
        <v>52</v>
      </c>
      <c r="R46" s="434">
        <v>43</v>
      </c>
      <c r="S46" s="434">
        <v>45</v>
      </c>
      <c r="T46" s="436">
        <v>38</v>
      </c>
      <c r="U46" s="437">
        <v>2880</v>
      </c>
    </row>
    <row r="47" spans="1:21" s="6" customFormat="1" ht="12">
      <c r="A47" s="432" t="s">
        <v>35</v>
      </c>
      <c r="B47" s="433">
        <v>0</v>
      </c>
      <c r="C47" s="434">
        <v>1</v>
      </c>
      <c r="D47" s="434">
        <v>0</v>
      </c>
      <c r="E47" s="434">
        <v>1</v>
      </c>
      <c r="F47" s="434">
        <v>0</v>
      </c>
      <c r="G47" s="434">
        <v>6</v>
      </c>
      <c r="H47" s="434">
        <v>0</v>
      </c>
      <c r="I47" s="434">
        <v>13</v>
      </c>
      <c r="J47" s="434">
        <v>297</v>
      </c>
      <c r="K47" s="434">
        <v>887</v>
      </c>
      <c r="L47" s="435">
        <v>646</v>
      </c>
      <c r="M47" s="435">
        <v>1305</v>
      </c>
      <c r="N47" s="435">
        <v>364</v>
      </c>
      <c r="O47" s="434">
        <v>167</v>
      </c>
      <c r="P47" s="434">
        <v>47</v>
      </c>
      <c r="Q47" s="434">
        <v>342</v>
      </c>
      <c r="R47" s="434">
        <v>55</v>
      </c>
      <c r="S47" s="434">
        <v>19</v>
      </c>
      <c r="T47" s="436">
        <v>7</v>
      </c>
      <c r="U47" s="437">
        <v>4157</v>
      </c>
    </row>
    <row r="48" spans="1:21" s="6" customFormat="1" ht="12">
      <c r="A48" s="432" t="s">
        <v>302</v>
      </c>
      <c r="B48" s="433">
        <v>0</v>
      </c>
      <c r="C48" s="434">
        <v>0</v>
      </c>
      <c r="D48" s="434">
        <v>0</v>
      </c>
      <c r="E48" s="434">
        <v>0</v>
      </c>
      <c r="F48" s="434">
        <v>0</v>
      </c>
      <c r="G48" s="434">
        <v>0</v>
      </c>
      <c r="H48" s="434">
        <v>0</v>
      </c>
      <c r="I48" s="434">
        <v>0</v>
      </c>
      <c r="J48" s="434">
        <v>0</v>
      </c>
      <c r="K48" s="434">
        <v>0</v>
      </c>
      <c r="L48" s="435">
        <v>0</v>
      </c>
      <c r="M48" s="435">
        <v>0</v>
      </c>
      <c r="N48" s="435">
        <v>0</v>
      </c>
      <c r="O48" s="434">
        <v>0</v>
      </c>
      <c r="P48" s="434">
        <v>0</v>
      </c>
      <c r="Q48" s="434">
        <v>0</v>
      </c>
      <c r="R48" s="434">
        <v>0</v>
      </c>
      <c r="S48" s="434">
        <v>0</v>
      </c>
      <c r="T48" s="436">
        <v>2</v>
      </c>
      <c r="U48" s="437">
        <v>2</v>
      </c>
    </row>
    <row r="49" spans="1:21" s="6" customFormat="1" ht="12">
      <c r="A49" s="432" t="s">
        <v>33</v>
      </c>
      <c r="B49" s="433">
        <v>9</v>
      </c>
      <c r="C49" s="434">
        <v>57</v>
      </c>
      <c r="D49" s="434">
        <v>14</v>
      </c>
      <c r="E49" s="434">
        <v>15</v>
      </c>
      <c r="F49" s="434">
        <v>22</v>
      </c>
      <c r="G49" s="434">
        <v>80</v>
      </c>
      <c r="H49" s="434">
        <v>88</v>
      </c>
      <c r="I49" s="434">
        <v>283</v>
      </c>
      <c r="J49" s="434">
        <v>315</v>
      </c>
      <c r="K49" s="434">
        <v>346</v>
      </c>
      <c r="L49" s="435">
        <v>126</v>
      </c>
      <c r="M49" s="435">
        <v>296</v>
      </c>
      <c r="N49" s="435">
        <v>201</v>
      </c>
      <c r="O49" s="434">
        <v>105</v>
      </c>
      <c r="P49" s="434">
        <v>37</v>
      </c>
      <c r="Q49" s="434">
        <v>47</v>
      </c>
      <c r="R49" s="434">
        <v>80</v>
      </c>
      <c r="S49" s="434">
        <v>49</v>
      </c>
      <c r="T49" s="436">
        <v>27</v>
      </c>
      <c r="U49" s="437">
        <v>2197</v>
      </c>
    </row>
    <row r="50" spans="1:21" s="6" customFormat="1" ht="12">
      <c r="A50" s="432" t="s">
        <v>28</v>
      </c>
      <c r="B50" s="433">
        <v>15</v>
      </c>
      <c r="C50" s="434">
        <v>25</v>
      </c>
      <c r="D50" s="434">
        <v>1</v>
      </c>
      <c r="E50" s="434">
        <v>8</v>
      </c>
      <c r="F50" s="434">
        <v>2</v>
      </c>
      <c r="G50" s="434">
        <v>6</v>
      </c>
      <c r="H50" s="434">
        <v>8</v>
      </c>
      <c r="I50" s="434">
        <v>7</v>
      </c>
      <c r="J50" s="434">
        <v>11</v>
      </c>
      <c r="K50" s="434">
        <v>63</v>
      </c>
      <c r="L50" s="435">
        <v>67</v>
      </c>
      <c r="M50" s="435">
        <v>13</v>
      </c>
      <c r="N50" s="435">
        <v>8</v>
      </c>
      <c r="O50" s="434">
        <v>7</v>
      </c>
      <c r="P50" s="434">
        <v>9</v>
      </c>
      <c r="Q50" s="434">
        <v>2</v>
      </c>
      <c r="R50" s="434">
        <v>1</v>
      </c>
      <c r="S50" s="434">
        <v>6</v>
      </c>
      <c r="T50" s="436">
        <v>4</v>
      </c>
      <c r="U50" s="437">
        <v>263</v>
      </c>
    </row>
    <row r="51" spans="1:21" s="6" customFormat="1" ht="12">
      <c r="A51" s="432" t="s">
        <v>187</v>
      </c>
      <c r="B51" s="433">
        <v>0</v>
      </c>
      <c r="C51" s="434">
        <v>0</v>
      </c>
      <c r="D51" s="434">
        <v>0</v>
      </c>
      <c r="E51" s="434">
        <v>0</v>
      </c>
      <c r="F51" s="434">
        <v>0</v>
      </c>
      <c r="G51" s="434">
        <v>0</v>
      </c>
      <c r="H51" s="434">
        <v>0</v>
      </c>
      <c r="I51" s="434">
        <v>0</v>
      </c>
      <c r="J51" s="434">
        <v>1</v>
      </c>
      <c r="K51" s="434">
        <v>2</v>
      </c>
      <c r="L51" s="435">
        <v>0</v>
      </c>
      <c r="M51" s="435">
        <v>2</v>
      </c>
      <c r="N51" s="435">
        <v>2</v>
      </c>
      <c r="O51" s="434">
        <v>1</v>
      </c>
      <c r="P51" s="434">
        <v>0</v>
      </c>
      <c r="Q51" s="434">
        <v>1</v>
      </c>
      <c r="R51" s="434">
        <v>5</v>
      </c>
      <c r="S51" s="434">
        <v>3</v>
      </c>
      <c r="T51" s="436">
        <v>1</v>
      </c>
      <c r="U51" s="437">
        <v>18</v>
      </c>
    </row>
    <row r="52" spans="1:21" s="6" customFormat="1" ht="12">
      <c r="A52" s="432" t="s">
        <v>286</v>
      </c>
      <c r="B52" s="433">
        <v>0</v>
      </c>
      <c r="C52" s="434">
        <v>0</v>
      </c>
      <c r="D52" s="434">
        <v>0</v>
      </c>
      <c r="E52" s="434">
        <v>0</v>
      </c>
      <c r="F52" s="434">
        <v>0</v>
      </c>
      <c r="G52" s="434">
        <v>0</v>
      </c>
      <c r="H52" s="434">
        <v>0</v>
      </c>
      <c r="I52" s="434">
        <v>0</v>
      </c>
      <c r="J52" s="434">
        <v>0</v>
      </c>
      <c r="K52" s="434">
        <v>0</v>
      </c>
      <c r="L52" s="435">
        <v>1</v>
      </c>
      <c r="M52" s="435">
        <v>1</v>
      </c>
      <c r="N52" s="435">
        <v>2</v>
      </c>
      <c r="O52" s="434">
        <v>1</v>
      </c>
      <c r="P52" s="434">
        <v>2</v>
      </c>
      <c r="Q52" s="434">
        <v>0</v>
      </c>
      <c r="R52" s="434">
        <v>1</v>
      </c>
      <c r="S52" s="434">
        <v>0</v>
      </c>
      <c r="T52" s="436">
        <v>0</v>
      </c>
      <c r="U52" s="437">
        <v>8</v>
      </c>
    </row>
    <row r="53" spans="1:21" s="6" customFormat="1" ht="12">
      <c r="A53" s="432" t="s">
        <v>51</v>
      </c>
      <c r="B53" s="433">
        <v>0</v>
      </c>
      <c r="C53" s="434">
        <v>0</v>
      </c>
      <c r="D53" s="434">
        <v>0</v>
      </c>
      <c r="E53" s="434">
        <v>5</v>
      </c>
      <c r="F53" s="434">
        <v>0</v>
      </c>
      <c r="G53" s="434">
        <v>6</v>
      </c>
      <c r="H53" s="434">
        <v>12</v>
      </c>
      <c r="I53" s="434">
        <v>0</v>
      </c>
      <c r="J53" s="434">
        <v>0</v>
      </c>
      <c r="K53" s="434">
        <v>4</v>
      </c>
      <c r="L53" s="435">
        <v>2</v>
      </c>
      <c r="M53" s="435">
        <v>2</v>
      </c>
      <c r="N53" s="435">
        <v>3</v>
      </c>
      <c r="O53" s="434">
        <v>1</v>
      </c>
      <c r="P53" s="434">
        <v>0</v>
      </c>
      <c r="Q53" s="434">
        <v>3</v>
      </c>
      <c r="R53" s="434">
        <v>0</v>
      </c>
      <c r="S53" s="434">
        <v>0</v>
      </c>
      <c r="T53" s="436">
        <v>0</v>
      </c>
      <c r="U53" s="437">
        <v>38</v>
      </c>
    </row>
    <row r="54" spans="1:21" s="6" customFormat="1" ht="12">
      <c r="A54" s="432" t="s">
        <v>264</v>
      </c>
      <c r="B54" s="433">
        <v>3</v>
      </c>
      <c r="C54" s="434">
        <v>1</v>
      </c>
      <c r="D54" s="434">
        <v>1</v>
      </c>
      <c r="E54" s="434">
        <v>0</v>
      </c>
      <c r="F54" s="434">
        <v>0</v>
      </c>
      <c r="G54" s="434">
        <v>1</v>
      </c>
      <c r="H54" s="434">
        <v>0</v>
      </c>
      <c r="I54" s="434">
        <v>0</v>
      </c>
      <c r="J54" s="434">
        <v>0</v>
      </c>
      <c r="K54" s="434">
        <v>0</v>
      </c>
      <c r="L54" s="435">
        <v>0</v>
      </c>
      <c r="M54" s="435">
        <v>0</v>
      </c>
      <c r="N54" s="435">
        <v>0</v>
      </c>
      <c r="O54" s="434">
        <v>0</v>
      </c>
      <c r="P54" s="434">
        <v>0</v>
      </c>
      <c r="Q54" s="434">
        <v>0</v>
      </c>
      <c r="R54" s="434">
        <v>0</v>
      </c>
      <c r="S54" s="434">
        <v>0</v>
      </c>
      <c r="T54" s="436">
        <v>0</v>
      </c>
      <c r="U54" s="437">
        <v>6</v>
      </c>
    </row>
    <row r="55" spans="1:21" s="6" customFormat="1" ht="12">
      <c r="A55" s="432" t="s">
        <v>24</v>
      </c>
      <c r="B55" s="433">
        <v>0</v>
      </c>
      <c r="C55" s="434">
        <v>1</v>
      </c>
      <c r="D55" s="434">
        <v>7</v>
      </c>
      <c r="E55" s="434">
        <v>1</v>
      </c>
      <c r="F55" s="434">
        <v>0</v>
      </c>
      <c r="G55" s="434">
        <v>4</v>
      </c>
      <c r="H55" s="434">
        <v>5</v>
      </c>
      <c r="I55" s="434">
        <v>2</v>
      </c>
      <c r="J55" s="434">
        <v>13</v>
      </c>
      <c r="K55" s="434">
        <v>23</v>
      </c>
      <c r="L55" s="435">
        <v>102</v>
      </c>
      <c r="M55" s="435">
        <v>133</v>
      </c>
      <c r="N55" s="435">
        <v>66</v>
      </c>
      <c r="O55" s="434">
        <v>47</v>
      </c>
      <c r="P55" s="434">
        <v>45</v>
      </c>
      <c r="Q55" s="434">
        <v>33</v>
      </c>
      <c r="R55" s="434">
        <v>236</v>
      </c>
      <c r="S55" s="434">
        <v>30</v>
      </c>
      <c r="T55" s="436">
        <v>73</v>
      </c>
      <c r="U55" s="437">
        <v>821</v>
      </c>
    </row>
    <row r="56" spans="1:21" s="6" customFormat="1" ht="12">
      <c r="A56" s="432" t="s">
        <v>303</v>
      </c>
      <c r="B56" s="433">
        <v>0</v>
      </c>
      <c r="C56" s="434">
        <v>0</v>
      </c>
      <c r="D56" s="434">
        <v>0</v>
      </c>
      <c r="E56" s="434">
        <v>0</v>
      </c>
      <c r="F56" s="434">
        <v>0</v>
      </c>
      <c r="G56" s="434">
        <v>0</v>
      </c>
      <c r="H56" s="434">
        <v>0</v>
      </c>
      <c r="I56" s="434">
        <v>0</v>
      </c>
      <c r="J56" s="434">
        <v>0</v>
      </c>
      <c r="K56" s="434">
        <v>0</v>
      </c>
      <c r="L56" s="435">
        <v>0</v>
      </c>
      <c r="M56" s="435">
        <v>0</v>
      </c>
      <c r="N56" s="435">
        <v>0</v>
      </c>
      <c r="O56" s="434">
        <v>0</v>
      </c>
      <c r="P56" s="434">
        <v>0</v>
      </c>
      <c r="Q56" s="434">
        <v>0</v>
      </c>
      <c r="R56" s="434">
        <v>0</v>
      </c>
      <c r="S56" s="434">
        <v>0</v>
      </c>
      <c r="T56" s="436">
        <v>5</v>
      </c>
      <c r="U56" s="437">
        <v>5</v>
      </c>
    </row>
    <row r="57" spans="1:21" s="6" customFormat="1" ht="12">
      <c r="A57" s="432" t="s">
        <v>63</v>
      </c>
      <c r="B57" s="433">
        <v>0</v>
      </c>
      <c r="C57" s="434">
        <v>0</v>
      </c>
      <c r="D57" s="434">
        <v>0</v>
      </c>
      <c r="E57" s="434">
        <v>0</v>
      </c>
      <c r="F57" s="434">
        <v>0</v>
      </c>
      <c r="G57" s="434">
        <v>4</v>
      </c>
      <c r="H57" s="434">
        <v>0</v>
      </c>
      <c r="I57" s="434">
        <v>0</v>
      </c>
      <c r="J57" s="434">
        <v>0</v>
      </c>
      <c r="K57" s="434">
        <v>6</v>
      </c>
      <c r="L57" s="435">
        <v>52</v>
      </c>
      <c r="M57" s="435">
        <v>50</v>
      </c>
      <c r="N57" s="435">
        <v>59</v>
      </c>
      <c r="O57" s="434">
        <v>80</v>
      </c>
      <c r="P57" s="434">
        <v>138</v>
      </c>
      <c r="Q57" s="434">
        <v>35</v>
      </c>
      <c r="R57" s="434">
        <v>85</v>
      </c>
      <c r="S57" s="434">
        <v>63</v>
      </c>
      <c r="T57" s="436">
        <v>36</v>
      </c>
      <c r="U57" s="437">
        <v>608</v>
      </c>
    </row>
    <row r="58" spans="1:21" s="6" customFormat="1" ht="12">
      <c r="A58" s="432" t="s">
        <v>287</v>
      </c>
      <c r="B58" s="433">
        <v>0</v>
      </c>
      <c r="C58" s="434">
        <v>1</v>
      </c>
      <c r="D58" s="434">
        <v>0</v>
      </c>
      <c r="E58" s="434">
        <v>0</v>
      </c>
      <c r="F58" s="434">
        <v>0</v>
      </c>
      <c r="G58" s="434">
        <v>0</v>
      </c>
      <c r="H58" s="434">
        <v>0</v>
      </c>
      <c r="I58" s="434">
        <v>0</v>
      </c>
      <c r="J58" s="434">
        <v>0</v>
      </c>
      <c r="K58" s="434">
        <v>0</v>
      </c>
      <c r="L58" s="435">
        <v>0</v>
      </c>
      <c r="M58" s="435">
        <v>0</v>
      </c>
      <c r="N58" s="435">
        <v>0</v>
      </c>
      <c r="O58" s="434">
        <v>0</v>
      </c>
      <c r="P58" s="434">
        <v>0</v>
      </c>
      <c r="Q58" s="434">
        <v>0</v>
      </c>
      <c r="R58" s="434">
        <v>0</v>
      </c>
      <c r="S58" s="434">
        <v>0</v>
      </c>
      <c r="T58" s="436">
        <v>0</v>
      </c>
      <c r="U58" s="437">
        <v>1</v>
      </c>
    </row>
    <row r="59" spans="1:21" s="6" customFormat="1" ht="12">
      <c r="A59" s="432" t="s">
        <v>25</v>
      </c>
      <c r="B59" s="433">
        <v>6</v>
      </c>
      <c r="C59" s="434">
        <v>1</v>
      </c>
      <c r="D59" s="434">
        <v>1</v>
      </c>
      <c r="E59" s="434">
        <v>0</v>
      </c>
      <c r="F59" s="434">
        <v>0</v>
      </c>
      <c r="G59" s="434">
        <v>0</v>
      </c>
      <c r="H59" s="434">
        <v>8</v>
      </c>
      <c r="I59" s="434">
        <v>0</v>
      </c>
      <c r="J59" s="434">
        <v>5</v>
      </c>
      <c r="K59" s="434">
        <v>3</v>
      </c>
      <c r="L59" s="435">
        <v>23</v>
      </c>
      <c r="M59" s="435">
        <v>18</v>
      </c>
      <c r="N59" s="435">
        <v>5</v>
      </c>
      <c r="O59" s="434">
        <v>13</v>
      </c>
      <c r="P59" s="434">
        <v>1</v>
      </c>
      <c r="Q59" s="434">
        <v>1</v>
      </c>
      <c r="R59" s="434">
        <v>4</v>
      </c>
      <c r="S59" s="434">
        <v>0</v>
      </c>
      <c r="T59" s="436">
        <v>1</v>
      </c>
      <c r="U59" s="437">
        <v>90</v>
      </c>
    </row>
    <row r="60" spans="1:21" s="6" customFormat="1" ht="12">
      <c r="A60" s="432" t="s">
        <v>46</v>
      </c>
      <c r="B60" s="433">
        <v>0</v>
      </c>
      <c r="C60" s="434">
        <v>5</v>
      </c>
      <c r="D60" s="434">
        <v>0</v>
      </c>
      <c r="E60" s="434">
        <v>0</v>
      </c>
      <c r="F60" s="434">
        <v>0</v>
      </c>
      <c r="G60" s="434">
        <v>0</v>
      </c>
      <c r="H60" s="434">
        <v>5</v>
      </c>
      <c r="I60" s="434">
        <v>1</v>
      </c>
      <c r="J60" s="434">
        <v>0</v>
      </c>
      <c r="K60" s="434">
        <v>5</v>
      </c>
      <c r="L60" s="435">
        <v>67</v>
      </c>
      <c r="M60" s="435">
        <v>134</v>
      </c>
      <c r="N60" s="435">
        <v>79</v>
      </c>
      <c r="O60" s="434">
        <v>81</v>
      </c>
      <c r="P60" s="434">
        <v>123</v>
      </c>
      <c r="Q60" s="434">
        <v>119</v>
      </c>
      <c r="R60" s="434">
        <v>95</v>
      </c>
      <c r="S60" s="434">
        <v>160</v>
      </c>
      <c r="T60" s="436">
        <v>193</v>
      </c>
      <c r="U60" s="437">
        <v>1067</v>
      </c>
    </row>
    <row r="61" spans="1:21" s="6" customFormat="1" ht="12">
      <c r="A61" s="432" t="s">
        <v>179</v>
      </c>
      <c r="B61" s="433">
        <v>2</v>
      </c>
      <c r="C61" s="434">
        <v>0</v>
      </c>
      <c r="D61" s="434">
        <v>0</v>
      </c>
      <c r="E61" s="434">
        <v>0</v>
      </c>
      <c r="F61" s="434">
        <v>0</v>
      </c>
      <c r="G61" s="434">
        <v>0</v>
      </c>
      <c r="H61" s="434">
        <v>0</v>
      </c>
      <c r="I61" s="434">
        <v>0</v>
      </c>
      <c r="J61" s="434">
        <v>0</v>
      </c>
      <c r="K61" s="434">
        <v>0</v>
      </c>
      <c r="L61" s="435">
        <v>0</v>
      </c>
      <c r="M61" s="435">
        <v>1</v>
      </c>
      <c r="N61" s="435">
        <v>0</v>
      </c>
      <c r="O61" s="434">
        <v>0</v>
      </c>
      <c r="P61" s="434">
        <v>5</v>
      </c>
      <c r="Q61" s="434">
        <v>4</v>
      </c>
      <c r="R61" s="434">
        <v>1</v>
      </c>
      <c r="S61" s="434">
        <v>3</v>
      </c>
      <c r="T61" s="436">
        <v>26</v>
      </c>
      <c r="U61" s="437">
        <v>42</v>
      </c>
    </row>
    <row r="62" spans="1:21" s="6" customFormat="1" ht="12">
      <c r="A62" s="432" t="s">
        <v>26</v>
      </c>
      <c r="B62" s="433">
        <v>0</v>
      </c>
      <c r="C62" s="434">
        <v>0</v>
      </c>
      <c r="D62" s="434">
        <v>0</v>
      </c>
      <c r="E62" s="434">
        <v>0</v>
      </c>
      <c r="F62" s="434">
        <v>0</v>
      </c>
      <c r="G62" s="434">
        <v>0</v>
      </c>
      <c r="H62" s="434">
        <v>0</v>
      </c>
      <c r="I62" s="434">
        <v>1</v>
      </c>
      <c r="J62" s="434">
        <v>4</v>
      </c>
      <c r="K62" s="434">
        <v>4</v>
      </c>
      <c r="L62" s="435">
        <v>0</v>
      </c>
      <c r="M62" s="435">
        <v>21</v>
      </c>
      <c r="N62" s="435">
        <v>4</v>
      </c>
      <c r="O62" s="434">
        <v>2</v>
      </c>
      <c r="P62" s="434">
        <v>0</v>
      </c>
      <c r="Q62" s="434">
        <v>1</v>
      </c>
      <c r="R62" s="434">
        <v>4</v>
      </c>
      <c r="S62" s="434">
        <v>0</v>
      </c>
      <c r="T62" s="436">
        <v>2</v>
      </c>
      <c r="U62" s="437">
        <v>43</v>
      </c>
    </row>
    <row r="63" spans="1:21" s="6" customFormat="1" ht="12">
      <c r="A63" s="432" t="s">
        <v>31</v>
      </c>
      <c r="B63" s="433">
        <v>5</v>
      </c>
      <c r="C63" s="434">
        <v>1</v>
      </c>
      <c r="D63" s="434">
        <v>0</v>
      </c>
      <c r="E63" s="434">
        <v>0</v>
      </c>
      <c r="F63" s="434">
        <v>0</v>
      </c>
      <c r="G63" s="434">
        <v>1</v>
      </c>
      <c r="H63" s="434">
        <v>0</v>
      </c>
      <c r="I63" s="434">
        <v>11</v>
      </c>
      <c r="J63" s="434">
        <v>76</v>
      </c>
      <c r="K63" s="434">
        <v>223</v>
      </c>
      <c r="L63" s="435">
        <v>94</v>
      </c>
      <c r="M63" s="435">
        <v>70</v>
      </c>
      <c r="N63" s="435">
        <v>19</v>
      </c>
      <c r="O63" s="434">
        <v>11</v>
      </c>
      <c r="P63" s="434">
        <v>17</v>
      </c>
      <c r="Q63" s="434">
        <v>24</v>
      </c>
      <c r="R63" s="434">
        <v>42</v>
      </c>
      <c r="S63" s="434">
        <v>22</v>
      </c>
      <c r="T63" s="436">
        <v>12</v>
      </c>
      <c r="U63" s="437">
        <v>628</v>
      </c>
    </row>
    <row r="64" spans="1:21" s="6" customFormat="1" ht="12">
      <c r="A64" s="432" t="s">
        <v>268</v>
      </c>
      <c r="B64" s="433">
        <v>0</v>
      </c>
      <c r="C64" s="434">
        <v>0</v>
      </c>
      <c r="D64" s="434">
        <v>0</v>
      </c>
      <c r="E64" s="434">
        <v>3</v>
      </c>
      <c r="F64" s="434">
        <v>4</v>
      </c>
      <c r="G64" s="434">
        <v>1</v>
      </c>
      <c r="H64" s="434">
        <v>1</v>
      </c>
      <c r="I64" s="434">
        <v>25</v>
      </c>
      <c r="J64" s="434">
        <v>48</v>
      </c>
      <c r="K64" s="434">
        <v>35</v>
      </c>
      <c r="L64" s="435">
        <v>0</v>
      </c>
      <c r="M64" s="435">
        <v>0</v>
      </c>
      <c r="N64" s="435">
        <v>0</v>
      </c>
      <c r="O64" s="434">
        <v>1</v>
      </c>
      <c r="P64" s="434">
        <v>2</v>
      </c>
      <c r="Q64" s="434">
        <v>2</v>
      </c>
      <c r="R64" s="434">
        <v>5</v>
      </c>
      <c r="S64" s="434">
        <v>0</v>
      </c>
      <c r="T64" s="436">
        <v>0</v>
      </c>
      <c r="U64" s="437">
        <v>127</v>
      </c>
    </row>
    <row r="65" spans="1:21" s="6" customFormat="1" ht="12">
      <c r="A65" s="432" t="s">
        <v>288</v>
      </c>
      <c r="B65" s="433">
        <v>0</v>
      </c>
      <c r="C65" s="434">
        <v>2</v>
      </c>
      <c r="D65" s="434">
        <v>0</v>
      </c>
      <c r="E65" s="434">
        <v>0</v>
      </c>
      <c r="F65" s="434">
        <v>0</v>
      </c>
      <c r="G65" s="434">
        <v>0</v>
      </c>
      <c r="H65" s="434">
        <v>0</v>
      </c>
      <c r="I65" s="434">
        <v>0</v>
      </c>
      <c r="J65" s="434">
        <v>0</v>
      </c>
      <c r="K65" s="434">
        <v>0</v>
      </c>
      <c r="L65" s="435">
        <v>0</v>
      </c>
      <c r="M65" s="435">
        <v>0</v>
      </c>
      <c r="N65" s="435">
        <v>0</v>
      </c>
      <c r="O65" s="434">
        <v>0</v>
      </c>
      <c r="P65" s="434">
        <v>0</v>
      </c>
      <c r="Q65" s="434">
        <v>0</v>
      </c>
      <c r="R65" s="434">
        <v>0</v>
      </c>
      <c r="S65" s="434">
        <v>0</v>
      </c>
      <c r="T65" s="436">
        <v>0</v>
      </c>
      <c r="U65" s="437">
        <v>2</v>
      </c>
    </row>
    <row r="66" spans="1:21" s="6" customFormat="1" ht="12">
      <c r="A66" s="432" t="s">
        <v>34</v>
      </c>
      <c r="B66" s="433">
        <v>0</v>
      </c>
      <c r="C66" s="434">
        <v>8</v>
      </c>
      <c r="D66" s="434">
        <v>5</v>
      </c>
      <c r="E66" s="434">
        <v>0</v>
      </c>
      <c r="F66" s="434">
        <v>16</v>
      </c>
      <c r="G66" s="434">
        <v>29</v>
      </c>
      <c r="H66" s="434">
        <v>5</v>
      </c>
      <c r="I66" s="434">
        <v>89</v>
      </c>
      <c r="J66" s="434">
        <v>368</v>
      </c>
      <c r="K66" s="434">
        <v>900</v>
      </c>
      <c r="L66" s="435">
        <v>355</v>
      </c>
      <c r="M66" s="435">
        <v>146</v>
      </c>
      <c r="N66" s="435">
        <v>32</v>
      </c>
      <c r="O66" s="434">
        <v>14</v>
      </c>
      <c r="P66" s="434">
        <v>0</v>
      </c>
      <c r="Q66" s="434">
        <v>7</v>
      </c>
      <c r="R66" s="434">
        <v>22</v>
      </c>
      <c r="S66" s="434">
        <v>38</v>
      </c>
      <c r="T66" s="436">
        <v>7</v>
      </c>
      <c r="U66" s="437">
        <v>2041</v>
      </c>
    </row>
    <row r="67" spans="1:21" s="6" customFormat="1" ht="12">
      <c r="A67" s="432" t="s">
        <v>180</v>
      </c>
      <c r="B67" s="433">
        <v>1</v>
      </c>
      <c r="C67" s="434">
        <v>12</v>
      </c>
      <c r="D67" s="434">
        <v>1</v>
      </c>
      <c r="E67" s="434">
        <v>1</v>
      </c>
      <c r="F67" s="434">
        <v>8</v>
      </c>
      <c r="G67" s="434">
        <v>6</v>
      </c>
      <c r="H67" s="434">
        <v>2</v>
      </c>
      <c r="I67" s="434">
        <v>2</v>
      </c>
      <c r="J67" s="434">
        <v>40</v>
      </c>
      <c r="K67" s="434">
        <v>102</v>
      </c>
      <c r="L67" s="435">
        <v>21</v>
      </c>
      <c r="M67" s="435">
        <v>25</v>
      </c>
      <c r="N67" s="435">
        <v>13</v>
      </c>
      <c r="O67" s="434">
        <v>6</v>
      </c>
      <c r="P67" s="434">
        <v>5</v>
      </c>
      <c r="Q67" s="434">
        <v>22</v>
      </c>
      <c r="R67" s="434">
        <v>19</v>
      </c>
      <c r="S67" s="434">
        <v>31</v>
      </c>
      <c r="T67" s="436">
        <v>36</v>
      </c>
      <c r="U67" s="437">
        <v>353</v>
      </c>
    </row>
    <row r="68" spans="1:21" s="6" customFormat="1" ht="12">
      <c r="A68" s="432" t="s">
        <v>53</v>
      </c>
      <c r="B68" s="433">
        <v>0</v>
      </c>
      <c r="C68" s="434">
        <v>0</v>
      </c>
      <c r="D68" s="434">
        <v>3</v>
      </c>
      <c r="E68" s="434">
        <v>0</v>
      </c>
      <c r="F68" s="434">
        <v>0</v>
      </c>
      <c r="G68" s="434">
        <v>1</v>
      </c>
      <c r="H68" s="434">
        <v>1</v>
      </c>
      <c r="I68" s="434">
        <v>6</v>
      </c>
      <c r="J68" s="434">
        <v>7</v>
      </c>
      <c r="K68" s="434">
        <v>2</v>
      </c>
      <c r="L68" s="435">
        <v>3</v>
      </c>
      <c r="M68" s="435">
        <v>6</v>
      </c>
      <c r="N68" s="435">
        <v>2</v>
      </c>
      <c r="O68" s="434">
        <v>2</v>
      </c>
      <c r="P68" s="434">
        <v>0</v>
      </c>
      <c r="Q68" s="434">
        <v>1</v>
      </c>
      <c r="R68" s="434">
        <v>0</v>
      </c>
      <c r="S68" s="434">
        <v>0</v>
      </c>
      <c r="T68" s="436">
        <v>0</v>
      </c>
      <c r="U68" s="437">
        <v>34</v>
      </c>
    </row>
    <row r="69" spans="1:21" s="6" customFormat="1" ht="12">
      <c r="A69" s="432" t="s">
        <v>82</v>
      </c>
      <c r="B69" s="433">
        <v>0</v>
      </c>
      <c r="C69" s="434">
        <v>0</v>
      </c>
      <c r="D69" s="434">
        <v>0</v>
      </c>
      <c r="E69" s="434">
        <v>0</v>
      </c>
      <c r="F69" s="434">
        <v>0</v>
      </c>
      <c r="G69" s="434">
        <v>0</v>
      </c>
      <c r="H69" s="434">
        <v>0</v>
      </c>
      <c r="I69" s="434">
        <v>0</v>
      </c>
      <c r="J69" s="434">
        <v>0</v>
      </c>
      <c r="K69" s="434">
        <v>0</v>
      </c>
      <c r="L69" s="435">
        <v>0</v>
      </c>
      <c r="M69" s="435">
        <v>0</v>
      </c>
      <c r="N69" s="435">
        <v>6</v>
      </c>
      <c r="O69" s="434">
        <v>3</v>
      </c>
      <c r="P69" s="434">
        <v>1</v>
      </c>
      <c r="Q69" s="434">
        <v>0</v>
      </c>
      <c r="R69" s="434">
        <v>3</v>
      </c>
      <c r="S69" s="434">
        <v>3</v>
      </c>
      <c r="T69" s="436">
        <v>0</v>
      </c>
      <c r="U69" s="437">
        <v>16</v>
      </c>
    </row>
    <row r="70" spans="1:21" s="6" customFormat="1" ht="12">
      <c r="A70" s="432" t="s">
        <v>55</v>
      </c>
      <c r="B70" s="433">
        <v>16</v>
      </c>
      <c r="C70" s="434">
        <v>27</v>
      </c>
      <c r="D70" s="434">
        <v>22</v>
      </c>
      <c r="E70" s="434">
        <v>1</v>
      </c>
      <c r="F70" s="434">
        <v>8</v>
      </c>
      <c r="G70" s="434">
        <v>3</v>
      </c>
      <c r="H70" s="434">
        <v>15</v>
      </c>
      <c r="I70" s="434">
        <v>1</v>
      </c>
      <c r="J70" s="434">
        <v>11</v>
      </c>
      <c r="K70" s="434">
        <v>109</v>
      </c>
      <c r="L70" s="435">
        <v>90</v>
      </c>
      <c r="M70" s="435">
        <v>58</v>
      </c>
      <c r="N70" s="435">
        <v>31</v>
      </c>
      <c r="O70" s="434">
        <v>12</v>
      </c>
      <c r="P70" s="434">
        <v>31</v>
      </c>
      <c r="Q70" s="434">
        <v>33</v>
      </c>
      <c r="R70" s="434">
        <v>66</v>
      </c>
      <c r="S70" s="434">
        <v>213</v>
      </c>
      <c r="T70" s="436">
        <v>251</v>
      </c>
      <c r="U70" s="437">
        <v>998</v>
      </c>
    </row>
    <row r="71" spans="1:21" s="6" customFormat="1" ht="12">
      <c r="A71" s="432" t="s">
        <v>52</v>
      </c>
      <c r="B71" s="433">
        <v>0</v>
      </c>
      <c r="C71" s="434">
        <v>0</v>
      </c>
      <c r="D71" s="434">
        <v>0</v>
      </c>
      <c r="E71" s="434">
        <v>0</v>
      </c>
      <c r="F71" s="434">
        <v>0</v>
      </c>
      <c r="G71" s="434">
        <v>0</v>
      </c>
      <c r="H71" s="434">
        <v>0</v>
      </c>
      <c r="I71" s="434">
        <v>1</v>
      </c>
      <c r="J71" s="434">
        <v>0</v>
      </c>
      <c r="K71" s="434">
        <v>1</v>
      </c>
      <c r="L71" s="435">
        <v>6</v>
      </c>
      <c r="M71" s="435">
        <v>4</v>
      </c>
      <c r="N71" s="435">
        <v>1</v>
      </c>
      <c r="O71" s="434">
        <v>1</v>
      </c>
      <c r="P71" s="434">
        <v>6</v>
      </c>
      <c r="Q71" s="434">
        <v>0</v>
      </c>
      <c r="R71" s="434">
        <v>2</v>
      </c>
      <c r="S71" s="434">
        <v>1</v>
      </c>
      <c r="T71" s="436">
        <v>1</v>
      </c>
      <c r="U71" s="437">
        <v>24</v>
      </c>
    </row>
    <row r="72" spans="1:21" s="8" customFormat="1" ht="12">
      <c r="A72" s="432" t="s">
        <v>62</v>
      </c>
      <c r="B72" s="433">
        <v>0</v>
      </c>
      <c r="C72" s="434">
        <v>0</v>
      </c>
      <c r="D72" s="434">
        <v>1</v>
      </c>
      <c r="E72" s="434">
        <v>3</v>
      </c>
      <c r="F72" s="434">
        <v>0</v>
      </c>
      <c r="G72" s="434">
        <v>0</v>
      </c>
      <c r="H72" s="434">
        <v>1</v>
      </c>
      <c r="I72" s="434">
        <v>0</v>
      </c>
      <c r="J72" s="434">
        <v>1</v>
      </c>
      <c r="K72" s="434">
        <v>9</v>
      </c>
      <c r="L72" s="435">
        <v>7</v>
      </c>
      <c r="M72" s="435">
        <v>34</v>
      </c>
      <c r="N72" s="435">
        <v>84</v>
      </c>
      <c r="O72" s="434">
        <v>73</v>
      </c>
      <c r="P72" s="434">
        <v>30</v>
      </c>
      <c r="Q72" s="434">
        <v>29</v>
      </c>
      <c r="R72" s="434">
        <v>26</v>
      </c>
      <c r="S72" s="434">
        <v>25</v>
      </c>
      <c r="T72" s="436">
        <v>15</v>
      </c>
      <c r="U72" s="437">
        <v>338</v>
      </c>
    </row>
    <row r="73" spans="1:21" s="16" customFormat="1" ht="12">
      <c r="A73" s="432" t="s">
        <v>29</v>
      </c>
      <c r="B73" s="433">
        <v>8</v>
      </c>
      <c r="C73" s="434">
        <v>56</v>
      </c>
      <c r="D73" s="434">
        <v>133</v>
      </c>
      <c r="E73" s="434">
        <v>23</v>
      </c>
      <c r="F73" s="434">
        <v>0</v>
      </c>
      <c r="G73" s="434">
        <v>9</v>
      </c>
      <c r="H73" s="434">
        <v>7</v>
      </c>
      <c r="I73" s="434">
        <v>23</v>
      </c>
      <c r="J73" s="434">
        <v>6</v>
      </c>
      <c r="K73" s="434">
        <v>34</v>
      </c>
      <c r="L73" s="435">
        <v>586</v>
      </c>
      <c r="M73" s="435">
        <v>1525</v>
      </c>
      <c r="N73" s="435">
        <v>891</v>
      </c>
      <c r="O73" s="434">
        <v>566</v>
      </c>
      <c r="P73" s="434">
        <v>386</v>
      </c>
      <c r="Q73" s="434">
        <v>208</v>
      </c>
      <c r="R73" s="434">
        <v>124</v>
      </c>
      <c r="S73" s="434">
        <v>100</v>
      </c>
      <c r="T73" s="436">
        <v>108</v>
      </c>
      <c r="U73" s="437">
        <v>4793</v>
      </c>
    </row>
    <row r="74" spans="1:21" s="6" customFormat="1" ht="12">
      <c r="A74" s="461" t="s">
        <v>37</v>
      </c>
      <c r="B74" s="462">
        <v>75</v>
      </c>
      <c r="C74" s="458">
        <v>276</v>
      </c>
      <c r="D74" s="458">
        <v>397</v>
      </c>
      <c r="E74" s="458">
        <v>859</v>
      </c>
      <c r="F74" s="458">
        <v>324</v>
      </c>
      <c r="G74" s="458">
        <v>333</v>
      </c>
      <c r="H74" s="458">
        <v>359</v>
      </c>
      <c r="I74" s="458">
        <v>784</v>
      </c>
      <c r="J74" s="458">
        <v>2697</v>
      </c>
      <c r="K74" s="458">
        <v>5473</v>
      </c>
      <c r="L74" s="459">
        <v>4043</v>
      </c>
      <c r="M74" s="459">
        <v>6936</v>
      </c>
      <c r="N74" s="459">
        <v>3596</v>
      </c>
      <c r="O74" s="458">
        <v>2485</v>
      </c>
      <c r="P74" s="458">
        <v>1513</v>
      </c>
      <c r="Q74" s="458">
        <v>1318</v>
      </c>
      <c r="R74" s="458">
        <v>1108</v>
      </c>
      <c r="S74" s="458">
        <v>930</v>
      </c>
      <c r="T74" s="463">
        <v>945</v>
      </c>
      <c r="U74" s="460">
        <v>34451</v>
      </c>
    </row>
    <row r="75" spans="1:21" s="6" customFormat="1" ht="12">
      <c r="A75" s="432" t="s">
        <v>289</v>
      </c>
      <c r="B75" s="433">
        <v>0</v>
      </c>
      <c r="C75" s="434">
        <v>0</v>
      </c>
      <c r="D75" s="434">
        <v>0</v>
      </c>
      <c r="E75" s="434">
        <v>0</v>
      </c>
      <c r="F75" s="434">
        <v>0</v>
      </c>
      <c r="G75" s="434">
        <v>0</v>
      </c>
      <c r="H75" s="434">
        <v>0</v>
      </c>
      <c r="I75" s="434">
        <v>0</v>
      </c>
      <c r="J75" s="434">
        <v>0</v>
      </c>
      <c r="K75" s="434">
        <v>0</v>
      </c>
      <c r="L75" s="435">
        <v>0</v>
      </c>
      <c r="M75" s="435">
        <v>0</v>
      </c>
      <c r="N75" s="435">
        <v>1</v>
      </c>
      <c r="O75" s="434">
        <v>1</v>
      </c>
      <c r="P75" s="434">
        <v>0</v>
      </c>
      <c r="Q75" s="434">
        <v>0</v>
      </c>
      <c r="R75" s="434">
        <v>0</v>
      </c>
      <c r="S75" s="434">
        <v>0</v>
      </c>
      <c r="T75" s="436">
        <v>0</v>
      </c>
      <c r="U75" s="437">
        <v>2</v>
      </c>
    </row>
    <row r="76" spans="1:21" s="6" customFormat="1" ht="12">
      <c r="A76" s="432" t="s">
        <v>290</v>
      </c>
      <c r="B76" s="433">
        <v>0</v>
      </c>
      <c r="C76" s="434">
        <v>0</v>
      </c>
      <c r="D76" s="434">
        <v>0</v>
      </c>
      <c r="E76" s="434">
        <v>0</v>
      </c>
      <c r="F76" s="434">
        <v>0</v>
      </c>
      <c r="G76" s="434">
        <v>0</v>
      </c>
      <c r="H76" s="434">
        <v>0</v>
      </c>
      <c r="I76" s="434">
        <v>0</v>
      </c>
      <c r="J76" s="434">
        <v>0</v>
      </c>
      <c r="K76" s="434">
        <v>0</v>
      </c>
      <c r="L76" s="435">
        <v>0</v>
      </c>
      <c r="M76" s="435">
        <v>1</v>
      </c>
      <c r="N76" s="435">
        <v>0</v>
      </c>
      <c r="O76" s="434">
        <v>1</v>
      </c>
      <c r="P76" s="434">
        <v>0</v>
      </c>
      <c r="Q76" s="434">
        <v>0</v>
      </c>
      <c r="R76" s="434">
        <v>0</v>
      </c>
      <c r="S76" s="434">
        <v>0</v>
      </c>
      <c r="T76" s="436">
        <v>0</v>
      </c>
      <c r="U76" s="437">
        <v>2</v>
      </c>
    </row>
    <row r="77" spans="1:21" s="6" customFormat="1" ht="12">
      <c r="A77" s="432" t="s">
        <v>291</v>
      </c>
      <c r="B77" s="433">
        <v>0</v>
      </c>
      <c r="C77" s="434">
        <v>0</v>
      </c>
      <c r="D77" s="434">
        <v>0</v>
      </c>
      <c r="E77" s="434">
        <v>0</v>
      </c>
      <c r="F77" s="434">
        <v>0</v>
      </c>
      <c r="G77" s="434">
        <v>0</v>
      </c>
      <c r="H77" s="434">
        <v>0</v>
      </c>
      <c r="I77" s="434">
        <v>0</v>
      </c>
      <c r="J77" s="434">
        <v>0</v>
      </c>
      <c r="K77" s="434">
        <v>0</v>
      </c>
      <c r="L77" s="435">
        <v>0</v>
      </c>
      <c r="M77" s="435">
        <v>0</v>
      </c>
      <c r="N77" s="435">
        <v>0</v>
      </c>
      <c r="O77" s="434">
        <v>1</v>
      </c>
      <c r="P77" s="434">
        <v>0</v>
      </c>
      <c r="Q77" s="434">
        <v>0</v>
      </c>
      <c r="R77" s="434">
        <v>0</v>
      </c>
      <c r="S77" s="434">
        <v>0</v>
      </c>
      <c r="T77" s="436">
        <v>0</v>
      </c>
      <c r="U77" s="437">
        <v>1</v>
      </c>
    </row>
    <row r="78" spans="1:21" s="6" customFormat="1" ht="12">
      <c r="A78" s="432" t="s">
        <v>292</v>
      </c>
      <c r="B78" s="433">
        <v>0</v>
      </c>
      <c r="C78" s="434">
        <v>0</v>
      </c>
      <c r="D78" s="434">
        <v>0</v>
      </c>
      <c r="E78" s="434">
        <v>0</v>
      </c>
      <c r="F78" s="434">
        <v>0</v>
      </c>
      <c r="G78" s="434">
        <v>0</v>
      </c>
      <c r="H78" s="434">
        <v>0</v>
      </c>
      <c r="I78" s="434">
        <v>0</v>
      </c>
      <c r="J78" s="434">
        <v>0</v>
      </c>
      <c r="K78" s="434">
        <v>0</v>
      </c>
      <c r="L78" s="435">
        <v>0</v>
      </c>
      <c r="M78" s="435">
        <v>0</v>
      </c>
      <c r="N78" s="435">
        <v>0</v>
      </c>
      <c r="O78" s="434">
        <v>1</v>
      </c>
      <c r="P78" s="434">
        <v>2</v>
      </c>
      <c r="Q78" s="434">
        <v>0</v>
      </c>
      <c r="R78" s="434">
        <v>0</v>
      </c>
      <c r="S78" s="434">
        <v>0</v>
      </c>
      <c r="T78" s="436">
        <v>0</v>
      </c>
      <c r="U78" s="437">
        <v>3</v>
      </c>
    </row>
    <row r="79" spans="1:21" s="6" customFormat="1" ht="12">
      <c r="A79" s="432" t="s">
        <v>68</v>
      </c>
      <c r="B79" s="433">
        <v>0</v>
      </c>
      <c r="C79" s="434">
        <v>2</v>
      </c>
      <c r="D79" s="434">
        <v>0</v>
      </c>
      <c r="E79" s="434">
        <v>0</v>
      </c>
      <c r="F79" s="434">
        <v>0</v>
      </c>
      <c r="G79" s="434">
        <v>0</v>
      </c>
      <c r="H79" s="434">
        <v>0</v>
      </c>
      <c r="I79" s="434">
        <v>0</v>
      </c>
      <c r="J79" s="434">
        <v>0</v>
      </c>
      <c r="K79" s="434">
        <v>0</v>
      </c>
      <c r="L79" s="435">
        <v>0</v>
      </c>
      <c r="M79" s="435">
        <v>1</v>
      </c>
      <c r="N79" s="435">
        <v>0</v>
      </c>
      <c r="O79" s="434">
        <v>1</v>
      </c>
      <c r="P79" s="434">
        <v>0</v>
      </c>
      <c r="Q79" s="434">
        <v>2</v>
      </c>
      <c r="R79" s="434">
        <v>0</v>
      </c>
      <c r="S79" s="434">
        <v>0</v>
      </c>
      <c r="T79" s="436">
        <v>0</v>
      </c>
      <c r="U79" s="437">
        <v>6</v>
      </c>
    </row>
    <row r="80" spans="1:21" s="6" customFormat="1" ht="12">
      <c r="A80" s="432" t="s">
        <v>58</v>
      </c>
      <c r="B80" s="433">
        <v>14</v>
      </c>
      <c r="C80" s="434">
        <v>12</v>
      </c>
      <c r="D80" s="434">
        <v>4</v>
      </c>
      <c r="E80" s="434">
        <v>3</v>
      </c>
      <c r="F80" s="434">
        <v>6</v>
      </c>
      <c r="G80" s="434">
        <v>3</v>
      </c>
      <c r="H80" s="434">
        <v>8</v>
      </c>
      <c r="I80" s="434">
        <v>3</v>
      </c>
      <c r="J80" s="434">
        <v>2</v>
      </c>
      <c r="K80" s="434">
        <v>6</v>
      </c>
      <c r="L80" s="435">
        <v>11</v>
      </c>
      <c r="M80" s="435">
        <v>8</v>
      </c>
      <c r="N80" s="435">
        <v>5</v>
      </c>
      <c r="O80" s="434">
        <v>7</v>
      </c>
      <c r="P80" s="434">
        <v>5</v>
      </c>
      <c r="Q80" s="434">
        <v>8</v>
      </c>
      <c r="R80" s="434">
        <v>20</v>
      </c>
      <c r="S80" s="434">
        <v>94</v>
      </c>
      <c r="T80" s="436">
        <v>19</v>
      </c>
      <c r="U80" s="437">
        <v>238</v>
      </c>
    </row>
    <row r="81" spans="1:21" s="6" customFormat="1" ht="12">
      <c r="A81" s="432" t="s">
        <v>267</v>
      </c>
      <c r="B81" s="433">
        <v>0</v>
      </c>
      <c r="C81" s="434">
        <v>0</v>
      </c>
      <c r="D81" s="434">
        <v>0</v>
      </c>
      <c r="E81" s="434">
        <v>0</v>
      </c>
      <c r="F81" s="434">
        <v>0</v>
      </c>
      <c r="G81" s="434">
        <v>0</v>
      </c>
      <c r="H81" s="434">
        <v>0</v>
      </c>
      <c r="I81" s="434">
        <v>0</v>
      </c>
      <c r="J81" s="434">
        <v>0</v>
      </c>
      <c r="K81" s="434">
        <v>0</v>
      </c>
      <c r="L81" s="435">
        <v>1</v>
      </c>
      <c r="M81" s="435">
        <v>0</v>
      </c>
      <c r="N81" s="435">
        <v>0</v>
      </c>
      <c r="O81" s="434">
        <v>0</v>
      </c>
      <c r="P81" s="434">
        <v>0</v>
      </c>
      <c r="Q81" s="434">
        <v>0</v>
      </c>
      <c r="R81" s="434">
        <v>0</v>
      </c>
      <c r="S81" s="434">
        <v>0</v>
      </c>
      <c r="T81" s="436">
        <v>0</v>
      </c>
      <c r="U81" s="437">
        <v>1</v>
      </c>
    </row>
    <row r="82" spans="1:21" s="6" customFormat="1" ht="12">
      <c r="A82" s="432" t="s">
        <v>188</v>
      </c>
      <c r="B82" s="433">
        <v>0</v>
      </c>
      <c r="C82" s="434">
        <v>0</v>
      </c>
      <c r="D82" s="434">
        <v>0</v>
      </c>
      <c r="E82" s="434">
        <v>0</v>
      </c>
      <c r="F82" s="434">
        <v>0</v>
      </c>
      <c r="G82" s="434">
        <v>0</v>
      </c>
      <c r="H82" s="434">
        <v>0</v>
      </c>
      <c r="I82" s="434">
        <v>0</v>
      </c>
      <c r="J82" s="434">
        <v>0</v>
      </c>
      <c r="K82" s="434">
        <v>1</v>
      </c>
      <c r="L82" s="435">
        <v>0</v>
      </c>
      <c r="M82" s="435">
        <v>4</v>
      </c>
      <c r="N82" s="435">
        <v>1</v>
      </c>
      <c r="O82" s="434">
        <v>0</v>
      </c>
      <c r="P82" s="434">
        <v>3</v>
      </c>
      <c r="Q82" s="434">
        <v>2</v>
      </c>
      <c r="R82" s="434">
        <v>0</v>
      </c>
      <c r="S82" s="434">
        <v>1</v>
      </c>
      <c r="T82" s="436">
        <v>0</v>
      </c>
      <c r="U82" s="437">
        <v>12</v>
      </c>
    </row>
    <row r="83" spans="1:21" s="8" customFormat="1" ht="12">
      <c r="A83" s="432" t="s">
        <v>293</v>
      </c>
      <c r="B83" s="433">
        <v>0</v>
      </c>
      <c r="C83" s="434">
        <v>1</v>
      </c>
      <c r="D83" s="434">
        <v>0</v>
      </c>
      <c r="E83" s="434">
        <v>0</v>
      </c>
      <c r="F83" s="434">
        <v>0</v>
      </c>
      <c r="G83" s="434">
        <v>0</v>
      </c>
      <c r="H83" s="434">
        <v>0</v>
      </c>
      <c r="I83" s="434">
        <v>0</v>
      </c>
      <c r="J83" s="434">
        <v>0</v>
      </c>
      <c r="K83" s="434">
        <v>0</v>
      </c>
      <c r="L83" s="435">
        <v>0</v>
      </c>
      <c r="M83" s="435">
        <v>0</v>
      </c>
      <c r="N83" s="435">
        <v>2</v>
      </c>
      <c r="O83" s="434">
        <v>0</v>
      </c>
      <c r="P83" s="434">
        <v>0</v>
      </c>
      <c r="Q83" s="434">
        <v>0</v>
      </c>
      <c r="R83" s="434">
        <v>0</v>
      </c>
      <c r="S83" s="434">
        <v>0</v>
      </c>
      <c r="T83" s="436">
        <v>0</v>
      </c>
      <c r="U83" s="437">
        <v>3</v>
      </c>
    </row>
    <row r="84" spans="1:21" s="16" customFormat="1" ht="12">
      <c r="A84" s="432" t="s">
        <v>294</v>
      </c>
      <c r="B84" s="433">
        <v>0</v>
      </c>
      <c r="C84" s="434">
        <v>0</v>
      </c>
      <c r="D84" s="434">
        <v>0</v>
      </c>
      <c r="E84" s="434">
        <v>0</v>
      </c>
      <c r="F84" s="434">
        <v>0</v>
      </c>
      <c r="G84" s="434">
        <v>0</v>
      </c>
      <c r="H84" s="434">
        <v>0</v>
      </c>
      <c r="I84" s="434">
        <v>0</v>
      </c>
      <c r="J84" s="434">
        <v>0</v>
      </c>
      <c r="K84" s="434">
        <v>0</v>
      </c>
      <c r="L84" s="435">
        <v>0</v>
      </c>
      <c r="M84" s="435">
        <v>0</v>
      </c>
      <c r="N84" s="435">
        <v>0</v>
      </c>
      <c r="O84" s="434">
        <v>1</v>
      </c>
      <c r="P84" s="434">
        <v>0</v>
      </c>
      <c r="Q84" s="434">
        <v>0</v>
      </c>
      <c r="R84" s="434">
        <v>0</v>
      </c>
      <c r="S84" s="434">
        <v>0</v>
      </c>
      <c r="T84" s="436">
        <v>0</v>
      </c>
      <c r="U84" s="437">
        <v>1</v>
      </c>
    </row>
    <row r="85" spans="1:21" s="6" customFormat="1" ht="12">
      <c r="A85" s="461" t="s">
        <v>64</v>
      </c>
      <c r="B85" s="462">
        <v>14</v>
      </c>
      <c r="C85" s="458">
        <v>15</v>
      </c>
      <c r="D85" s="458">
        <v>4</v>
      </c>
      <c r="E85" s="458">
        <v>3</v>
      </c>
      <c r="F85" s="458">
        <v>6</v>
      </c>
      <c r="G85" s="458">
        <v>3</v>
      </c>
      <c r="H85" s="458">
        <v>8</v>
      </c>
      <c r="I85" s="458">
        <v>3</v>
      </c>
      <c r="J85" s="458">
        <v>2</v>
      </c>
      <c r="K85" s="458">
        <v>7</v>
      </c>
      <c r="L85" s="459">
        <v>12</v>
      </c>
      <c r="M85" s="459">
        <v>14</v>
      </c>
      <c r="N85" s="459">
        <v>9</v>
      </c>
      <c r="O85" s="458">
        <v>13</v>
      </c>
      <c r="P85" s="458">
        <v>10</v>
      </c>
      <c r="Q85" s="458">
        <v>12</v>
      </c>
      <c r="R85" s="458">
        <v>20</v>
      </c>
      <c r="S85" s="458">
        <v>95</v>
      </c>
      <c r="T85" s="463">
        <v>19</v>
      </c>
      <c r="U85" s="460">
        <v>269</v>
      </c>
    </row>
    <row r="86" spans="1:21" s="6" customFormat="1" ht="12">
      <c r="A86" s="432" t="s">
        <v>12</v>
      </c>
      <c r="B86" s="433">
        <v>0</v>
      </c>
      <c r="C86" s="434">
        <v>0</v>
      </c>
      <c r="D86" s="434">
        <v>0</v>
      </c>
      <c r="E86" s="434">
        <v>3</v>
      </c>
      <c r="F86" s="434">
        <v>10</v>
      </c>
      <c r="G86" s="434">
        <v>3</v>
      </c>
      <c r="H86" s="434">
        <v>11</v>
      </c>
      <c r="I86" s="434">
        <v>66</v>
      </c>
      <c r="J86" s="434">
        <v>90</v>
      </c>
      <c r="K86" s="434">
        <v>105</v>
      </c>
      <c r="L86" s="435">
        <v>112</v>
      </c>
      <c r="M86" s="435">
        <v>127</v>
      </c>
      <c r="N86" s="435">
        <v>73</v>
      </c>
      <c r="O86" s="434">
        <v>67</v>
      </c>
      <c r="P86" s="434">
        <v>44</v>
      </c>
      <c r="Q86" s="434">
        <v>53</v>
      </c>
      <c r="R86" s="434">
        <v>57</v>
      </c>
      <c r="S86" s="434">
        <v>13</v>
      </c>
      <c r="T86" s="436">
        <v>16</v>
      </c>
      <c r="U86" s="437">
        <v>850</v>
      </c>
    </row>
    <row r="87" spans="1:21" s="6" customFormat="1" ht="12">
      <c r="A87" s="432" t="s">
        <v>13</v>
      </c>
      <c r="B87" s="433">
        <v>98</v>
      </c>
      <c r="C87" s="434">
        <v>91</v>
      </c>
      <c r="D87" s="434">
        <v>0</v>
      </c>
      <c r="E87" s="434">
        <v>16</v>
      </c>
      <c r="F87" s="434">
        <v>22</v>
      </c>
      <c r="G87" s="434">
        <v>31</v>
      </c>
      <c r="H87" s="434">
        <v>7</v>
      </c>
      <c r="I87" s="434">
        <v>2</v>
      </c>
      <c r="J87" s="434">
        <v>3</v>
      </c>
      <c r="K87" s="434">
        <v>4</v>
      </c>
      <c r="L87" s="435">
        <v>11</v>
      </c>
      <c r="M87" s="435">
        <v>6</v>
      </c>
      <c r="N87" s="435">
        <v>1</v>
      </c>
      <c r="O87" s="434">
        <v>0</v>
      </c>
      <c r="P87" s="434">
        <v>1</v>
      </c>
      <c r="Q87" s="434">
        <v>2</v>
      </c>
      <c r="R87" s="434">
        <v>2</v>
      </c>
      <c r="S87" s="434">
        <v>3</v>
      </c>
      <c r="T87" s="436">
        <v>1</v>
      </c>
      <c r="U87" s="437">
        <v>301</v>
      </c>
    </row>
    <row r="88" spans="1:21" s="6" customFormat="1" ht="12">
      <c r="A88" s="432" t="s">
        <v>194</v>
      </c>
      <c r="B88" s="433">
        <v>0</v>
      </c>
      <c r="C88" s="434">
        <v>0</v>
      </c>
      <c r="D88" s="434">
        <v>0</v>
      </c>
      <c r="E88" s="434">
        <v>0</v>
      </c>
      <c r="F88" s="434">
        <v>0</v>
      </c>
      <c r="G88" s="434">
        <v>0</v>
      </c>
      <c r="H88" s="434">
        <v>0</v>
      </c>
      <c r="I88" s="434">
        <v>0</v>
      </c>
      <c r="J88" s="434">
        <v>0</v>
      </c>
      <c r="K88" s="434">
        <v>0</v>
      </c>
      <c r="L88" s="435">
        <v>0</v>
      </c>
      <c r="M88" s="435">
        <v>0</v>
      </c>
      <c r="N88" s="435">
        <v>0</v>
      </c>
      <c r="O88" s="434">
        <v>1</v>
      </c>
      <c r="P88" s="434">
        <v>1</v>
      </c>
      <c r="Q88" s="434">
        <v>0</v>
      </c>
      <c r="R88" s="434">
        <v>0</v>
      </c>
      <c r="S88" s="434">
        <v>0</v>
      </c>
      <c r="T88" s="436">
        <v>1</v>
      </c>
      <c r="U88" s="437">
        <v>3</v>
      </c>
    </row>
    <row r="89" spans="1:21" s="6" customFormat="1" ht="12">
      <c r="A89" s="432" t="s">
        <v>181</v>
      </c>
      <c r="B89" s="433">
        <v>0</v>
      </c>
      <c r="C89" s="434">
        <v>0</v>
      </c>
      <c r="D89" s="434">
        <v>0</v>
      </c>
      <c r="E89" s="434">
        <v>0</v>
      </c>
      <c r="F89" s="434">
        <v>0</v>
      </c>
      <c r="G89" s="434">
        <v>0</v>
      </c>
      <c r="H89" s="434">
        <v>0</v>
      </c>
      <c r="I89" s="434">
        <v>0</v>
      </c>
      <c r="J89" s="434">
        <v>0</v>
      </c>
      <c r="K89" s="434">
        <v>0</v>
      </c>
      <c r="L89" s="435">
        <v>1</v>
      </c>
      <c r="M89" s="435">
        <v>4</v>
      </c>
      <c r="N89" s="435">
        <v>7</v>
      </c>
      <c r="O89" s="434">
        <v>0</v>
      </c>
      <c r="P89" s="434">
        <v>1</v>
      </c>
      <c r="Q89" s="434">
        <v>3</v>
      </c>
      <c r="R89" s="434">
        <v>0</v>
      </c>
      <c r="S89" s="434">
        <v>2</v>
      </c>
      <c r="T89" s="436">
        <v>0</v>
      </c>
      <c r="U89" s="437">
        <v>18</v>
      </c>
    </row>
    <row r="90" spans="1:21" s="6" customFormat="1" ht="12">
      <c r="A90" s="432" t="s">
        <v>260</v>
      </c>
      <c r="B90" s="433">
        <v>0</v>
      </c>
      <c r="C90" s="434">
        <v>0</v>
      </c>
      <c r="D90" s="434">
        <v>0</v>
      </c>
      <c r="E90" s="434">
        <v>0</v>
      </c>
      <c r="F90" s="434">
        <v>1</v>
      </c>
      <c r="G90" s="434">
        <v>0</v>
      </c>
      <c r="H90" s="434">
        <v>2</v>
      </c>
      <c r="I90" s="434">
        <v>0</v>
      </c>
      <c r="J90" s="434">
        <v>1</v>
      </c>
      <c r="K90" s="434">
        <v>1</v>
      </c>
      <c r="L90" s="435">
        <v>0</v>
      </c>
      <c r="M90" s="435">
        <v>0</v>
      </c>
      <c r="N90" s="435">
        <v>0</v>
      </c>
      <c r="O90" s="434">
        <v>0</v>
      </c>
      <c r="P90" s="434">
        <v>0</v>
      </c>
      <c r="Q90" s="434">
        <v>0</v>
      </c>
      <c r="R90" s="434">
        <v>0</v>
      </c>
      <c r="S90" s="434">
        <v>0</v>
      </c>
      <c r="T90" s="436">
        <v>0</v>
      </c>
      <c r="U90" s="437">
        <v>5</v>
      </c>
    </row>
    <row r="91" spans="1:21" s="6" customFormat="1" ht="12">
      <c r="A91" s="432" t="s">
        <v>261</v>
      </c>
      <c r="B91" s="433">
        <v>0</v>
      </c>
      <c r="C91" s="434">
        <v>0</v>
      </c>
      <c r="D91" s="434">
        <v>0</v>
      </c>
      <c r="E91" s="434">
        <v>1</v>
      </c>
      <c r="F91" s="434">
        <v>0</v>
      </c>
      <c r="G91" s="434">
        <v>0</v>
      </c>
      <c r="H91" s="434">
        <v>0</v>
      </c>
      <c r="I91" s="434">
        <v>1</v>
      </c>
      <c r="J91" s="434">
        <v>0</v>
      </c>
      <c r="K91" s="434">
        <v>0</v>
      </c>
      <c r="L91" s="435">
        <v>0</v>
      </c>
      <c r="M91" s="435">
        <v>1</v>
      </c>
      <c r="N91" s="435">
        <v>0</v>
      </c>
      <c r="O91" s="434">
        <v>0</v>
      </c>
      <c r="P91" s="434">
        <v>0</v>
      </c>
      <c r="Q91" s="434">
        <v>0</v>
      </c>
      <c r="R91" s="434">
        <v>0</v>
      </c>
      <c r="S91" s="434">
        <v>0</v>
      </c>
      <c r="T91" s="436">
        <v>0</v>
      </c>
      <c r="U91" s="437">
        <v>3</v>
      </c>
    </row>
    <row r="92" spans="1:21" s="6" customFormat="1" ht="12">
      <c r="A92" s="432" t="s">
        <v>262</v>
      </c>
      <c r="B92" s="433">
        <v>0</v>
      </c>
      <c r="C92" s="434">
        <v>0</v>
      </c>
      <c r="D92" s="434">
        <v>0</v>
      </c>
      <c r="E92" s="434">
        <v>0</v>
      </c>
      <c r="F92" s="434">
        <v>0</v>
      </c>
      <c r="G92" s="434">
        <v>0</v>
      </c>
      <c r="H92" s="434">
        <v>0</v>
      </c>
      <c r="I92" s="434">
        <v>0</v>
      </c>
      <c r="J92" s="434">
        <v>0</v>
      </c>
      <c r="K92" s="434">
        <v>0</v>
      </c>
      <c r="L92" s="435">
        <v>2</v>
      </c>
      <c r="M92" s="435">
        <v>0</v>
      </c>
      <c r="N92" s="435">
        <v>0</v>
      </c>
      <c r="O92" s="434">
        <v>0</v>
      </c>
      <c r="P92" s="434">
        <v>0</v>
      </c>
      <c r="Q92" s="434">
        <v>0</v>
      </c>
      <c r="R92" s="434">
        <v>0</v>
      </c>
      <c r="S92" s="434">
        <v>0</v>
      </c>
      <c r="T92" s="436">
        <v>0</v>
      </c>
      <c r="U92" s="437">
        <v>2</v>
      </c>
    </row>
    <row r="93" spans="1:21" s="6" customFormat="1" ht="12">
      <c r="A93" s="432" t="s">
        <v>69</v>
      </c>
      <c r="B93" s="433">
        <v>0</v>
      </c>
      <c r="C93" s="434">
        <v>0</v>
      </c>
      <c r="D93" s="434">
        <v>0</v>
      </c>
      <c r="E93" s="434">
        <v>0</v>
      </c>
      <c r="F93" s="434">
        <v>1</v>
      </c>
      <c r="G93" s="434">
        <v>0</v>
      </c>
      <c r="H93" s="434">
        <v>0</v>
      </c>
      <c r="I93" s="434">
        <v>0</v>
      </c>
      <c r="J93" s="434">
        <v>0</v>
      </c>
      <c r="K93" s="434">
        <v>1</v>
      </c>
      <c r="L93" s="435">
        <v>0</v>
      </c>
      <c r="M93" s="435">
        <v>2</v>
      </c>
      <c r="N93" s="435">
        <v>2</v>
      </c>
      <c r="O93" s="434">
        <v>3</v>
      </c>
      <c r="P93" s="434">
        <v>5</v>
      </c>
      <c r="Q93" s="434">
        <v>7</v>
      </c>
      <c r="R93" s="434">
        <v>422</v>
      </c>
      <c r="S93" s="434">
        <v>1</v>
      </c>
      <c r="T93" s="436">
        <v>1</v>
      </c>
      <c r="U93" s="437">
        <v>445</v>
      </c>
    </row>
    <row r="94" spans="1:21" s="6" customFormat="1" ht="12">
      <c r="A94" s="432" t="s">
        <v>182</v>
      </c>
      <c r="B94" s="433">
        <v>0</v>
      </c>
      <c r="C94" s="434">
        <v>0</v>
      </c>
      <c r="D94" s="434">
        <v>0</v>
      </c>
      <c r="E94" s="434">
        <v>0</v>
      </c>
      <c r="F94" s="434">
        <v>0</v>
      </c>
      <c r="G94" s="434">
        <v>0</v>
      </c>
      <c r="H94" s="434">
        <v>1</v>
      </c>
      <c r="I94" s="434">
        <v>1</v>
      </c>
      <c r="J94" s="434">
        <v>0</v>
      </c>
      <c r="K94" s="434">
        <v>0</v>
      </c>
      <c r="L94" s="435">
        <v>2</v>
      </c>
      <c r="M94" s="435">
        <v>2</v>
      </c>
      <c r="N94" s="435">
        <v>0</v>
      </c>
      <c r="O94" s="434">
        <v>0</v>
      </c>
      <c r="P94" s="434">
        <v>1</v>
      </c>
      <c r="Q94" s="434">
        <v>0</v>
      </c>
      <c r="R94" s="434">
        <v>0</v>
      </c>
      <c r="S94" s="434">
        <v>2</v>
      </c>
      <c r="T94" s="436">
        <v>0</v>
      </c>
      <c r="U94" s="437">
        <v>9</v>
      </c>
    </row>
    <row r="95" spans="1:21" s="6" customFormat="1" ht="12">
      <c r="A95" s="432" t="s">
        <v>14</v>
      </c>
      <c r="B95" s="433">
        <v>2</v>
      </c>
      <c r="C95" s="434">
        <v>5</v>
      </c>
      <c r="D95" s="434">
        <v>1</v>
      </c>
      <c r="E95" s="434">
        <v>2</v>
      </c>
      <c r="F95" s="434">
        <v>1</v>
      </c>
      <c r="G95" s="434">
        <v>3</v>
      </c>
      <c r="H95" s="434">
        <v>2</v>
      </c>
      <c r="I95" s="434">
        <v>1</v>
      </c>
      <c r="J95" s="434">
        <v>2</v>
      </c>
      <c r="K95" s="434">
        <v>2</v>
      </c>
      <c r="L95" s="435">
        <v>4</v>
      </c>
      <c r="M95" s="435">
        <v>3</v>
      </c>
      <c r="N95" s="435">
        <v>6</v>
      </c>
      <c r="O95" s="434">
        <v>5</v>
      </c>
      <c r="P95" s="434">
        <v>5</v>
      </c>
      <c r="Q95" s="434">
        <v>2</v>
      </c>
      <c r="R95" s="434">
        <v>2</v>
      </c>
      <c r="S95" s="434">
        <v>2</v>
      </c>
      <c r="T95" s="436">
        <v>0</v>
      </c>
      <c r="U95" s="437">
        <v>50</v>
      </c>
    </row>
    <row r="96" spans="1:21" s="6" customFormat="1" ht="12">
      <c r="A96" s="432" t="s">
        <v>15</v>
      </c>
      <c r="B96" s="433">
        <v>0</v>
      </c>
      <c r="C96" s="434">
        <v>2</v>
      </c>
      <c r="D96" s="434">
        <v>0</v>
      </c>
      <c r="E96" s="434">
        <v>1</v>
      </c>
      <c r="F96" s="434">
        <v>0</v>
      </c>
      <c r="G96" s="434">
        <v>0</v>
      </c>
      <c r="H96" s="434">
        <v>1</v>
      </c>
      <c r="I96" s="434">
        <v>0</v>
      </c>
      <c r="J96" s="434">
        <v>6</v>
      </c>
      <c r="K96" s="434">
        <v>4</v>
      </c>
      <c r="L96" s="435">
        <v>2</v>
      </c>
      <c r="M96" s="435">
        <v>2</v>
      </c>
      <c r="N96" s="435">
        <v>2</v>
      </c>
      <c r="O96" s="434">
        <v>1</v>
      </c>
      <c r="P96" s="434">
        <v>0</v>
      </c>
      <c r="Q96" s="434">
        <v>1</v>
      </c>
      <c r="R96" s="434">
        <v>1</v>
      </c>
      <c r="S96" s="434">
        <v>1</v>
      </c>
      <c r="T96" s="436">
        <v>0</v>
      </c>
      <c r="U96" s="437">
        <v>24</v>
      </c>
    </row>
    <row r="97" spans="1:21" s="6" customFormat="1" ht="12">
      <c r="A97" s="432" t="s">
        <v>16</v>
      </c>
      <c r="B97" s="433">
        <v>1</v>
      </c>
      <c r="C97" s="434">
        <v>7</v>
      </c>
      <c r="D97" s="434">
        <v>9</v>
      </c>
      <c r="E97" s="434">
        <v>4</v>
      </c>
      <c r="F97" s="434">
        <v>2</v>
      </c>
      <c r="G97" s="434">
        <v>1</v>
      </c>
      <c r="H97" s="434">
        <v>12</v>
      </c>
      <c r="I97" s="434">
        <v>2</v>
      </c>
      <c r="J97" s="434">
        <v>28</v>
      </c>
      <c r="K97" s="434">
        <v>17</v>
      </c>
      <c r="L97" s="435">
        <v>9</v>
      </c>
      <c r="M97" s="435">
        <v>9</v>
      </c>
      <c r="N97" s="435">
        <v>10</v>
      </c>
      <c r="O97" s="434">
        <v>7</v>
      </c>
      <c r="P97" s="434">
        <v>3</v>
      </c>
      <c r="Q97" s="434">
        <v>3</v>
      </c>
      <c r="R97" s="434">
        <v>14</v>
      </c>
      <c r="S97" s="434">
        <v>8</v>
      </c>
      <c r="T97" s="436">
        <v>3</v>
      </c>
      <c r="U97" s="437">
        <v>149</v>
      </c>
    </row>
    <row r="98" spans="1:21" s="6" customFormat="1" ht="12">
      <c r="A98" s="432" t="s">
        <v>66</v>
      </c>
      <c r="B98" s="433">
        <v>0</v>
      </c>
      <c r="C98" s="434">
        <v>0</v>
      </c>
      <c r="D98" s="434">
        <v>0</v>
      </c>
      <c r="E98" s="434">
        <v>0</v>
      </c>
      <c r="F98" s="434">
        <v>1</v>
      </c>
      <c r="G98" s="434">
        <v>0</v>
      </c>
      <c r="H98" s="434">
        <v>0</v>
      </c>
      <c r="I98" s="434">
        <v>1</v>
      </c>
      <c r="J98" s="434">
        <v>0</v>
      </c>
      <c r="K98" s="434">
        <v>3</v>
      </c>
      <c r="L98" s="435">
        <v>3</v>
      </c>
      <c r="M98" s="435">
        <v>19</v>
      </c>
      <c r="N98" s="435">
        <v>4</v>
      </c>
      <c r="O98" s="434">
        <v>4</v>
      </c>
      <c r="P98" s="434">
        <v>1</v>
      </c>
      <c r="Q98" s="434">
        <v>6</v>
      </c>
      <c r="R98" s="434">
        <v>13</v>
      </c>
      <c r="S98" s="434">
        <v>3</v>
      </c>
      <c r="T98" s="436">
        <v>6</v>
      </c>
      <c r="U98" s="437">
        <v>64</v>
      </c>
    </row>
    <row r="99" spans="1:21" s="6" customFormat="1" ht="12">
      <c r="A99" s="432" t="s">
        <v>258</v>
      </c>
      <c r="B99" s="433">
        <v>0</v>
      </c>
      <c r="C99" s="434">
        <v>0</v>
      </c>
      <c r="D99" s="434">
        <v>0</v>
      </c>
      <c r="E99" s="434">
        <v>0</v>
      </c>
      <c r="F99" s="434">
        <v>0</v>
      </c>
      <c r="G99" s="434">
        <v>0</v>
      </c>
      <c r="H99" s="434">
        <v>0</v>
      </c>
      <c r="I99" s="434">
        <v>0</v>
      </c>
      <c r="J99" s="434">
        <v>1</v>
      </c>
      <c r="K99" s="434">
        <v>1</v>
      </c>
      <c r="L99" s="435">
        <v>0</v>
      </c>
      <c r="M99" s="435">
        <v>1</v>
      </c>
      <c r="N99" s="435">
        <v>1</v>
      </c>
      <c r="O99" s="434">
        <v>1</v>
      </c>
      <c r="P99" s="434">
        <v>0</v>
      </c>
      <c r="Q99" s="434">
        <v>0</v>
      </c>
      <c r="R99" s="434">
        <v>1</v>
      </c>
      <c r="S99" s="434">
        <v>0</v>
      </c>
      <c r="T99" s="436">
        <v>3</v>
      </c>
      <c r="U99" s="437">
        <v>9</v>
      </c>
    </row>
    <row r="100" spans="1:21" s="6" customFormat="1" ht="22.5">
      <c r="A100" s="432" t="s">
        <v>263</v>
      </c>
      <c r="B100" s="433">
        <v>1</v>
      </c>
      <c r="C100" s="434">
        <v>3</v>
      </c>
      <c r="D100" s="434">
        <v>0</v>
      </c>
      <c r="E100" s="434">
        <v>2</v>
      </c>
      <c r="F100" s="434">
        <v>0</v>
      </c>
      <c r="G100" s="434">
        <v>0</v>
      </c>
      <c r="H100" s="434">
        <v>0</v>
      </c>
      <c r="I100" s="434">
        <v>0</v>
      </c>
      <c r="J100" s="434">
        <v>0</v>
      </c>
      <c r="K100" s="434">
        <v>1</v>
      </c>
      <c r="L100" s="435">
        <v>1</v>
      </c>
      <c r="M100" s="435">
        <v>1</v>
      </c>
      <c r="N100" s="435">
        <v>1</v>
      </c>
      <c r="O100" s="434">
        <v>0</v>
      </c>
      <c r="P100" s="434">
        <v>1</v>
      </c>
      <c r="Q100" s="434">
        <v>1</v>
      </c>
      <c r="R100" s="434">
        <v>0</v>
      </c>
      <c r="S100" s="434">
        <v>0</v>
      </c>
      <c r="T100" s="436">
        <v>0</v>
      </c>
      <c r="U100" s="437">
        <v>12</v>
      </c>
    </row>
    <row r="101" spans="1:21" s="6" customFormat="1" ht="12">
      <c r="A101" s="432" t="s">
        <v>183</v>
      </c>
      <c r="B101" s="433">
        <v>0</v>
      </c>
      <c r="C101" s="434">
        <v>0</v>
      </c>
      <c r="D101" s="434">
        <v>0</v>
      </c>
      <c r="E101" s="434">
        <v>0</v>
      </c>
      <c r="F101" s="434">
        <v>0</v>
      </c>
      <c r="G101" s="434">
        <v>0</v>
      </c>
      <c r="H101" s="434">
        <v>1</v>
      </c>
      <c r="I101" s="434">
        <v>1</v>
      </c>
      <c r="J101" s="434">
        <v>3</v>
      </c>
      <c r="K101" s="434">
        <v>0</v>
      </c>
      <c r="L101" s="435">
        <v>1</v>
      </c>
      <c r="M101" s="435">
        <v>0</v>
      </c>
      <c r="N101" s="435">
        <v>3</v>
      </c>
      <c r="O101" s="434">
        <v>2</v>
      </c>
      <c r="P101" s="434">
        <v>11</v>
      </c>
      <c r="Q101" s="434">
        <v>11</v>
      </c>
      <c r="R101" s="434">
        <v>18</v>
      </c>
      <c r="S101" s="434">
        <v>11</v>
      </c>
      <c r="T101" s="436">
        <v>9</v>
      </c>
      <c r="U101" s="437">
        <v>71</v>
      </c>
    </row>
    <row r="102" spans="1:21" s="6" customFormat="1" ht="12">
      <c r="A102" s="432" t="s">
        <v>17</v>
      </c>
      <c r="B102" s="433">
        <v>1</v>
      </c>
      <c r="C102" s="434">
        <v>0</v>
      </c>
      <c r="D102" s="434">
        <v>0</v>
      </c>
      <c r="E102" s="434">
        <v>0</v>
      </c>
      <c r="F102" s="434">
        <v>0</v>
      </c>
      <c r="G102" s="434">
        <v>0</v>
      </c>
      <c r="H102" s="434">
        <v>0</v>
      </c>
      <c r="I102" s="434">
        <v>0</v>
      </c>
      <c r="J102" s="434">
        <v>1</v>
      </c>
      <c r="K102" s="434">
        <v>0</v>
      </c>
      <c r="L102" s="435">
        <v>0</v>
      </c>
      <c r="M102" s="435">
        <v>0</v>
      </c>
      <c r="N102" s="435">
        <v>1</v>
      </c>
      <c r="O102" s="434">
        <v>0</v>
      </c>
      <c r="P102" s="434">
        <v>0</v>
      </c>
      <c r="Q102" s="434">
        <v>0</v>
      </c>
      <c r="R102" s="434">
        <v>0</v>
      </c>
      <c r="S102" s="434">
        <v>0</v>
      </c>
      <c r="T102" s="436">
        <v>0</v>
      </c>
      <c r="U102" s="437">
        <v>3</v>
      </c>
    </row>
    <row r="103" spans="1:21" s="6" customFormat="1" ht="12">
      <c r="A103" s="432" t="s">
        <v>184</v>
      </c>
      <c r="B103" s="433">
        <v>0</v>
      </c>
      <c r="C103" s="434">
        <v>0</v>
      </c>
      <c r="D103" s="434">
        <v>0</v>
      </c>
      <c r="E103" s="434">
        <v>0</v>
      </c>
      <c r="F103" s="434">
        <v>0</v>
      </c>
      <c r="G103" s="434">
        <v>1</v>
      </c>
      <c r="H103" s="434">
        <v>2</v>
      </c>
      <c r="I103" s="434">
        <v>0</v>
      </c>
      <c r="J103" s="434">
        <v>0</v>
      </c>
      <c r="K103" s="434">
        <v>1</v>
      </c>
      <c r="L103" s="435">
        <v>1</v>
      </c>
      <c r="M103" s="435">
        <v>4</v>
      </c>
      <c r="N103" s="435">
        <v>3</v>
      </c>
      <c r="O103" s="434">
        <v>0</v>
      </c>
      <c r="P103" s="434">
        <v>0</v>
      </c>
      <c r="Q103" s="434">
        <v>0</v>
      </c>
      <c r="R103" s="434">
        <v>9</v>
      </c>
      <c r="S103" s="434">
        <v>4</v>
      </c>
      <c r="T103" s="436">
        <v>2</v>
      </c>
      <c r="U103" s="437">
        <v>27</v>
      </c>
    </row>
    <row r="104" spans="1:21" s="6" customFormat="1" ht="12">
      <c r="A104" s="432" t="s">
        <v>18</v>
      </c>
      <c r="B104" s="433">
        <v>0</v>
      </c>
      <c r="C104" s="434">
        <v>0</v>
      </c>
      <c r="D104" s="434">
        <v>0</v>
      </c>
      <c r="E104" s="434">
        <v>0</v>
      </c>
      <c r="F104" s="434">
        <v>0</v>
      </c>
      <c r="G104" s="434">
        <v>0</v>
      </c>
      <c r="H104" s="434">
        <v>0</v>
      </c>
      <c r="I104" s="434">
        <v>8</v>
      </c>
      <c r="J104" s="434">
        <v>18</v>
      </c>
      <c r="K104" s="434">
        <v>21</v>
      </c>
      <c r="L104" s="435">
        <v>18</v>
      </c>
      <c r="M104" s="435">
        <v>7</v>
      </c>
      <c r="N104" s="435">
        <v>8</v>
      </c>
      <c r="O104" s="434">
        <v>5</v>
      </c>
      <c r="P104" s="434">
        <v>4</v>
      </c>
      <c r="Q104" s="434">
        <v>5</v>
      </c>
      <c r="R104" s="434">
        <v>30</v>
      </c>
      <c r="S104" s="434">
        <v>27</v>
      </c>
      <c r="T104" s="436">
        <v>8</v>
      </c>
      <c r="U104" s="437">
        <v>159</v>
      </c>
    </row>
    <row r="105" spans="1:21" s="6" customFormat="1" ht="12">
      <c r="A105" s="432" t="s">
        <v>266</v>
      </c>
      <c r="B105" s="433">
        <v>2</v>
      </c>
      <c r="C105" s="434">
        <v>8</v>
      </c>
      <c r="D105" s="434">
        <v>3</v>
      </c>
      <c r="E105" s="434">
        <v>6</v>
      </c>
      <c r="F105" s="434">
        <v>7</v>
      </c>
      <c r="G105" s="434">
        <v>2</v>
      </c>
      <c r="H105" s="434">
        <v>4</v>
      </c>
      <c r="I105" s="434">
        <v>9</v>
      </c>
      <c r="J105" s="434">
        <v>1</v>
      </c>
      <c r="K105" s="434">
        <v>0</v>
      </c>
      <c r="L105" s="435">
        <v>0</v>
      </c>
      <c r="M105" s="435">
        <v>0</v>
      </c>
      <c r="N105" s="435">
        <v>0</v>
      </c>
      <c r="O105" s="434">
        <v>3</v>
      </c>
      <c r="P105" s="434">
        <v>0</v>
      </c>
      <c r="Q105" s="434">
        <v>4</v>
      </c>
      <c r="R105" s="434">
        <v>0</v>
      </c>
      <c r="S105" s="434">
        <v>0</v>
      </c>
      <c r="T105" s="436">
        <v>0</v>
      </c>
      <c r="U105" s="437">
        <v>49</v>
      </c>
    </row>
    <row r="106" spans="1:21" s="6" customFormat="1" ht="12">
      <c r="A106" s="432" t="s">
        <v>192</v>
      </c>
      <c r="B106" s="433">
        <v>0</v>
      </c>
      <c r="C106" s="434">
        <v>1</v>
      </c>
      <c r="D106" s="434">
        <v>0</v>
      </c>
      <c r="E106" s="434">
        <v>0</v>
      </c>
      <c r="F106" s="434">
        <v>0</v>
      </c>
      <c r="G106" s="434">
        <v>0</v>
      </c>
      <c r="H106" s="434">
        <v>0</v>
      </c>
      <c r="I106" s="434">
        <v>0</v>
      </c>
      <c r="J106" s="434">
        <v>5</v>
      </c>
      <c r="K106" s="434">
        <v>1</v>
      </c>
      <c r="L106" s="435">
        <v>3</v>
      </c>
      <c r="M106" s="435">
        <v>0</v>
      </c>
      <c r="N106" s="435">
        <v>2</v>
      </c>
      <c r="O106" s="434">
        <v>0</v>
      </c>
      <c r="P106" s="434">
        <v>1</v>
      </c>
      <c r="Q106" s="434">
        <v>0</v>
      </c>
      <c r="R106" s="434">
        <v>2</v>
      </c>
      <c r="S106" s="434">
        <v>0</v>
      </c>
      <c r="T106" s="436">
        <v>3</v>
      </c>
      <c r="U106" s="437">
        <v>18</v>
      </c>
    </row>
    <row r="107" spans="1:21" s="6" customFormat="1" ht="12">
      <c r="A107" s="432" t="s">
        <v>295</v>
      </c>
      <c r="B107" s="433">
        <v>0</v>
      </c>
      <c r="C107" s="434">
        <v>0</v>
      </c>
      <c r="D107" s="434">
        <v>1</v>
      </c>
      <c r="E107" s="434">
        <v>0</v>
      </c>
      <c r="F107" s="434">
        <v>0</v>
      </c>
      <c r="G107" s="434">
        <v>0</v>
      </c>
      <c r="H107" s="434">
        <v>0</v>
      </c>
      <c r="I107" s="434">
        <v>0</v>
      </c>
      <c r="J107" s="434">
        <v>0</v>
      </c>
      <c r="K107" s="434">
        <v>0</v>
      </c>
      <c r="L107" s="435">
        <v>1</v>
      </c>
      <c r="M107" s="435">
        <v>0</v>
      </c>
      <c r="N107" s="435">
        <v>0</v>
      </c>
      <c r="O107" s="434">
        <v>0</v>
      </c>
      <c r="P107" s="434">
        <v>0</v>
      </c>
      <c r="Q107" s="434">
        <v>0</v>
      </c>
      <c r="R107" s="434">
        <v>0</v>
      </c>
      <c r="S107" s="434">
        <v>0</v>
      </c>
      <c r="T107" s="436">
        <v>0</v>
      </c>
      <c r="U107" s="437">
        <v>2</v>
      </c>
    </row>
    <row r="108" spans="1:21" s="6" customFormat="1" ht="12">
      <c r="A108" s="432" t="s">
        <v>70</v>
      </c>
      <c r="B108" s="433">
        <v>0</v>
      </c>
      <c r="C108" s="434">
        <v>0</v>
      </c>
      <c r="D108" s="434">
        <v>0</v>
      </c>
      <c r="E108" s="434">
        <v>0</v>
      </c>
      <c r="F108" s="434">
        <v>1</v>
      </c>
      <c r="G108" s="434">
        <v>0</v>
      </c>
      <c r="H108" s="434">
        <v>0</v>
      </c>
      <c r="I108" s="434">
        <v>0</v>
      </c>
      <c r="J108" s="434">
        <v>0</v>
      </c>
      <c r="K108" s="434">
        <v>0</v>
      </c>
      <c r="L108" s="435">
        <v>1</v>
      </c>
      <c r="M108" s="435">
        <v>1</v>
      </c>
      <c r="N108" s="435">
        <v>0</v>
      </c>
      <c r="O108" s="434">
        <v>1</v>
      </c>
      <c r="P108" s="434">
        <v>2</v>
      </c>
      <c r="Q108" s="434">
        <v>1</v>
      </c>
      <c r="R108" s="434">
        <v>1</v>
      </c>
      <c r="S108" s="434">
        <v>2</v>
      </c>
      <c r="T108" s="436">
        <v>1</v>
      </c>
      <c r="U108" s="437">
        <v>11</v>
      </c>
    </row>
    <row r="109" spans="1:21" s="6" customFormat="1" ht="12">
      <c r="A109" s="432" t="s">
        <v>19</v>
      </c>
      <c r="B109" s="433">
        <v>0</v>
      </c>
      <c r="C109" s="434">
        <v>0</v>
      </c>
      <c r="D109" s="434">
        <v>1</v>
      </c>
      <c r="E109" s="434">
        <v>0</v>
      </c>
      <c r="F109" s="434">
        <v>1</v>
      </c>
      <c r="G109" s="434">
        <v>1</v>
      </c>
      <c r="H109" s="434">
        <v>0</v>
      </c>
      <c r="I109" s="434">
        <v>0</v>
      </c>
      <c r="J109" s="434">
        <v>2</v>
      </c>
      <c r="K109" s="434">
        <v>9</v>
      </c>
      <c r="L109" s="435">
        <v>6</v>
      </c>
      <c r="M109" s="435">
        <v>12</v>
      </c>
      <c r="N109" s="435">
        <v>12</v>
      </c>
      <c r="O109" s="434">
        <v>12</v>
      </c>
      <c r="P109" s="434">
        <v>3</v>
      </c>
      <c r="Q109" s="434">
        <v>4</v>
      </c>
      <c r="R109" s="434">
        <v>6</v>
      </c>
      <c r="S109" s="434">
        <v>2</v>
      </c>
      <c r="T109" s="436">
        <v>3</v>
      </c>
      <c r="U109" s="437">
        <v>74</v>
      </c>
    </row>
    <row r="110" spans="1:21" s="6" customFormat="1" ht="12">
      <c r="A110" s="432" t="s">
        <v>71</v>
      </c>
      <c r="B110" s="433">
        <v>0</v>
      </c>
      <c r="C110" s="434">
        <v>0</v>
      </c>
      <c r="D110" s="434">
        <v>0</v>
      </c>
      <c r="E110" s="434">
        <v>0</v>
      </c>
      <c r="F110" s="434">
        <v>0</v>
      </c>
      <c r="G110" s="434">
        <v>0</v>
      </c>
      <c r="H110" s="434">
        <v>4</v>
      </c>
      <c r="I110" s="434">
        <v>1</v>
      </c>
      <c r="J110" s="434">
        <v>0</v>
      </c>
      <c r="K110" s="434">
        <v>0</v>
      </c>
      <c r="L110" s="435">
        <v>0</v>
      </c>
      <c r="M110" s="435">
        <v>3</v>
      </c>
      <c r="N110" s="435">
        <v>0</v>
      </c>
      <c r="O110" s="434">
        <v>1</v>
      </c>
      <c r="P110" s="434">
        <v>0</v>
      </c>
      <c r="Q110" s="434">
        <v>0</v>
      </c>
      <c r="R110" s="434">
        <v>0</v>
      </c>
      <c r="S110" s="434">
        <v>0</v>
      </c>
      <c r="T110" s="436">
        <v>0</v>
      </c>
      <c r="U110" s="437">
        <v>9</v>
      </c>
    </row>
    <row r="111" spans="1:21" s="6" customFormat="1" ht="12">
      <c r="A111" s="432" t="s">
        <v>296</v>
      </c>
      <c r="B111" s="433">
        <v>0</v>
      </c>
      <c r="C111" s="434">
        <v>0</v>
      </c>
      <c r="D111" s="434">
        <v>0</v>
      </c>
      <c r="E111" s="434">
        <v>0</v>
      </c>
      <c r="F111" s="434">
        <v>0</v>
      </c>
      <c r="G111" s="434">
        <v>0</v>
      </c>
      <c r="H111" s="434">
        <v>0</v>
      </c>
      <c r="I111" s="434">
        <v>0</v>
      </c>
      <c r="J111" s="434">
        <v>0</v>
      </c>
      <c r="K111" s="434">
        <v>0</v>
      </c>
      <c r="L111" s="435">
        <v>0</v>
      </c>
      <c r="M111" s="435">
        <v>8</v>
      </c>
      <c r="N111" s="435">
        <v>0</v>
      </c>
      <c r="O111" s="434">
        <v>0</v>
      </c>
      <c r="P111" s="434">
        <v>1</v>
      </c>
      <c r="Q111" s="434">
        <v>0</v>
      </c>
      <c r="R111" s="434">
        <v>0</v>
      </c>
      <c r="S111" s="434">
        <v>0</v>
      </c>
      <c r="T111" s="436">
        <v>0</v>
      </c>
      <c r="U111" s="437">
        <v>9</v>
      </c>
    </row>
    <row r="112" spans="1:21" s="6" customFormat="1" ht="12">
      <c r="A112" s="432" t="s">
        <v>297</v>
      </c>
      <c r="B112" s="433">
        <v>0</v>
      </c>
      <c r="C112" s="434">
        <v>0</v>
      </c>
      <c r="D112" s="434">
        <v>0</v>
      </c>
      <c r="E112" s="434">
        <v>0</v>
      </c>
      <c r="F112" s="434">
        <v>0</v>
      </c>
      <c r="G112" s="434">
        <v>0</v>
      </c>
      <c r="H112" s="434">
        <v>0</v>
      </c>
      <c r="I112" s="434">
        <v>0</v>
      </c>
      <c r="J112" s="434">
        <v>0</v>
      </c>
      <c r="K112" s="434">
        <v>0</v>
      </c>
      <c r="L112" s="435">
        <v>0</v>
      </c>
      <c r="M112" s="435">
        <v>0</v>
      </c>
      <c r="N112" s="435">
        <v>0</v>
      </c>
      <c r="O112" s="434">
        <v>1</v>
      </c>
      <c r="P112" s="434">
        <v>0</v>
      </c>
      <c r="Q112" s="434">
        <v>0</v>
      </c>
      <c r="R112" s="434">
        <v>1</v>
      </c>
      <c r="S112" s="434">
        <v>0</v>
      </c>
      <c r="T112" s="436">
        <v>0</v>
      </c>
      <c r="U112" s="437">
        <v>2</v>
      </c>
    </row>
    <row r="113" spans="1:21" s="6" customFormat="1" ht="12">
      <c r="A113" s="432" t="s">
        <v>259</v>
      </c>
      <c r="B113" s="433">
        <v>0</v>
      </c>
      <c r="C113" s="434">
        <v>0</v>
      </c>
      <c r="D113" s="434">
        <v>0</v>
      </c>
      <c r="E113" s="434">
        <v>0</v>
      </c>
      <c r="F113" s="434">
        <v>0</v>
      </c>
      <c r="G113" s="434">
        <v>0</v>
      </c>
      <c r="H113" s="434">
        <v>0</v>
      </c>
      <c r="I113" s="434">
        <v>0</v>
      </c>
      <c r="J113" s="434">
        <v>0</v>
      </c>
      <c r="K113" s="434">
        <v>0</v>
      </c>
      <c r="L113" s="435">
        <v>0</v>
      </c>
      <c r="M113" s="435">
        <v>0</v>
      </c>
      <c r="N113" s="435">
        <v>0</v>
      </c>
      <c r="O113" s="434">
        <v>0</v>
      </c>
      <c r="P113" s="434">
        <v>0</v>
      </c>
      <c r="Q113" s="434">
        <v>0</v>
      </c>
      <c r="R113" s="434">
        <v>0</v>
      </c>
      <c r="S113" s="434">
        <v>0</v>
      </c>
      <c r="T113" s="436">
        <v>1</v>
      </c>
      <c r="U113" s="437">
        <v>1</v>
      </c>
    </row>
    <row r="114" spans="1:21" s="6" customFormat="1" ht="12">
      <c r="A114" s="432" t="s">
        <v>20</v>
      </c>
      <c r="B114" s="433">
        <v>29</v>
      </c>
      <c r="C114" s="434">
        <v>35</v>
      </c>
      <c r="D114" s="434">
        <v>0</v>
      </c>
      <c r="E114" s="434">
        <v>4</v>
      </c>
      <c r="F114" s="434">
        <v>17</v>
      </c>
      <c r="G114" s="434">
        <v>10</v>
      </c>
      <c r="H114" s="434">
        <v>12</v>
      </c>
      <c r="I114" s="434">
        <v>22</v>
      </c>
      <c r="J114" s="434">
        <v>94</v>
      </c>
      <c r="K114" s="434">
        <v>68</v>
      </c>
      <c r="L114" s="435">
        <v>29</v>
      </c>
      <c r="M114" s="435">
        <v>40</v>
      </c>
      <c r="N114" s="435">
        <v>35</v>
      </c>
      <c r="O114" s="434">
        <v>38</v>
      </c>
      <c r="P114" s="434">
        <v>50</v>
      </c>
      <c r="Q114" s="434">
        <v>78</v>
      </c>
      <c r="R114" s="434">
        <v>96</v>
      </c>
      <c r="S114" s="434">
        <v>69</v>
      </c>
      <c r="T114" s="436">
        <v>39</v>
      </c>
      <c r="U114" s="437">
        <v>765</v>
      </c>
    </row>
    <row r="115" spans="1:21" s="6" customFormat="1" ht="12">
      <c r="A115" s="432" t="s">
        <v>47</v>
      </c>
      <c r="B115" s="433">
        <v>0</v>
      </c>
      <c r="C115" s="434">
        <v>0</v>
      </c>
      <c r="D115" s="434">
        <v>0</v>
      </c>
      <c r="E115" s="434">
        <v>0</v>
      </c>
      <c r="F115" s="434">
        <v>0</v>
      </c>
      <c r="G115" s="434">
        <v>0</v>
      </c>
      <c r="H115" s="434">
        <v>0</v>
      </c>
      <c r="I115" s="434">
        <v>0</v>
      </c>
      <c r="J115" s="434">
        <v>1</v>
      </c>
      <c r="K115" s="434">
        <v>3</v>
      </c>
      <c r="L115" s="435">
        <v>7</v>
      </c>
      <c r="M115" s="435">
        <v>31</v>
      </c>
      <c r="N115" s="435">
        <v>21</v>
      </c>
      <c r="O115" s="434">
        <v>25</v>
      </c>
      <c r="P115" s="434">
        <v>16</v>
      </c>
      <c r="Q115" s="434">
        <v>13</v>
      </c>
      <c r="R115" s="434">
        <v>9</v>
      </c>
      <c r="S115" s="434">
        <v>2</v>
      </c>
      <c r="T115" s="436">
        <v>4</v>
      </c>
      <c r="U115" s="437">
        <v>132</v>
      </c>
    </row>
    <row r="116" spans="1:21" s="6" customFormat="1" ht="12">
      <c r="A116" s="432" t="s">
        <v>269</v>
      </c>
      <c r="B116" s="433">
        <v>0</v>
      </c>
      <c r="C116" s="434">
        <v>0</v>
      </c>
      <c r="D116" s="434">
        <v>0</v>
      </c>
      <c r="E116" s="434">
        <v>0</v>
      </c>
      <c r="F116" s="434">
        <v>6</v>
      </c>
      <c r="G116" s="434">
        <v>2</v>
      </c>
      <c r="H116" s="434">
        <v>0</v>
      </c>
      <c r="I116" s="434">
        <v>7</v>
      </c>
      <c r="J116" s="434">
        <v>0</v>
      </c>
      <c r="K116" s="434">
        <v>0</v>
      </c>
      <c r="L116" s="435">
        <v>0</v>
      </c>
      <c r="M116" s="435">
        <v>1</v>
      </c>
      <c r="N116" s="435">
        <v>0</v>
      </c>
      <c r="O116" s="434">
        <v>0</v>
      </c>
      <c r="P116" s="434">
        <v>0</v>
      </c>
      <c r="Q116" s="434">
        <v>0</v>
      </c>
      <c r="R116" s="434">
        <v>0</v>
      </c>
      <c r="S116" s="434">
        <v>0</v>
      </c>
      <c r="T116" s="436">
        <v>0</v>
      </c>
      <c r="U116" s="437">
        <v>16</v>
      </c>
    </row>
    <row r="117" spans="1:21" s="6" customFormat="1" ht="12">
      <c r="A117" s="432" t="s">
        <v>54</v>
      </c>
      <c r="B117" s="433">
        <v>0</v>
      </c>
      <c r="C117" s="434">
        <v>0</v>
      </c>
      <c r="D117" s="434">
        <v>3</v>
      </c>
      <c r="E117" s="434">
        <v>1</v>
      </c>
      <c r="F117" s="434">
        <v>1</v>
      </c>
      <c r="G117" s="434">
        <v>0</v>
      </c>
      <c r="H117" s="434">
        <v>1</v>
      </c>
      <c r="I117" s="434">
        <v>6</v>
      </c>
      <c r="J117" s="434">
        <v>14</v>
      </c>
      <c r="K117" s="434">
        <v>5</v>
      </c>
      <c r="L117" s="435">
        <v>3</v>
      </c>
      <c r="M117" s="435">
        <v>5</v>
      </c>
      <c r="N117" s="435">
        <v>15</v>
      </c>
      <c r="O117" s="434">
        <v>6</v>
      </c>
      <c r="P117" s="434">
        <v>3</v>
      </c>
      <c r="Q117" s="434">
        <v>6</v>
      </c>
      <c r="R117" s="434">
        <v>10</v>
      </c>
      <c r="S117" s="434">
        <v>3</v>
      </c>
      <c r="T117" s="436">
        <v>4</v>
      </c>
      <c r="U117" s="437">
        <v>86</v>
      </c>
    </row>
    <row r="118" spans="1:21" s="6" customFormat="1" ht="12">
      <c r="A118" s="432" t="s">
        <v>21</v>
      </c>
      <c r="B118" s="433">
        <v>0</v>
      </c>
      <c r="C118" s="434">
        <v>0</v>
      </c>
      <c r="D118" s="434">
        <v>0</v>
      </c>
      <c r="E118" s="434">
        <v>0</v>
      </c>
      <c r="F118" s="434">
        <v>0</v>
      </c>
      <c r="G118" s="434">
        <v>0</v>
      </c>
      <c r="H118" s="434">
        <v>0</v>
      </c>
      <c r="I118" s="434">
        <v>3</v>
      </c>
      <c r="J118" s="434">
        <v>5</v>
      </c>
      <c r="K118" s="434">
        <v>19</v>
      </c>
      <c r="L118" s="435">
        <v>6</v>
      </c>
      <c r="M118" s="435">
        <v>12</v>
      </c>
      <c r="N118" s="435">
        <v>3</v>
      </c>
      <c r="O118" s="434">
        <v>0</v>
      </c>
      <c r="P118" s="434">
        <v>3</v>
      </c>
      <c r="Q118" s="434">
        <v>0</v>
      </c>
      <c r="R118" s="434">
        <v>11</v>
      </c>
      <c r="S118" s="434">
        <v>3</v>
      </c>
      <c r="T118" s="436">
        <v>4</v>
      </c>
      <c r="U118" s="437">
        <v>69</v>
      </c>
    </row>
    <row r="119" spans="1:21" s="6" customFormat="1" ht="12">
      <c r="A119" s="432" t="s">
        <v>22</v>
      </c>
      <c r="B119" s="433">
        <v>1</v>
      </c>
      <c r="C119" s="434">
        <v>0</v>
      </c>
      <c r="D119" s="434">
        <v>1</v>
      </c>
      <c r="E119" s="434">
        <v>1</v>
      </c>
      <c r="F119" s="434">
        <v>11</v>
      </c>
      <c r="G119" s="434">
        <v>27</v>
      </c>
      <c r="H119" s="434">
        <v>27</v>
      </c>
      <c r="I119" s="434">
        <v>7</v>
      </c>
      <c r="J119" s="434">
        <v>10</v>
      </c>
      <c r="K119" s="434">
        <v>13</v>
      </c>
      <c r="L119" s="435">
        <v>2</v>
      </c>
      <c r="M119" s="435">
        <v>6</v>
      </c>
      <c r="N119" s="435">
        <v>12</v>
      </c>
      <c r="O119" s="434">
        <v>17</v>
      </c>
      <c r="P119" s="434">
        <v>7</v>
      </c>
      <c r="Q119" s="434">
        <v>7</v>
      </c>
      <c r="R119" s="434">
        <v>20</v>
      </c>
      <c r="S119" s="434">
        <v>6</v>
      </c>
      <c r="T119" s="436">
        <v>4</v>
      </c>
      <c r="U119" s="437">
        <v>179</v>
      </c>
    </row>
    <row r="120" spans="1:21" s="6" customFormat="1" ht="22.5">
      <c r="A120" s="432" t="s">
        <v>298</v>
      </c>
      <c r="B120" s="433">
        <v>0</v>
      </c>
      <c r="C120" s="434">
        <v>0</v>
      </c>
      <c r="D120" s="434">
        <v>0</v>
      </c>
      <c r="E120" s="434">
        <v>0</v>
      </c>
      <c r="F120" s="434">
        <v>0</v>
      </c>
      <c r="G120" s="434">
        <v>0</v>
      </c>
      <c r="H120" s="434">
        <v>0</v>
      </c>
      <c r="I120" s="434">
        <v>0</v>
      </c>
      <c r="J120" s="434">
        <v>0</v>
      </c>
      <c r="K120" s="434">
        <v>0</v>
      </c>
      <c r="L120" s="435">
        <v>0</v>
      </c>
      <c r="M120" s="435">
        <v>1</v>
      </c>
      <c r="N120" s="435">
        <v>0</v>
      </c>
      <c r="O120" s="434">
        <v>0</v>
      </c>
      <c r="P120" s="434">
        <v>0</v>
      </c>
      <c r="Q120" s="434">
        <v>0</v>
      </c>
      <c r="R120" s="434">
        <v>0</v>
      </c>
      <c r="S120" s="434">
        <v>0</v>
      </c>
      <c r="T120" s="436">
        <v>0</v>
      </c>
      <c r="U120" s="437">
        <v>1</v>
      </c>
    </row>
    <row r="121" spans="1:21" s="6" customFormat="1" ht="12">
      <c r="A121" s="432" t="s">
        <v>60</v>
      </c>
      <c r="B121" s="433">
        <v>0</v>
      </c>
      <c r="C121" s="434">
        <v>1</v>
      </c>
      <c r="D121" s="434">
        <v>0</v>
      </c>
      <c r="E121" s="434">
        <v>0</v>
      </c>
      <c r="F121" s="434">
        <v>1</v>
      </c>
      <c r="G121" s="434">
        <v>7</v>
      </c>
      <c r="H121" s="434">
        <v>2</v>
      </c>
      <c r="I121" s="434">
        <v>5</v>
      </c>
      <c r="J121" s="434">
        <v>0</v>
      </c>
      <c r="K121" s="434">
        <v>5</v>
      </c>
      <c r="L121" s="435">
        <v>32</v>
      </c>
      <c r="M121" s="435">
        <v>5</v>
      </c>
      <c r="N121" s="435">
        <v>8</v>
      </c>
      <c r="O121" s="434">
        <v>4</v>
      </c>
      <c r="P121" s="434">
        <v>11</v>
      </c>
      <c r="Q121" s="434">
        <v>15</v>
      </c>
      <c r="R121" s="434">
        <v>15</v>
      </c>
      <c r="S121" s="434">
        <v>2</v>
      </c>
      <c r="T121" s="436">
        <v>6</v>
      </c>
      <c r="U121" s="437">
        <v>119</v>
      </c>
    </row>
    <row r="122" spans="1:21" s="6" customFormat="1" ht="12">
      <c r="A122" s="432" t="s">
        <v>299</v>
      </c>
      <c r="B122" s="433">
        <v>0</v>
      </c>
      <c r="C122" s="434">
        <v>0</v>
      </c>
      <c r="D122" s="434">
        <v>0</v>
      </c>
      <c r="E122" s="434">
        <v>0</v>
      </c>
      <c r="F122" s="434">
        <v>0</v>
      </c>
      <c r="G122" s="434">
        <v>0</v>
      </c>
      <c r="H122" s="434">
        <v>0</v>
      </c>
      <c r="I122" s="434">
        <v>0</v>
      </c>
      <c r="J122" s="434">
        <v>0</v>
      </c>
      <c r="K122" s="434">
        <v>0</v>
      </c>
      <c r="L122" s="435">
        <v>1</v>
      </c>
      <c r="M122" s="435">
        <v>0</v>
      </c>
      <c r="N122" s="435">
        <v>0</v>
      </c>
      <c r="O122" s="434">
        <v>0</v>
      </c>
      <c r="P122" s="434">
        <v>0</v>
      </c>
      <c r="Q122" s="434">
        <v>0</v>
      </c>
      <c r="R122" s="434">
        <v>0</v>
      </c>
      <c r="S122" s="434">
        <v>0</v>
      </c>
      <c r="T122" s="436">
        <v>0</v>
      </c>
      <c r="U122" s="437">
        <v>1</v>
      </c>
    </row>
    <row r="123" spans="1:21" s="6" customFormat="1" ht="12">
      <c r="A123" s="432" t="s">
        <v>300</v>
      </c>
      <c r="B123" s="433">
        <v>0</v>
      </c>
      <c r="C123" s="434">
        <v>0</v>
      </c>
      <c r="D123" s="434">
        <v>0</v>
      </c>
      <c r="E123" s="434">
        <v>0</v>
      </c>
      <c r="F123" s="434">
        <v>0</v>
      </c>
      <c r="G123" s="434">
        <v>0</v>
      </c>
      <c r="H123" s="434">
        <v>0</v>
      </c>
      <c r="I123" s="434">
        <v>0</v>
      </c>
      <c r="J123" s="434">
        <v>0</v>
      </c>
      <c r="K123" s="434">
        <v>0</v>
      </c>
      <c r="L123" s="435">
        <v>0</v>
      </c>
      <c r="M123" s="435">
        <v>0</v>
      </c>
      <c r="N123" s="435">
        <v>0</v>
      </c>
      <c r="O123" s="434">
        <v>0</v>
      </c>
      <c r="P123" s="434">
        <v>0</v>
      </c>
      <c r="Q123" s="434">
        <v>1</v>
      </c>
      <c r="R123" s="434">
        <v>0</v>
      </c>
      <c r="S123" s="434">
        <v>0</v>
      </c>
      <c r="T123" s="436">
        <v>0</v>
      </c>
      <c r="U123" s="437">
        <v>1</v>
      </c>
    </row>
    <row r="124" spans="1:21" s="6" customFormat="1" ht="12">
      <c r="A124" s="432" t="s">
        <v>185</v>
      </c>
      <c r="B124" s="433">
        <v>0</v>
      </c>
      <c r="C124" s="434">
        <v>0</v>
      </c>
      <c r="D124" s="434">
        <v>0</v>
      </c>
      <c r="E124" s="434">
        <v>0</v>
      </c>
      <c r="F124" s="434">
        <v>0</v>
      </c>
      <c r="G124" s="434">
        <v>0</v>
      </c>
      <c r="H124" s="434">
        <v>0</v>
      </c>
      <c r="I124" s="434">
        <v>0</v>
      </c>
      <c r="J124" s="434">
        <v>1</v>
      </c>
      <c r="K124" s="434">
        <v>0</v>
      </c>
      <c r="L124" s="435">
        <v>1</v>
      </c>
      <c r="M124" s="435">
        <v>0</v>
      </c>
      <c r="N124" s="435">
        <v>0</v>
      </c>
      <c r="O124" s="434">
        <v>0</v>
      </c>
      <c r="P124" s="434">
        <v>0</v>
      </c>
      <c r="Q124" s="434">
        <v>1</v>
      </c>
      <c r="R124" s="434">
        <v>1</v>
      </c>
      <c r="S124" s="434">
        <v>0</v>
      </c>
      <c r="T124" s="436">
        <v>2</v>
      </c>
      <c r="U124" s="437">
        <v>6</v>
      </c>
    </row>
    <row r="125" spans="1:21" s="6" customFormat="1" ht="12">
      <c r="A125" s="432" t="s">
        <v>61</v>
      </c>
      <c r="B125" s="433">
        <v>0</v>
      </c>
      <c r="C125" s="434">
        <v>0</v>
      </c>
      <c r="D125" s="434">
        <v>1</v>
      </c>
      <c r="E125" s="434">
        <v>1</v>
      </c>
      <c r="F125" s="434">
        <v>1</v>
      </c>
      <c r="G125" s="434">
        <v>0</v>
      </c>
      <c r="H125" s="434">
        <v>4</v>
      </c>
      <c r="I125" s="434">
        <v>0</v>
      </c>
      <c r="J125" s="434">
        <v>0</v>
      </c>
      <c r="K125" s="434">
        <v>4</v>
      </c>
      <c r="L125" s="435">
        <v>8</v>
      </c>
      <c r="M125" s="435">
        <v>9</v>
      </c>
      <c r="N125" s="435">
        <v>4</v>
      </c>
      <c r="O125" s="434">
        <v>9</v>
      </c>
      <c r="P125" s="434">
        <v>2</v>
      </c>
      <c r="Q125" s="434">
        <v>1</v>
      </c>
      <c r="R125" s="434">
        <v>8</v>
      </c>
      <c r="S125" s="434">
        <v>1</v>
      </c>
      <c r="T125" s="436">
        <v>2</v>
      </c>
      <c r="U125" s="437">
        <v>55</v>
      </c>
    </row>
    <row r="126" spans="1:21" s="6" customFormat="1" ht="12">
      <c r="A126" s="432" t="s">
        <v>186</v>
      </c>
      <c r="B126" s="433">
        <v>0</v>
      </c>
      <c r="C126" s="434">
        <v>0</v>
      </c>
      <c r="D126" s="434">
        <v>0</v>
      </c>
      <c r="E126" s="434">
        <v>0</v>
      </c>
      <c r="F126" s="434">
        <v>0</v>
      </c>
      <c r="G126" s="434">
        <v>0</v>
      </c>
      <c r="H126" s="434">
        <v>0</v>
      </c>
      <c r="I126" s="434">
        <v>0</v>
      </c>
      <c r="J126" s="434">
        <v>0</v>
      </c>
      <c r="K126" s="434">
        <v>0</v>
      </c>
      <c r="L126" s="435">
        <v>0</v>
      </c>
      <c r="M126" s="435">
        <v>0</v>
      </c>
      <c r="N126" s="435">
        <v>0</v>
      </c>
      <c r="O126" s="434">
        <v>1</v>
      </c>
      <c r="P126" s="434">
        <v>1</v>
      </c>
      <c r="Q126" s="434">
        <v>0</v>
      </c>
      <c r="R126" s="434">
        <v>2</v>
      </c>
      <c r="S126" s="434">
        <v>0</v>
      </c>
      <c r="T126" s="436">
        <v>0</v>
      </c>
      <c r="U126" s="437">
        <v>4</v>
      </c>
    </row>
    <row r="127" spans="1:21" s="6" customFormat="1" ht="12">
      <c r="A127" s="432" t="s">
        <v>272</v>
      </c>
      <c r="B127" s="433">
        <v>5</v>
      </c>
      <c r="C127" s="434">
        <v>11</v>
      </c>
      <c r="D127" s="434">
        <v>18</v>
      </c>
      <c r="E127" s="434">
        <v>15</v>
      </c>
      <c r="F127" s="434">
        <v>18</v>
      </c>
      <c r="G127" s="434">
        <v>8</v>
      </c>
      <c r="H127" s="434">
        <v>22</v>
      </c>
      <c r="I127" s="434">
        <v>6</v>
      </c>
      <c r="J127" s="434">
        <v>0</v>
      </c>
      <c r="K127" s="434">
        <v>0</v>
      </c>
      <c r="L127" s="435">
        <v>0</v>
      </c>
      <c r="M127" s="435">
        <v>0</v>
      </c>
      <c r="N127" s="435">
        <v>0</v>
      </c>
      <c r="O127" s="434">
        <v>0</v>
      </c>
      <c r="P127" s="434">
        <v>0</v>
      </c>
      <c r="Q127" s="434">
        <v>0</v>
      </c>
      <c r="R127" s="434">
        <v>0</v>
      </c>
      <c r="S127" s="434">
        <v>0</v>
      </c>
      <c r="T127" s="436">
        <v>0</v>
      </c>
      <c r="U127" s="437">
        <v>103</v>
      </c>
    </row>
    <row r="128" spans="1:21" s="4" customFormat="1" ht="12.75">
      <c r="A128" s="432" t="s">
        <v>301</v>
      </c>
      <c r="B128" s="433">
        <v>0</v>
      </c>
      <c r="C128" s="434">
        <v>0</v>
      </c>
      <c r="D128" s="434">
        <v>0</v>
      </c>
      <c r="E128" s="434">
        <v>0</v>
      </c>
      <c r="F128" s="434">
        <v>0</v>
      </c>
      <c r="G128" s="434">
        <v>0</v>
      </c>
      <c r="H128" s="434">
        <v>0</v>
      </c>
      <c r="I128" s="434">
        <v>0</v>
      </c>
      <c r="J128" s="434">
        <v>0</v>
      </c>
      <c r="K128" s="434">
        <v>0</v>
      </c>
      <c r="L128" s="435">
        <v>0</v>
      </c>
      <c r="M128" s="435">
        <v>0</v>
      </c>
      <c r="N128" s="435">
        <v>0</v>
      </c>
      <c r="O128" s="434">
        <v>0</v>
      </c>
      <c r="P128" s="434">
        <v>0</v>
      </c>
      <c r="Q128" s="434">
        <v>0</v>
      </c>
      <c r="R128" s="434">
        <v>0</v>
      </c>
      <c r="S128" s="434">
        <v>1</v>
      </c>
      <c r="T128" s="436">
        <v>0</v>
      </c>
      <c r="U128" s="437">
        <v>1</v>
      </c>
    </row>
    <row r="129" spans="1:21" s="4" customFormat="1" ht="12.75">
      <c r="A129" s="432" t="s">
        <v>189</v>
      </c>
      <c r="B129" s="433">
        <v>0</v>
      </c>
      <c r="C129" s="434">
        <v>0</v>
      </c>
      <c r="D129" s="434">
        <v>0</v>
      </c>
      <c r="E129" s="434">
        <v>0</v>
      </c>
      <c r="F129" s="434">
        <v>0</v>
      </c>
      <c r="G129" s="434">
        <v>0</v>
      </c>
      <c r="H129" s="434">
        <v>0</v>
      </c>
      <c r="I129" s="434">
        <v>0</v>
      </c>
      <c r="J129" s="434">
        <v>0</v>
      </c>
      <c r="K129" s="434">
        <v>0</v>
      </c>
      <c r="L129" s="435">
        <v>0</v>
      </c>
      <c r="M129" s="435">
        <v>1</v>
      </c>
      <c r="N129" s="435">
        <v>0</v>
      </c>
      <c r="O129" s="434">
        <v>0</v>
      </c>
      <c r="P129" s="434">
        <v>0</v>
      </c>
      <c r="Q129" s="434">
        <v>1</v>
      </c>
      <c r="R129" s="434">
        <v>0</v>
      </c>
      <c r="S129" s="434">
        <v>0</v>
      </c>
      <c r="T129" s="436">
        <v>0</v>
      </c>
      <c r="U129" s="437">
        <v>2</v>
      </c>
    </row>
    <row r="130" spans="1:21" s="15" customFormat="1" ht="12">
      <c r="A130" s="461" t="s">
        <v>23</v>
      </c>
      <c r="B130" s="462">
        <v>140</v>
      </c>
      <c r="C130" s="458">
        <v>164</v>
      </c>
      <c r="D130" s="458">
        <v>38</v>
      </c>
      <c r="E130" s="458">
        <v>57</v>
      </c>
      <c r="F130" s="458">
        <v>102</v>
      </c>
      <c r="G130" s="458">
        <v>96</v>
      </c>
      <c r="H130" s="458">
        <v>115</v>
      </c>
      <c r="I130" s="458">
        <v>149</v>
      </c>
      <c r="J130" s="458">
        <v>286</v>
      </c>
      <c r="K130" s="458">
        <v>288</v>
      </c>
      <c r="L130" s="459">
        <v>267</v>
      </c>
      <c r="M130" s="459">
        <v>323</v>
      </c>
      <c r="N130" s="459">
        <v>234</v>
      </c>
      <c r="O130" s="458">
        <v>214</v>
      </c>
      <c r="P130" s="458">
        <v>178</v>
      </c>
      <c r="Q130" s="458">
        <v>226</v>
      </c>
      <c r="R130" s="458">
        <v>751</v>
      </c>
      <c r="S130" s="458">
        <v>168</v>
      </c>
      <c r="T130" s="463">
        <v>123</v>
      </c>
      <c r="U130" s="460">
        <v>3919</v>
      </c>
    </row>
    <row r="131" spans="1:21" s="6" customFormat="1" ht="22.5">
      <c r="A131" s="432" t="s">
        <v>38</v>
      </c>
      <c r="B131" s="433">
        <v>1</v>
      </c>
      <c r="C131" s="434">
        <v>1</v>
      </c>
      <c r="D131" s="434">
        <v>12</v>
      </c>
      <c r="E131" s="434">
        <v>6</v>
      </c>
      <c r="F131" s="434">
        <v>6</v>
      </c>
      <c r="G131" s="434">
        <v>20</v>
      </c>
      <c r="H131" s="434">
        <v>24</v>
      </c>
      <c r="I131" s="434">
        <v>16</v>
      </c>
      <c r="J131" s="434">
        <v>22</v>
      </c>
      <c r="K131" s="434">
        <v>36</v>
      </c>
      <c r="L131" s="435">
        <v>26</v>
      </c>
      <c r="M131" s="435">
        <v>67</v>
      </c>
      <c r="N131" s="435">
        <v>131</v>
      </c>
      <c r="O131" s="434">
        <v>59</v>
      </c>
      <c r="P131" s="434">
        <v>45</v>
      </c>
      <c r="Q131" s="434">
        <v>73</v>
      </c>
      <c r="R131" s="434">
        <v>101</v>
      </c>
      <c r="S131" s="434">
        <v>64</v>
      </c>
      <c r="T131" s="436">
        <v>31</v>
      </c>
      <c r="U131" s="437">
        <v>741</v>
      </c>
    </row>
    <row r="132" spans="1:21" ht="12.75">
      <c r="A132" s="432" t="s">
        <v>59</v>
      </c>
      <c r="B132" s="433">
        <v>0</v>
      </c>
      <c r="C132" s="434">
        <v>0</v>
      </c>
      <c r="D132" s="434">
        <v>1</v>
      </c>
      <c r="E132" s="434">
        <v>0</v>
      </c>
      <c r="F132" s="434">
        <v>0</v>
      </c>
      <c r="G132" s="434">
        <v>0</v>
      </c>
      <c r="H132" s="434">
        <v>0</v>
      </c>
      <c r="I132" s="434">
        <v>0</v>
      </c>
      <c r="J132" s="434">
        <v>0</v>
      </c>
      <c r="K132" s="434">
        <v>6</v>
      </c>
      <c r="L132" s="435">
        <v>68</v>
      </c>
      <c r="M132" s="435">
        <v>22</v>
      </c>
      <c r="N132" s="435">
        <v>15</v>
      </c>
      <c r="O132" s="434">
        <v>11</v>
      </c>
      <c r="P132" s="434">
        <v>15</v>
      </c>
      <c r="Q132" s="434">
        <v>5</v>
      </c>
      <c r="R132" s="434">
        <v>1</v>
      </c>
      <c r="S132" s="434">
        <v>1</v>
      </c>
      <c r="T132" s="436">
        <v>0</v>
      </c>
      <c r="U132" s="437">
        <v>145</v>
      </c>
    </row>
    <row r="133" spans="1:21" ht="12.75">
      <c r="A133" s="464" t="s">
        <v>39</v>
      </c>
      <c r="B133" s="465">
        <v>1602</v>
      </c>
      <c r="C133" s="466">
        <v>2226</v>
      </c>
      <c r="D133" s="466">
        <v>841</v>
      </c>
      <c r="E133" s="466">
        <v>2207</v>
      </c>
      <c r="F133" s="466">
        <v>1187</v>
      </c>
      <c r="G133" s="466">
        <v>1417</v>
      </c>
      <c r="H133" s="466">
        <v>2211</v>
      </c>
      <c r="I133" s="466">
        <v>2109</v>
      </c>
      <c r="J133" s="466">
        <v>4085</v>
      </c>
      <c r="K133" s="466">
        <v>7218</v>
      </c>
      <c r="L133" s="467">
        <v>8793</v>
      </c>
      <c r="M133" s="467">
        <v>18094</v>
      </c>
      <c r="N133" s="467">
        <v>8484</v>
      </c>
      <c r="O133" s="466">
        <v>11400</v>
      </c>
      <c r="P133" s="466">
        <v>5459</v>
      </c>
      <c r="Q133" s="466">
        <v>4021</v>
      </c>
      <c r="R133" s="466">
        <v>3016</v>
      </c>
      <c r="S133" s="466">
        <v>1878</v>
      </c>
      <c r="T133" s="468">
        <v>1656</v>
      </c>
      <c r="U133" s="469">
        <v>87904</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view="pageBreakPreview" zoomScaleSheetLayoutView="100" workbookViewId="0" topLeftCell="A1">
      <selection activeCell="B76" sqref="B76"/>
    </sheetView>
  </sheetViews>
  <sheetFormatPr defaultColWidth="9.140625" defaultRowHeight="12.75"/>
  <cols>
    <col min="1" max="8" width="12.140625" style="67" customWidth="1"/>
    <col min="9" max="9" width="9.140625" style="71" customWidth="1"/>
    <col min="10" max="10" width="10.8515625" style="67" bestFit="1" customWidth="1"/>
    <col min="11" max="11" width="9.140625" style="67" customWidth="1"/>
    <col min="12" max="12" width="14.57421875" style="72" bestFit="1" customWidth="1"/>
    <col min="13" max="16384" width="9.140625" style="67" customWidth="1"/>
  </cols>
  <sheetData>
    <row r="1" spans="1:12" s="68" customFormat="1" ht="15.75">
      <c r="A1" s="185"/>
      <c r="B1" s="630" t="s">
        <v>106</v>
      </c>
      <c r="C1" s="631"/>
      <c r="D1" s="631"/>
      <c r="E1" s="631"/>
      <c r="F1" s="631"/>
      <c r="G1" s="631"/>
      <c r="H1" s="67"/>
      <c r="I1" s="185"/>
      <c r="J1" s="67"/>
      <c r="K1" s="197" t="s">
        <v>200</v>
      </c>
      <c r="L1" s="96"/>
    </row>
    <row r="2" spans="1:12" s="68" customFormat="1" ht="15.75">
      <c r="A2" s="185"/>
      <c r="B2" s="632" t="str">
        <f>CONCATENATE("květen 2004 - ",LOWER(Nastavení!$B$2))</f>
        <v>květen 2004 - prosinec 2008</v>
      </c>
      <c r="C2" s="633"/>
      <c r="D2" s="633"/>
      <c r="E2" s="633"/>
      <c r="F2" s="633"/>
      <c r="G2" s="634"/>
      <c r="H2" s="72"/>
      <c r="I2" s="185"/>
      <c r="J2" s="196">
        <v>38108</v>
      </c>
      <c r="K2" s="197">
        <f>VLOOKUP(DATE(1900,MONTH(J2),1),$B$6:$G$17,YEAR(J2)-2002,FALSE)</f>
        <v>60</v>
      </c>
      <c r="L2" s="96"/>
    </row>
    <row r="3" spans="1:12" s="361" customFormat="1" ht="12.75">
      <c r="A3" s="358"/>
      <c r="B3" s="359"/>
      <c r="C3" s="359"/>
      <c r="D3" s="359"/>
      <c r="E3" s="359"/>
      <c r="F3" s="359"/>
      <c r="G3" s="370" t="s">
        <v>230</v>
      </c>
      <c r="H3" s="351"/>
      <c r="I3" s="358"/>
      <c r="J3" s="196">
        <v>38139</v>
      </c>
      <c r="K3" s="197">
        <f aca="true" t="shared" si="0" ref="K3:K66">VLOOKUP(DATE(1900,MONTH(J3),1),$B$6:$G$17,YEAR(J3)-2002,FALSE)</f>
        <v>83</v>
      </c>
      <c r="L3" s="360"/>
    </row>
    <row r="4" spans="1:12" ht="15">
      <c r="A4" s="185"/>
      <c r="B4" s="76" t="s">
        <v>112</v>
      </c>
      <c r="C4" s="635">
        <v>2004</v>
      </c>
      <c r="D4" s="635">
        <v>2005</v>
      </c>
      <c r="E4" s="635">
        <v>2006</v>
      </c>
      <c r="F4" s="635">
        <v>2007</v>
      </c>
      <c r="G4" s="635">
        <v>2008</v>
      </c>
      <c r="H4" s="72"/>
      <c r="J4" s="196">
        <v>38169</v>
      </c>
      <c r="K4" s="197">
        <f t="shared" si="0"/>
        <v>101</v>
      </c>
      <c r="L4" s="96"/>
    </row>
    <row r="5" spans="1:12" ht="15">
      <c r="A5" s="185"/>
      <c r="B5" s="80" t="s">
        <v>113</v>
      </c>
      <c r="C5" s="636"/>
      <c r="D5" s="636"/>
      <c r="E5" s="636"/>
      <c r="F5" s="636"/>
      <c r="G5" s="636"/>
      <c r="H5" s="72"/>
      <c r="J5" s="196">
        <v>38200</v>
      </c>
      <c r="K5" s="197">
        <f t="shared" si="0"/>
        <v>94</v>
      </c>
      <c r="L5" s="96"/>
    </row>
    <row r="6" spans="1:12" s="69" customFormat="1" ht="15">
      <c r="A6" s="185"/>
      <c r="B6" s="322">
        <v>1</v>
      </c>
      <c r="C6" s="107">
        <v>0</v>
      </c>
      <c r="D6" s="102">
        <v>128</v>
      </c>
      <c r="E6" s="102">
        <v>136</v>
      </c>
      <c r="F6" s="103">
        <v>139</v>
      </c>
      <c r="G6" s="103">
        <v>99</v>
      </c>
      <c r="H6" s="75"/>
      <c r="I6" s="74"/>
      <c r="J6" s="196">
        <v>38231</v>
      </c>
      <c r="K6" s="197">
        <f t="shared" si="0"/>
        <v>61</v>
      </c>
      <c r="L6" s="96"/>
    </row>
    <row r="7" spans="1:12" s="69" customFormat="1" ht="15">
      <c r="A7" s="185"/>
      <c r="B7" s="323">
        <v>32</v>
      </c>
      <c r="C7" s="108">
        <v>0</v>
      </c>
      <c r="D7" s="70">
        <v>126</v>
      </c>
      <c r="E7" s="70">
        <v>125</v>
      </c>
      <c r="F7" s="104">
        <v>73</v>
      </c>
      <c r="G7" s="104">
        <v>80</v>
      </c>
      <c r="H7" s="75"/>
      <c r="I7" s="74"/>
      <c r="J7" s="196">
        <v>38261</v>
      </c>
      <c r="K7" s="197">
        <f t="shared" si="0"/>
        <v>101</v>
      </c>
      <c r="L7" s="96"/>
    </row>
    <row r="8" spans="1:12" s="69" customFormat="1" ht="15">
      <c r="A8" s="185"/>
      <c r="B8" s="323">
        <v>61</v>
      </c>
      <c r="C8" s="108">
        <v>0</v>
      </c>
      <c r="D8" s="70">
        <v>115</v>
      </c>
      <c r="E8" s="70">
        <v>120</v>
      </c>
      <c r="F8" s="104">
        <v>79</v>
      </c>
      <c r="G8" s="104">
        <v>76</v>
      </c>
      <c r="H8" s="75"/>
      <c r="I8" s="74"/>
      <c r="J8" s="196">
        <v>38292</v>
      </c>
      <c r="K8" s="197">
        <f t="shared" si="0"/>
        <v>117</v>
      </c>
      <c r="L8" s="96"/>
    </row>
    <row r="9" spans="1:12" s="69" customFormat="1" ht="15">
      <c r="A9" s="185"/>
      <c r="B9" s="323">
        <v>92</v>
      </c>
      <c r="C9" s="108">
        <v>0</v>
      </c>
      <c r="D9" s="70">
        <v>97</v>
      </c>
      <c r="E9" s="70">
        <v>62</v>
      </c>
      <c r="F9" s="104">
        <v>64</v>
      </c>
      <c r="G9" s="104">
        <v>68</v>
      </c>
      <c r="H9" s="75"/>
      <c r="I9" s="74"/>
      <c r="J9" s="196">
        <v>38322</v>
      </c>
      <c r="K9" s="197">
        <f t="shared" si="0"/>
        <v>119</v>
      </c>
      <c r="L9" s="96"/>
    </row>
    <row r="10" spans="1:12" ht="15">
      <c r="A10" s="185"/>
      <c r="B10" s="323">
        <v>122</v>
      </c>
      <c r="C10" s="108">
        <v>60</v>
      </c>
      <c r="D10" s="70">
        <v>71</v>
      </c>
      <c r="E10" s="70">
        <v>111</v>
      </c>
      <c r="F10" s="104">
        <v>89</v>
      </c>
      <c r="G10" s="104">
        <v>63</v>
      </c>
      <c r="H10" s="72"/>
      <c r="J10" s="196">
        <v>38353</v>
      </c>
      <c r="K10" s="197">
        <f t="shared" si="0"/>
        <v>128</v>
      </c>
      <c r="L10" s="96"/>
    </row>
    <row r="11" spans="1:12" ht="15">
      <c r="A11" s="185"/>
      <c r="B11" s="323">
        <v>153</v>
      </c>
      <c r="C11" s="108">
        <v>83</v>
      </c>
      <c r="D11" s="70">
        <v>67</v>
      </c>
      <c r="E11" s="70">
        <v>71</v>
      </c>
      <c r="F11" s="104">
        <v>84</v>
      </c>
      <c r="G11" s="104">
        <v>74</v>
      </c>
      <c r="H11" s="72"/>
      <c r="J11" s="196">
        <v>38384</v>
      </c>
      <c r="K11" s="197">
        <f t="shared" si="0"/>
        <v>126</v>
      </c>
      <c r="L11" s="96"/>
    </row>
    <row r="12" spans="1:12" ht="15">
      <c r="A12" s="185"/>
      <c r="B12" s="323">
        <v>183</v>
      </c>
      <c r="C12" s="108">
        <v>101</v>
      </c>
      <c r="D12" s="70">
        <v>79</v>
      </c>
      <c r="E12" s="70">
        <v>80</v>
      </c>
      <c r="F12" s="104">
        <v>97</v>
      </c>
      <c r="G12" s="104">
        <v>62</v>
      </c>
      <c r="H12" s="72"/>
      <c r="J12" s="196">
        <v>38412</v>
      </c>
      <c r="K12" s="197">
        <f t="shared" si="0"/>
        <v>115</v>
      </c>
      <c r="L12" s="96"/>
    </row>
    <row r="13" spans="1:12" ht="15">
      <c r="A13" s="185"/>
      <c r="B13" s="323">
        <v>214</v>
      </c>
      <c r="C13" s="108">
        <v>94</v>
      </c>
      <c r="D13" s="70">
        <v>79</v>
      </c>
      <c r="E13" s="70">
        <v>82</v>
      </c>
      <c r="F13" s="104">
        <v>104</v>
      </c>
      <c r="G13" s="104">
        <v>71</v>
      </c>
      <c r="H13" s="72"/>
      <c r="J13" s="196">
        <v>38443</v>
      </c>
      <c r="K13" s="197">
        <f t="shared" si="0"/>
        <v>97</v>
      </c>
      <c r="L13" s="96"/>
    </row>
    <row r="14" spans="1:12" ht="15">
      <c r="A14" s="185"/>
      <c r="B14" s="323">
        <v>245</v>
      </c>
      <c r="C14" s="108">
        <v>61</v>
      </c>
      <c r="D14" s="70">
        <v>79</v>
      </c>
      <c r="E14" s="70">
        <v>104</v>
      </c>
      <c r="F14" s="104">
        <v>81</v>
      </c>
      <c r="G14" s="104">
        <v>68</v>
      </c>
      <c r="H14" s="72"/>
      <c r="J14" s="196">
        <v>38473</v>
      </c>
      <c r="K14" s="197">
        <f t="shared" si="0"/>
        <v>71</v>
      </c>
      <c r="L14" s="96"/>
    </row>
    <row r="15" spans="1:12" ht="15">
      <c r="A15" s="185"/>
      <c r="B15" s="323">
        <v>275</v>
      </c>
      <c r="C15" s="108">
        <v>101</v>
      </c>
      <c r="D15" s="70">
        <v>77</v>
      </c>
      <c r="E15" s="70">
        <v>80</v>
      </c>
      <c r="F15" s="104">
        <v>124</v>
      </c>
      <c r="G15" s="104">
        <v>76</v>
      </c>
      <c r="H15" s="72"/>
      <c r="J15" s="196">
        <v>38504</v>
      </c>
      <c r="K15" s="197">
        <f t="shared" si="0"/>
        <v>67</v>
      </c>
      <c r="L15" s="96"/>
    </row>
    <row r="16" spans="1:12" ht="15">
      <c r="A16" s="185"/>
      <c r="B16" s="323">
        <v>306</v>
      </c>
      <c r="C16" s="108">
        <v>117</v>
      </c>
      <c r="D16" s="70">
        <v>120</v>
      </c>
      <c r="E16" s="70">
        <v>105</v>
      </c>
      <c r="F16" s="104">
        <v>77</v>
      </c>
      <c r="G16" s="104">
        <v>64</v>
      </c>
      <c r="H16" s="72"/>
      <c r="J16" s="196">
        <v>38534</v>
      </c>
      <c r="K16" s="197">
        <f t="shared" si="0"/>
        <v>79</v>
      </c>
      <c r="L16" s="96"/>
    </row>
    <row r="17" spans="1:12" ht="15">
      <c r="A17" s="185"/>
      <c r="B17" s="324">
        <v>336</v>
      </c>
      <c r="C17" s="109">
        <v>119</v>
      </c>
      <c r="D17" s="105">
        <v>130</v>
      </c>
      <c r="E17" s="105">
        <v>73</v>
      </c>
      <c r="F17" s="106">
        <v>63</v>
      </c>
      <c r="G17" s="106">
        <v>62</v>
      </c>
      <c r="H17" s="72"/>
      <c r="J17" s="196">
        <v>38565</v>
      </c>
      <c r="K17" s="197">
        <f t="shared" si="0"/>
        <v>79</v>
      </c>
      <c r="L17" s="96"/>
    </row>
    <row r="18" spans="1:12" ht="15">
      <c r="A18" s="185"/>
      <c r="B18" s="101" t="s">
        <v>107</v>
      </c>
      <c r="C18" s="101">
        <f>SUM(C10:C17)</f>
        <v>736</v>
      </c>
      <c r="D18" s="101">
        <f>SUM(D6:D17)</f>
        <v>1168</v>
      </c>
      <c r="E18" s="101">
        <f>SUM(E6:E17)</f>
        <v>1149</v>
      </c>
      <c r="F18" s="101">
        <f>SUM(F6:F17)</f>
        <v>1074</v>
      </c>
      <c r="G18" s="101">
        <f>SUM(G6:G17)</f>
        <v>863</v>
      </c>
      <c r="H18" s="72"/>
      <c r="J18" s="196">
        <v>38596</v>
      </c>
      <c r="K18" s="197">
        <f t="shared" si="0"/>
        <v>79</v>
      </c>
      <c r="L18" s="96"/>
    </row>
    <row r="19" spans="1:12" ht="15">
      <c r="A19" s="185"/>
      <c r="B19" s="637" t="s">
        <v>114</v>
      </c>
      <c r="C19" s="638"/>
      <c r="D19" s="638"/>
      <c r="E19" s="639"/>
      <c r="F19" s="315"/>
      <c r="G19" s="110">
        <f>SUM(C18:G18)</f>
        <v>4990</v>
      </c>
      <c r="H19" s="72"/>
      <c r="J19" s="196">
        <v>38626</v>
      </c>
      <c r="K19" s="197">
        <f t="shared" si="0"/>
        <v>77</v>
      </c>
      <c r="L19" s="96"/>
    </row>
    <row r="20" spans="1:12" ht="15">
      <c r="A20" s="185"/>
      <c r="B20" s="73"/>
      <c r="C20" s="73"/>
      <c r="D20" s="73"/>
      <c r="E20" s="73"/>
      <c r="F20" s="73"/>
      <c r="G20" s="73"/>
      <c r="J20" s="196">
        <v>38657</v>
      </c>
      <c r="K20" s="197">
        <f t="shared" si="0"/>
        <v>120</v>
      </c>
      <c r="L20" s="96"/>
    </row>
    <row r="21" spans="1:12" ht="15">
      <c r="A21" s="185"/>
      <c r="C21" s="73"/>
      <c r="D21" s="73"/>
      <c r="E21" s="73"/>
      <c r="F21" s="73"/>
      <c r="J21" s="196">
        <v>38687</v>
      </c>
      <c r="K21" s="197">
        <f t="shared" si="0"/>
        <v>130</v>
      </c>
      <c r="L21" s="96"/>
    </row>
    <row r="22" spans="1:12" ht="15">
      <c r="A22" s="185"/>
      <c r="C22" s="73"/>
      <c r="D22" s="73"/>
      <c r="E22" s="73"/>
      <c r="F22" s="73"/>
      <c r="J22" s="196">
        <v>38718</v>
      </c>
      <c r="K22" s="197">
        <f t="shared" si="0"/>
        <v>136</v>
      </c>
      <c r="L22" s="96"/>
    </row>
    <row r="23" spans="1:12" ht="15">
      <c r="A23" s="185"/>
      <c r="C23" s="73"/>
      <c r="D23" s="73"/>
      <c r="E23" s="73"/>
      <c r="F23" s="73"/>
      <c r="J23" s="196">
        <v>38749</v>
      </c>
      <c r="K23" s="197">
        <f t="shared" si="0"/>
        <v>125</v>
      </c>
      <c r="L23" s="96"/>
    </row>
    <row r="24" spans="1:12" ht="15">
      <c r="A24" s="185"/>
      <c r="J24" s="196">
        <v>38777</v>
      </c>
      <c r="K24" s="197">
        <f t="shared" si="0"/>
        <v>120</v>
      </c>
      <c r="L24" s="96"/>
    </row>
    <row r="25" spans="1:12" ht="15">
      <c r="A25" s="185"/>
      <c r="J25" s="196">
        <v>38808</v>
      </c>
      <c r="K25" s="197">
        <f t="shared" si="0"/>
        <v>62</v>
      </c>
      <c r="L25" s="96"/>
    </row>
    <row r="26" spans="1:12" ht="15">
      <c r="A26" s="185"/>
      <c r="J26" s="196">
        <v>38838</v>
      </c>
      <c r="K26" s="197">
        <f t="shared" si="0"/>
        <v>111</v>
      </c>
      <c r="L26" s="96"/>
    </row>
    <row r="27" spans="1:12" ht="15">
      <c r="A27" s="185"/>
      <c r="J27" s="196">
        <v>38869</v>
      </c>
      <c r="K27" s="197">
        <f t="shared" si="0"/>
        <v>71</v>
      </c>
      <c r="L27" s="96"/>
    </row>
    <row r="28" spans="1:12" ht="15">
      <c r="A28" s="185"/>
      <c r="J28" s="196">
        <v>38899</v>
      </c>
      <c r="K28" s="197">
        <f t="shared" si="0"/>
        <v>80</v>
      </c>
      <c r="L28" s="96"/>
    </row>
    <row r="29" spans="1:12" ht="15">
      <c r="A29" s="185"/>
      <c r="J29" s="196">
        <v>38930</v>
      </c>
      <c r="K29" s="197">
        <f t="shared" si="0"/>
        <v>82</v>
      </c>
      <c r="L29" s="96"/>
    </row>
    <row r="30" spans="1:12" ht="15">
      <c r="A30" s="185"/>
      <c r="J30" s="196">
        <v>38961</v>
      </c>
      <c r="K30" s="197">
        <f t="shared" si="0"/>
        <v>104</v>
      </c>
      <c r="L30" s="96"/>
    </row>
    <row r="31" spans="1:12" ht="15">
      <c r="A31" s="185"/>
      <c r="J31" s="196">
        <v>38991</v>
      </c>
      <c r="K31" s="197">
        <f t="shared" si="0"/>
        <v>80</v>
      </c>
      <c r="L31" s="96"/>
    </row>
    <row r="32" spans="1:12" ht="15">
      <c r="A32" s="185"/>
      <c r="J32" s="196">
        <v>39022</v>
      </c>
      <c r="K32" s="197">
        <f t="shared" si="0"/>
        <v>105</v>
      </c>
      <c r="L32" s="96"/>
    </row>
    <row r="33" spans="1:12" ht="15">
      <c r="A33" s="185"/>
      <c r="J33" s="196">
        <v>39052</v>
      </c>
      <c r="K33" s="197">
        <f t="shared" si="0"/>
        <v>73</v>
      </c>
      <c r="L33" s="96"/>
    </row>
    <row r="34" spans="1:12" ht="15">
      <c r="A34" s="185"/>
      <c r="J34" s="196">
        <v>39083</v>
      </c>
      <c r="K34" s="197">
        <f t="shared" si="0"/>
        <v>139</v>
      </c>
      <c r="L34" s="96"/>
    </row>
    <row r="35" spans="1:12" ht="15">
      <c r="A35" s="185"/>
      <c r="J35" s="196">
        <v>39114</v>
      </c>
      <c r="K35" s="197">
        <f t="shared" si="0"/>
        <v>73</v>
      </c>
      <c r="L35" s="96"/>
    </row>
    <row r="36" spans="1:12" ht="15">
      <c r="A36" s="185"/>
      <c r="J36" s="196">
        <v>39142</v>
      </c>
      <c r="K36" s="197">
        <f t="shared" si="0"/>
        <v>79</v>
      </c>
      <c r="L36" s="96"/>
    </row>
    <row r="37" spans="1:12" ht="15">
      <c r="A37" s="185"/>
      <c r="J37" s="196">
        <v>39173</v>
      </c>
      <c r="K37" s="197">
        <f t="shared" si="0"/>
        <v>64</v>
      </c>
      <c r="L37" s="96"/>
    </row>
    <row r="38" spans="1:12" ht="15">
      <c r="A38" s="185"/>
      <c r="J38" s="196">
        <v>39203</v>
      </c>
      <c r="K38" s="197">
        <f t="shared" si="0"/>
        <v>89</v>
      </c>
      <c r="L38" s="96"/>
    </row>
    <row r="39" spans="1:12" ht="15">
      <c r="A39" s="185"/>
      <c r="J39" s="196">
        <v>39234</v>
      </c>
      <c r="K39" s="197">
        <f t="shared" si="0"/>
        <v>84</v>
      </c>
      <c r="L39" s="96"/>
    </row>
    <row r="40" spans="1:12" ht="15">
      <c r="A40" s="185"/>
      <c r="J40" s="196">
        <v>39264</v>
      </c>
      <c r="K40" s="197">
        <f t="shared" si="0"/>
        <v>97</v>
      </c>
      <c r="L40" s="96"/>
    </row>
    <row r="41" spans="1:12" ht="15">
      <c r="A41" s="185"/>
      <c r="J41" s="196">
        <v>39295</v>
      </c>
      <c r="K41" s="197">
        <f t="shared" si="0"/>
        <v>104</v>
      </c>
      <c r="L41" s="96"/>
    </row>
    <row r="42" spans="1:12" ht="15">
      <c r="A42" s="185"/>
      <c r="J42" s="196">
        <v>39326</v>
      </c>
      <c r="K42" s="197">
        <f t="shared" si="0"/>
        <v>81</v>
      </c>
      <c r="L42" s="96"/>
    </row>
    <row r="43" spans="1:12" ht="15">
      <c r="A43" s="185"/>
      <c r="B43" s="627"/>
      <c r="C43" s="628"/>
      <c r="D43" s="628"/>
      <c r="E43" s="628"/>
      <c r="F43" s="628"/>
      <c r="G43" s="629"/>
      <c r="J43" s="196">
        <v>39356</v>
      </c>
      <c r="K43" s="197">
        <f t="shared" si="0"/>
        <v>124</v>
      </c>
      <c r="L43" s="96"/>
    </row>
    <row r="44" spans="10:12" ht="15">
      <c r="J44" s="196">
        <v>39387</v>
      </c>
      <c r="K44" s="197">
        <f t="shared" si="0"/>
        <v>77</v>
      </c>
      <c r="L44" s="96"/>
    </row>
    <row r="45" spans="10:12" ht="15">
      <c r="J45" s="196">
        <v>39417</v>
      </c>
      <c r="K45" s="197">
        <f t="shared" si="0"/>
        <v>63</v>
      </c>
      <c r="L45" s="96"/>
    </row>
    <row r="46" spans="10:12" ht="15">
      <c r="J46" s="196">
        <v>39448</v>
      </c>
      <c r="K46" s="197">
        <f t="shared" si="0"/>
        <v>99</v>
      </c>
      <c r="L46" s="96"/>
    </row>
    <row r="47" spans="10:12" ht="15">
      <c r="J47" s="196">
        <v>39479</v>
      </c>
      <c r="K47" s="197">
        <f t="shared" si="0"/>
        <v>80</v>
      </c>
      <c r="L47" s="96"/>
    </row>
    <row r="48" spans="10:12" ht="15">
      <c r="J48" s="196">
        <v>39508</v>
      </c>
      <c r="K48" s="197">
        <f t="shared" si="0"/>
        <v>76</v>
      </c>
      <c r="L48" s="96"/>
    </row>
    <row r="49" spans="10:12" ht="15">
      <c r="J49" s="196">
        <v>39539</v>
      </c>
      <c r="K49" s="197">
        <f t="shared" si="0"/>
        <v>68</v>
      </c>
      <c r="L49" s="96"/>
    </row>
    <row r="50" spans="10:12" ht="15">
      <c r="J50" s="196">
        <v>39569</v>
      </c>
      <c r="K50" s="197">
        <f t="shared" si="0"/>
        <v>63</v>
      </c>
      <c r="L50" s="96"/>
    </row>
    <row r="51" spans="10:12" ht="15">
      <c r="J51" s="196">
        <v>39600</v>
      </c>
      <c r="K51" s="197">
        <f t="shared" si="0"/>
        <v>74</v>
      </c>
      <c r="L51" s="96"/>
    </row>
    <row r="52" spans="10:12" ht="15">
      <c r="J52" s="196">
        <v>39630</v>
      </c>
      <c r="K52" s="197">
        <f t="shared" si="0"/>
        <v>62</v>
      </c>
      <c r="L52" s="96"/>
    </row>
    <row r="53" spans="10:12" ht="15">
      <c r="J53" s="196">
        <v>39661</v>
      </c>
      <c r="K53" s="197">
        <f t="shared" si="0"/>
        <v>71</v>
      </c>
      <c r="L53" s="96"/>
    </row>
    <row r="54" spans="10:12" ht="15">
      <c r="J54" s="196">
        <v>39692</v>
      </c>
      <c r="K54" s="197">
        <f t="shared" si="0"/>
        <v>68</v>
      </c>
      <c r="L54" s="96"/>
    </row>
    <row r="55" spans="10:12" ht="15">
      <c r="J55" s="196">
        <v>39722</v>
      </c>
      <c r="K55" s="197">
        <f t="shared" si="0"/>
        <v>76</v>
      </c>
      <c r="L55" s="96"/>
    </row>
    <row r="56" spans="10:12" ht="15">
      <c r="J56" s="196">
        <v>39753</v>
      </c>
      <c r="K56" s="197">
        <f t="shared" si="0"/>
        <v>64</v>
      </c>
      <c r="L56" s="96"/>
    </row>
    <row r="57" spans="10:12" ht="15">
      <c r="J57" s="196">
        <v>39783</v>
      </c>
      <c r="K57" s="197">
        <f t="shared" si="0"/>
        <v>62</v>
      </c>
      <c r="L57" s="96"/>
    </row>
    <row r="58" spans="10:12" ht="15">
      <c r="J58" s="196">
        <v>39814</v>
      </c>
      <c r="K58" s="197" t="e">
        <f t="shared" si="0"/>
        <v>#REF!</v>
      </c>
      <c r="L58" s="96"/>
    </row>
    <row r="59" spans="10:11" ht="12.75">
      <c r="J59" s="196">
        <v>39845</v>
      </c>
      <c r="K59" s="197" t="e">
        <f t="shared" si="0"/>
        <v>#REF!</v>
      </c>
    </row>
    <row r="60" spans="10:11" ht="12.75">
      <c r="J60" s="196">
        <v>39873</v>
      </c>
      <c r="K60" s="197" t="e">
        <f t="shared" si="0"/>
        <v>#REF!</v>
      </c>
    </row>
    <row r="61" spans="10:11" ht="12.75">
      <c r="J61" s="196">
        <v>39904</v>
      </c>
      <c r="K61" s="197" t="e">
        <f t="shared" si="0"/>
        <v>#REF!</v>
      </c>
    </row>
    <row r="62" spans="10:11" ht="12.75">
      <c r="J62" s="196">
        <v>39934</v>
      </c>
      <c r="K62" s="197" t="e">
        <f t="shared" si="0"/>
        <v>#REF!</v>
      </c>
    </row>
    <row r="63" spans="10:11" ht="12.75">
      <c r="J63" s="196">
        <v>39965</v>
      </c>
      <c r="K63" s="197" t="e">
        <f t="shared" si="0"/>
        <v>#REF!</v>
      </c>
    </row>
    <row r="64" spans="10:11" ht="12.75">
      <c r="J64" s="196">
        <v>39995</v>
      </c>
      <c r="K64" s="197" t="e">
        <f t="shared" si="0"/>
        <v>#REF!</v>
      </c>
    </row>
    <row r="65" spans="10:11" ht="12.75">
      <c r="J65" s="196">
        <v>40026</v>
      </c>
      <c r="K65" s="197" t="e">
        <f t="shared" si="0"/>
        <v>#REF!</v>
      </c>
    </row>
    <row r="66" spans="10:11" ht="12.75">
      <c r="J66" s="196">
        <v>40057</v>
      </c>
      <c r="K66" s="197" t="e">
        <f t="shared" si="0"/>
        <v>#REF!</v>
      </c>
    </row>
    <row r="67" spans="10:11" ht="12.75">
      <c r="J67" s="196">
        <v>40087</v>
      </c>
      <c r="K67" s="197" t="e">
        <f>VLOOKUP(DATE(1900,MONTH(J67),1),$B$6:$G$17,YEAR(J67)-2002,FALSE)</f>
        <v>#REF!</v>
      </c>
    </row>
    <row r="68" spans="10:11" ht="12.75">
      <c r="J68" s="196">
        <v>40118</v>
      </c>
      <c r="K68" s="197" t="e">
        <f>VLOOKUP(DATE(1900,MONTH(J68),1),$B$6:$G$17,YEAR(J68)-2002,FALSE)</f>
        <v>#REF!</v>
      </c>
    </row>
    <row r="69" spans="10:11" ht="12.75">
      <c r="J69" s="196">
        <v>40148</v>
      </c>
      <c r="K69" s="197" t="e">
        <f>VLOOKUP(DATE(1900,MONTH(J69),1),$B$6:$G$17,YEAR(J69)-2002,FALSE)</f>
        <v>#REF!</v>
      </c>
    </row>
  </sheetData>
  <sheetProtection/>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83"/>
  <sheetViews>
    <sheetView view="pageBreakPreview" zoomScaleSheetLayoutView="100" workbookViewId="0" topLeftCell="A1">
      <selection activeCell="B76" sqref="B76"/>
    </sheetView>
  </sheetViews>
  <sheetFormatPr defaultColWidth="9.140625" defaultRowHeight="12.75"/>
  <cols>
    <col min="1" max="1" width="22.7109375" style="40" bestFit="1" customWidth="1"/>
    <col min="2" max="12" width="6.140625" style="27" customWidth="1"/>
    <col min="13" max="13" width="9.140625" style="260" customWidth="1"/>
    <col min="14" max="16384" width="9.140625" style="25" customWidth="1"/>
  </cols>
  <sheetData>
    <row r="1" spans="1:13" s="79" customFormat="1" ht="18.75">
      <c r="A1" s="640" t="s">
        <v>123</v>
      </c>
      <c r="B1" s="641"/>
      <c r="C1" s="641"/>
      <c r="D1" s="641"/>
      <c r="E1" s="641"/>
      <c r="F1" s="641"/>
      <c r="G1" s="641"/>
      <c r="H1" s="641"/>
      <c r="I1" s="641"/>
      <c r="J1" s="641"/>
      <c r="K1" s="641"/>
      <c r="L1" s="642"/>
      <c r="M1" s="259"/>
    </row>
    <row r="2" spans="1:13" s="79" customFormat="1" ht="24.75" customHeight="1">
      <c r="A2" s="643" t="str">
        <f>LOWER(Nastavení!B3)</f>
        <v>2008</v>
      </c>
      <c r="B2" s="644"/>
      <c r="C2" s="644"/>
      <c r="D2" s="644"/>
      <c r="E2" s="644"/>
      <c r="F2" s="644"/>
      <c r="G2" s="644"/>
      <c r="H2" s="644"/>
      <c r="I2" s="644"/>
      <c r="J2" s="644"/>
      <c r="K2" s="644"/>
      <c r="L2" s="645"/>
      <c r="M2" s="259"/>
    </row>
    <row r="3" spans="1:13" s="365" customFormat="1" ht="10.5">
      <c r="A3" s="362"/>
      <c r="B3" s="363"/>
      <c r="C3" s="363"/>
      <c r="D3" s="363"/>
      <c r="E3" s="363"/>
      <c r="F3" s="363"/>
      <c r="G3" s="363"/>
      <c r="H3" s="363"/>
      <c r="I3" s="363"/>
      <c r="J3" s="363"/>
      <c r="K3" s="363"/>
      <c r="L3" s="370" t="s">
        <v>231</v>
      </c>
      <c r="M3" s="364"/>
    </row>
    <row r="4" spans="1:12" ht="96.75" customHeight="1">
      <c r="A4" s="186" t="s">
        <v>0</v>
      </c>
      <c r="B4" s="97" t="s">
        <v>317</v>
      </c>
      <c r="C4" s="98" t="s">
        <v>153</v>
      </c>
      <c r="D4" s="98" t="s">
        <v>154</v>
      </c>
      <c r="E4" s="98" t="s">
        <v>87</v>
      </c>
      <c r="F4" s="98" t="s">
        <v>155</v>
      </c>
      <c r="G4" s="98" t="s">
        <v>65</v>
      </c>
      <c r="H4" s="98" t="s">
        <v>156</v>
      </c>
      <c r="I4" s="98" t="s">
        <v>157</v>
      </c>
      <c r="J4" s="98" t="s">
        <v>158</v>
      </c>
      <c r="K4" s="98" t="s">
        <v>159</v>
      </c>
      <c r="L4" s="98" t="s">
        <v>318</v>
      </c>
    </row>
    <row r="5" spans="1:13" s="31" customFormat="1" ht="12">
      <c r="A5" s="187" t="s">
        <v>1</v>
      </c>
      <c r="B5" s="188">
        <v>53</v>
      </c>
      <c r="C5" s="189">
        <v>85</v>
      </c>
      <c r="D5" s="190">
        <v>2</v>
      </c>
      <c r="E5" s="190">
        <v>42</v>
      </c>
      <c r="F5" s="190">
        <v>10</v>
      </c>
      <c r="G5" s="190">
        <v>13</v>
      </c>
      <c r="H5" s="190">
        <v>5</v>
      </c>
      <c r="I5" s="190">
        <v>67</v>
      </c>
      <c r="J5" s="190">
        <v>53</v>
      </c>
      <c r="K5" s="190">
        <v>35</v>
      </c>
      <c r="L5" s="191">
        <v>87</v>
      </c>
      <c r="M5" s="261">
        <f aca="true" t="shared" si="0" ref="M5:M75">B5+C5-J5-L5+D5</f>
        <v>0</v>
      </c>
    </row>
    <row r="6" spans="1:13" s="31" customFormat="1" ht="12">
      <c r="A6" s="187" t="s">
        <v>190</v>
      </c>
      <c r="B6" s="192">
        <v>0</v>
      </c>
      <c r="C6" s="189">
        <v>0</v>
      </c>
      <c r="D6" s="190">
        <v>1</v>
      </c>
      <c r="E6" s="190">
        <v>0</v>
      </c>
      <c r="F6" s="190">
        <v>0</v>
      </c>
      <c r="G6" s="190">
        <v>0</v>
      </c>
      <c r="H6" s="190">
        <v>0</v>
      </c>
      <c r="I6" s="190">
        <v>0</v>
      </c>
      <c r="J6" s="190">
        <v>0</v>
      </c>
      <c r="K6" s="190">
        <v>0</v>
      </c>
      <c r="L6" s="191">
        <v>1</v>
      </c>
      <c r="M6" s="261">
        <f t="shared" si="0"/>
        <v>0</v>
      </c>
    </row>
    <row r="7" spans="1:13" s="31" customFormat="1" ht="12">
      <c r="A7" s="187" t="s">
        <v>3</v>
      </c>
      <c r="B7" s="192">
        <v>1</v>
      </c>
      <c r="C7" s="189">
        <v>1</v>
      </c>
      <c r="D7" s="190">
        <v>0</v>
      </c>
      <c r="E7" s="190">
        <v>0</v>
      </c>
      <c r="F7" s="190">
        <v>0</v>
      </c>
      <c r="G7" s="190">
        <v>1</v>
      </c>
      <c r="H7" s="190">
        <v>0</v>
      </c>
      <c r="I7" s="190">
        <v>1</v>
      </c>
      <c r="J7" s="190">
        <v>1</v>
      </c>
      <c r="K7" s="190">
        <v>0</v>
      </c>
      <c r="L7" s="191">
        <v>1</v>
      </c>
      <c r="M7" s="261"/>
    </row>
    <row r="8" spans="1:13" s="31" customFormat="1" ht="12">
      <c r="A8" s="187" t="s">
        <v>257</v>
      </c>
      <c r="B8" s="192">
        <v>0</v>
      </c>
      <c r="C8" s="189">
        <v>10</v>
      </c>
      <c r="D8" s="190">
        <v>0</v>
      </c>
      <c r="E8" s="190">
        <v>1</v>
      </c>
      <c r="F8" s="190">
        <v>0</v>
      </c>
      <c r="G8" s="190">
        <v>2</v>
      </c>
      <c r="H8" s="190">
        <v>0</v>
      </c>
      <c r="I8" s="190">
        <v>3</v>
      </c>
      <c r="J8" s="190">
        <v>1</v>
      </c>
      <c r="K8" s="190">
        <v>1</v>
      </c>
      <c r="L8" s="191">
        <v>9</v>
      </c>
      <c r="M8" s="261"/>
    </row>
    <row r="9" spans="1:13" s="31" customFormat="1" ht="12">
      <c r="A9" s="187" t="s">
        <v>6</v>
      </c>
      <c r="B9" s="192">
        <v>12</v>
      </c>
      <c r="C9" s="189">
        <v>4</v>
      </c>
      <c r="D9" s="190">
        <v>0</v>
      </c>
      <c r="E9" s="190">
        <v>6</v>
      </c>
      <c r="F9" s="190">
        <v>0</v>
      </c>
      <c r="G9" s="190">
        <v>2</v>
      </c>
      <c r="H9" s="190">
        <v>0</v>
      </c>
      <c r="I9" s="190">
        <v>8</v>
      </c>
      <c r="J9" s="190">
        <v>9</v>
      </c>
      <c r="K9" s="190">
        <v>6</v>
      </c>
      <c r="L9" s="191">
        <v>7</v>
      </c>
      <c r="M9" s="261"/>
    </row>
    <row r="10" spans="1:13" s="31" customFormat="1" ht="12">
      <c r="A10" s="187" t="s">
        <v>7</v>
      </c>
      <c r="B10" s="192">
        <v>14</v>
      </c>
      <c r="C10" s="189">
        <v>9</v>
      </c>
      <c r="D10" s="190">
        <v>0</v>
      </c>
      <c r="E10" s="190">
        <v>9</v>
      </c>
      <c r="F10" s="190">
        <v>1</v>
      </c>
      <c r="G10" s="190">
        <v>5</v>
      </c>
      <c r="H10" s="190">
        <v>0</v>
      </c>
      <c r="I10" s="190">
        <v>15</v>
      </c>
      <c r="J10" s="190">
        <v>13</v>
      </c>
      <c r="K10" s="190">
        <v>9</v>
      </c>
      <c r="L10" s="191">
        <v>10</v>
      </c>
      <c r="M10" s="261"/>
    </row>
    <row r="11" spans="1:13" s="31" customFormat="1" ht="12">
      <c r="A11" s="187" t="s">
        <v>48</v>
      </c>
      <c r="B11" s="192">
        <v>1</v>
      </c>
      <c r="C11" s="189">
        <v>0</v>
      </c>
      <c r="D11" s="190">
        <v>0</v>
      </c>
      <c r="E11" s="190">
        <v>0</v>
      </c>
      <c r="F11" s="190">
        <v>0</v>
      </c>
      <c r="G11" s="190">
        <v>0</v>
      </c>
      <c r="H11" s="190">
        <v>0</v>
      </c>
      <c r="I11" s="190">
        <v>0</v>
      </c>
      <c r="J11" s="190">
        <v>1</v>
      </c>
      <c r="K11" s="190">
        <v>1</v>
      </c>
      <c r="L11" s="191">
        <v>0</v>
      </c>
      <c r="M11" s="261"/>
    </row>
    <row r="12" spans="1:13" s="31" customFormat="1" ht="12">
      <c r="A12" s="187" t="s">
        <v>8</v>
      </c>
      <c r="B12" s="192">
        <v>89</v>
      </c>
      <c r="C12" s="189">
        <v>36</v>
      </c>
      <c r="D12" s="190">
        <v>2</v>
      </c>
      <c r="E12" s="190">
        <v>47</v>
      </c>
      <c r="F12" s="190">
        <v>3</v>
      </c>
      <c r="G12" s="190">
        <v>19</v>
      </c>
      <c r="H12" s="190">
        <v>4</v>
      </c>
      <c r="I12" s="190">
        <v>71</v>
      </c>
      <c r="J12" s="190">
        <v>68</v>
      </c>
      <c r="K12" s="190">
        <v>34</v>
      </c>
      <c r="L12" s="191">
        <v>59</v>
      </c>
      <c r="M12" s="261"/>
    </row>
    <row r="13" spans="1:13" s="31" customFormat="1" ht="12">
      <c r="A13" s="187" t="s">
        <v>9</v>
      </c>
      <c r="B13" s="189">
        <v>1</v>
      </c>
      <c r="C13" s="189">
        <v>0</v>
      </c>
      <c r="D13" s="190">
        <v>0</v>
      </c>
      <c r="E13" s="190">
        <v>1</v>
      </c>
      <c r="F13" s="190">
        <v>0</v>
      </c>
      <c r="G13" s="190">
        <v>0</v>
      </c>
      <c r="H13" s="190">
        <v>0</v>
      </c>
      <c r="I13" s="190">
        <v>1</v>
      </c>
      <c r="J13" s="190">
        <v>0</v>
      </c>
      <c r="K13" s="190">
        <v>0</v>
      </c>
      <c r="L13" s="191">
        <v>1</v>
      </c>
      <c r="M13" s="261">
        <f t="shared" si="0"/>
        <v>0</v>
      </c>
    </row>
    <row r="14" spans="1:13" s="31" customFormat="1" ht="12">
      <c r="A14" s="187" t="s">
        <v>178</v>
      </c>
      <c r="B14" s="189">
        <v>12</v>
      </c>
      <c r="C14" s="189">
        <v>9</v>
      </c>
      <c r="D14" s="190">
        <v>0</v>
      </c>
      <c r="E14" s="190">
        <v>9</v>
      </c>
      <c r="F14" s="190">
        <v>1</v>
      </c>
      <c r="G14" s="190">
        <v>6</v>
      </c>
      <c r="H14" s="190">
        <v>1</v>
      </c>
      <c r="I14" s="190">
        <v>17</v>
      </c>
      <c r="J14" s="190">
        <v>14</v>
      </c>
      <c r="K14" s="190">
        <v>10</v>
      </c>
      <c r="L14" s="191">
        <v>7</v>
      </c>
      <c r="M14" s="261">
        <f t="shared" si="0"/>
        <v>0</v>
      </c>
    </row>
    <row r="15" spans="1:13" s="31" customFormat="1" ht="12">
      <c r="A15" s="187" t="s">
        <v>10</v>
      </c>
      <c r="B15" s="189">
        <v>236</v>
      </c>
      <c r="C15" s="189">
        <v>172</v>
      </c>
      <c r="D15" s="190">
        <v>8</v>
      </c>
      <c r="E15" s="190">
        <v>187</v>
      </c>
      <c r="F15" s="190">
        <v>18</v>
      </c>
      <c r="G15" s="190">
        <v>40</v>
      </c>
      <c r="H15" s="190">
        <v>3</v>
      </c>
      <c r="I15" s="190">
        <v>248</v>
      </c>
      <c r="J15" s="190">
        <v>235</v>
      </c>
      <c r="K15" s="190">
        <v>167</v>
      </c>
      <c r="L15" s="191">
        <v>181</v>
      </c>
      <c r="M15" s="261">
        <f t="shared" si="0"/>
        <v>0</v>
      </c>
    </row>
    <row r="16" spans="1:13" s="31" customFormat="1" ht="12">
      <c r="A16" s="193" t="s">
        <v>11</v>
      </c>
      <c r="B16" s="254">
        <v>419</v>
      </c>
      <c r="C16" s="194">
        <v>326</v>
      </c>
      <c r="D16" s="194">
        <v>13</v>
      </c>
      <c r="E16" s="194">
        <v>302</v>
      </c>
      <c r="F16" s="194">
        <v>33</v>
      </c>
      <c r="G16" s="194">
        <v>88</v>
      </c>
      <c r="H16" s="194">
        <v>13</v>
      </c>
      <c r="I16" s="194">
        <v>431</v>
      </c>
      <c r="J16" s="194">
        <v>395</v>
      </c>
      <c r="K16" s="194">
        <v>263</v>
      </c>
      <c r="L16" s="194">
        <v>363</v>
      </c>
      <c r="M16" s="261">
        <f t="shared" si="0"/>
        <v>0</v>
      </c>
    </row>
    <row r="17" spans="1:13" s="31" customFormat="1" ht="12">
      <c r="A17" s="187" t="s">
        <v>36</v>
      </c>
      <c r="B17" s="189">
        <v>6</v>
      </c>
      <c r="C17" s="189">
        <v>3</v>
      </c>
      <c r="D17" s="190">
        <v>0</v>
      </c>
      <c r="E17" s="190">
        <v>3</v>
      </c>
      <c r="F17" s="190">
        <v>0</v>
      </c>
      <c r="G17" s="190">
        <v>2</v>
      </c>
      <c r="H17" s="190">
        <v>0</v>
      </c>
      <c r="I17" s="190">
        <v>5</v>
      </c>
      <c r="J17" s="190">
        <v>6</v>
      </c>
      <c r="K17" s="190">
        <v>5</v>
      </c>
      <c r="L17" s="191">
        <v>3</v>
      </c>
      <c r="M17" s="261">
        <f t="shared" si="0"/>
        <v>0</v>
      </c>
    </row>
    <row r="18" spans="1:13" s="31" customFormat="1" ht="12">
      <c r="A18" s="187" t="s">
        <v>30</v>
      </c>
      <c r="B18" s="189">
        <v>36</v>
      </c>
      <c r="C18" s="189">
        <v>15</v>
      </c>
      <c r="D18" s="190">
        <v>5</v>
      </c>
      <c r="E18" s="190">
        <v>27</v>
      </c>
      <c r="F18" s="190">
        <v>1</v>
      </c>
      <c r="G18" s="190">
        <v>2</v>
      </c>
      <c r="H18" s="190">
        <v>1</v>
      </c>
      <c r="I18" s="190">
        <v>31</v>
      </c>
      <c r="J18" s="190">
        <v>31</v>
      </c>
      <c r="K18" s="190">
        <v>27</v>
      </c>
      <c r="L18" s="191">
        <v>25</v>
      </c>
      <c r="M18" s="261">
        <f t="shared" si="0"/>
        <v>0</v>
      </c>
    </row>
    <row r="19" spans="1:13" s="31" customFormat="1" ht="12">
      <c r="A19" s="187" t="s">
        <v>57</v>
      </c>
      <c r="B19" s="189">
        <v>1</v>
      </c>
      <c r="C19" s="189">
        <v>5</v>
      </c>
      <c r="D19" s="190">
        <v>0</v>
      </c>
      <c r="E19" s="190">
        <v>3</v>
      </c>
      <c r="F19" s="190">
        <v>0</v>
      </c>
      <c r="G19" s="190">
        <v>0</v>
      </c>
      <c r="H19" s="190">
        <v>0</v>
      </c>
      <c r="I19" s="190">
        <v>3</v>
      </c>
      <c r="J19" s="190">
        <v>3</v>
      </c>
      <c r="K19" s="190">
        <v>1</v>
      </c>
      <c r="L19" s="191">
        <v>3</v>
      </c>
      <c r="M19" s="261">
        <f t="shared" si="0"/>
        <v>0</v>
      </c>
    </row>
    <row r="20" spans="1:13" s="31" customFormat="1" ht="12">
      <c r="A20" s="187" t="s">
        <v>32</v>
      </c>
      <c r="B20" s="189">
        <v>10</v>
      </c>
      <c r="C20" s="189">
        <v>2</v>
      </c>
      <c r="D20" s="190">
        <v>0</v>
      </c>
      <c r="E20" s="190">
        <v>7</v>
      </c>
      <c r="F20" s="190">
        <v>0</v>
      </c>
      <c r="G20" s="190">
        <v>4</v>
      </c>
      <c r="H20" s="190">
        <v>0</v>
      </c>
      <c r="I20" s="190">
        <v>11</v>
      </c>
      <c r="J20" s="190">
        <v>10</v>
      </c>
      <c r="K20" s="190">
        <v>5</v>
      </c>
      <c r="L20" s="191">
        <v>2</v>
      </c>
      <c r="M20" s="261">
        <f t="shared" si="0"/>
        <v>0</v>
      </c>
    </row>
    <row r="21" spans="1:13" s="31" customFormat="1" ht="12">
      <c r="A21" s="187" t="s">
        <v>50</v>
      </c>
      <c r="B21" s="189">
        <v>35</v>
      </c>
      <c r="C21" s="189">
        <v>15</v>
      </c>
      <c r="D21" s="190">
        <v>1</v>
      </c>
      <c r="E21" s="190">
        <v>24</v>
      </c>
      <c r="F21" s="190">
        <v>1</v>
      </c>
      <c r="G21" s="190">
        <v>15</v>
      </c>
      <c r="H21" s="190">
        <v>1</v>
      </c>
      <c r="I21" s="190">
        <v>40</v>
      </c>
      <c r="J21" s="190">
        <v>35</v>
      </c>
      <c r="K21" s="190">
        <v>17</v>
      </c>
      <c r="L21" s="191">
        <v>16</v>
      </c>
      <c r="M21" s="261">
        <f t="shared" si="0"/>
        <v>0</v>
      </c>
    </row>
    <row r="22" spans="1:13" s="31" customFormat="1" ht="12">
      <c r="A22" s="187" t="s">
        <v>27</v>
      </c>
      <c r="B22" s="189">
        <v>23</v>
      </c>
      <c r="C22" s="189">
        <v>25</v>
      </c>
      <c r="D22" s="190">
        <v>2</v>
      </c>
      <c r="E22" s="190">
        <v>11</v>
      </c>
      <c r="F22" s="190">
        <v>0</v>
      </c>
      <c r="G22" s="190">
        <v>5</v>
      </c>
      <c r="H22" s="190">
        <v>3</v>
      </c>
      <c r="I22" s="190">
        <v>17</v>
      </c>
      <c r="J22" s="190">
        <v>16</v>
      </c>
      <c r="K22" s="190">
        <v>8</v>
      </c>
      <c r="L22" s="191">
        <v>34</v>
      </c>
      <c r="M22" s="261">
        <f t="shared" si="0"/>
        <v>0</v>
      </c>
    </row>
    <row r="23" spans="1:13" s="31" customFormat="1" ht="12">
      <c r="A23" s="187" t="s">
        <v>35</v>
      </c>
      <c r="B23" s="189">
        <v>12</v>
      </c>
      <c r="C23" s="189">
        <v>4</v>
      </c>
      <c r="D23" s="190">
        <v>0</v>
      </c>
      <c r="E23" s="190">
        <v>6</v>
      </c>
      <c r="F23" s="190">
        <v>0</v>
      </c>
      <c r="G23" s="190">
        <v>5</v>
      </c>
      <c r="H23" s="190">
        <v>1</v>
      </c>
      <c r="I23" s="190">
        <v>12</v>
      </c>
      <c r="J23" s="190">
        <v>12</v>
      </c>
      <c r="K23" s="190">
        <v>2</v>
      </c>
      <c r="L23" s="191">
        <v>4</v>
      </c>
      <c r="M23" s="261">
        <f t="shared" si="0"/>
        <v>0</v>
      </c>
    </row>
    <row r="24" spans="1:13" s="31" customFormat="1" ht="12">
      <c r="A24" s="187" t="s">
        <v>302</v>
      </c>
      <c r="B24" s="189">
        <v>0</v>
      </c>
      <c r="C24" s="189">
        <v>2</v>
      </c>
      <c r="D24" s="190">
        <v>0</v>
      </c>
      <c r="E24" s="190">
        <v>0</v>
      </c>
      <c r="F24" s="190">
        <v>0</v>
      </c>
      <c r="G24" s="190">
        <v>0</v>
      </c>
      <c r="H24" s="190">
        <v>0</v>
      </c>
      <c r="I24" s="190">
        <v>0</v>
      </c>
      <c r="J24" s="190">
        <v>0</v>
      </c>
      <c r="K24" s="190">
        <v>0</v>
      </c>
      <c r="L24" s="191">
        <v>2</v>
      </c>
      <c r="M24" s="261">
        <f t="shared" si="0"/>
        <v>0</v>
      </c>
    </row>
    <row r="25" spans="1:13" ht="12.75">
      <c r="A25" s="187" t="s">
        <v>33</v>
      </c>
      <c r="B25" s="189">
        <v>16</v>
      </c>
      <c r="C25" s="189">
        <v>4</v>
      </c>
      <c r="D25" s="190">
        <v>0</v>
      </c>
      <c r="E25" s="190">
        <v>2</v>
      </c>
      <c r="F25" s="190">
        <v>0</v>
      </c>
      <c r="G25" s="190">
        <v>4</v>
      </c>
      <c r="H25" s="190">
        <v>9</v>
      </c>
      <c r="I25" s="190">
        <v>15</v>
      </c>
      <c r="J25" s="190">
        <v>11</v>
      </c>
      <c r="K25" s="190">
        <v>2</v>
      </c>
      <c r="L25" s="191">
        <v>9</v>
      </c>
      <c r="M25" s="261">
        <f t="shared" si="0"/>
        <v>0</v>
      </c>
    </row>
    <row r="26" spans="1:13" s="31" customFormat="1" ht="12">
      <c r="A26" s="187" t="s">
        <v>28</v>
      </c>
      <c r="B26" s="189">
        <v>4</v>
      </c>
      <c r="C26" s="189">
        <v>0</v>
      </c>
      <c r="D26" s="190">
        <v>0</v>
      </c>
      <c r="E26" s="190">
        <v>1</v>
      </c>
      <c r="F26" s="190">
        <v>0</v>
      </c>
      <c r="G26" s="190">
        <v>2</v>
      </c>
      <c r="H26" s="190">
        <v>1</v>
      </c>
      <c r="I26" s="190">
        <v>4</v>
      </c>
      <c r="J26" s="190">
        <v>2</v>
      </c>
      <c r="K26" s="190">
        <v>1</v>
      </c>
      <c r="L26" s="191">
        <v>2</v>
      </c>
      <c r="M26" s="261">
        <f t="shared" si="0"/>
        <v>0</v>
      </c>
    </row>
    <row r="27" spans="1:13" s="31" customFormat="1" ht="12">
      <c r="A27" s="187" t="s">
        <v>187</v>
      </c>
      <c r="B27" s="189">
        <v>1</v>
      </c>
      <c r="C27" s="189">
        <v>0</v>
      </c>
      <c r="D27" s="190">
        <v>0</v>
      </c>
      <c r="E27" s="190">
        <v>1</v>
      </c>
      <c r="F27" s="190">
        <v>0</v>
      </c>
      <c r="G27" s="190">
        <v>0</v>
      </c>
      <c r="H27" s="190">
        <v>0</v>
      </c>
      <c r="I27" s="190">
        <v>1</v>
      </c>
      <c r="J27" s="190">
        <v>1</v>
      </c>
      <c r="K27" s="190">
        <v>1</v>
      </c>
      <c r="L27" s="191">
        <v>0</v>
      </c>
      <c r="M27" s="261">
        <f t="shared" si="0"/>
        <v>0</v>
      </c>
    </row>
    <row r="28" spans="1:13" s="31" customFormat="1" ht="12">
      <c r="A28" s="187" t="s">
        <v>51</v>
      </c>
      <c r="B28" s="189">
        <v>1</v>
      </c>
      <c r="C28" s="189">
        <v>0</v>
      </c>
      <c r="D28" s="190">
        <v>0</v>
      </c>
      <c r="E28" s="190">
        <v>0</v>
      </c>
      <c r="F28" s="190">
        <v>0</v>
      </c>
      <c r="G28" s="190">
        <v>1</v>
      </c>
      <c r="H28" s="190">
        <v>0</v>
      </c>
      <c r="I28" s="190">
        <v>1</v>
      </c>
      <c r="J28" s="190">
        <v>0</v>
      </c>
      <c r="K28" s="190">
        <v>0</v>
      </c>
      <c r="L28" s="191">
        <v>1</v>
      </c>
      <c r="M28" s="261">
        <f t="shared" si="0"/>
        <v>0</v>
      </c>
    </row>
    <row r="29" spans="1:13" s="31" customFormat="1" ht="12">
      <c r="A29" s="187" t="s">
        <v>24</v>
      </c>
      <c r="B29" s="189">
        <v>139</v>
      </c>
      <c r="C29" s="189">
        <v>75</v>
      </c>
      <c r="D29" s="190">
        <v>7</v>
      </c>
      <c r="E29" s="190">
        <v>133</v>
      </c>
      <c r="F29" s="190">
        <v>3</v>
      </c>
      <c r="G29" s="190">
        <v>3</v>
      </c>
      <c r="H29" s="190">
        <v>6</v>
      </c>
      <c r="I29" s="190">
        <v>145</v>
      </c>
      <c r="J29" s="190">
        <v>154</v>
      </c>
      <c r="K29" s="190">
        <v>138</v>
      </c>
      <c r="L29" s="191">
        <v>67</v>
      </c>
      <c r="M29" s="261">
        <f t="shared" si="0"/>
        <v>0</v>
      </c>
    </row>
    <row r="30" spans="1:13" s="31" customFormat="1" ht="12">
      <c r="A30" s="187" t="s">
        <v>63</v>
      </c>
      <c r="B30" s="189">
        <v>50</v>
      </c>
      <c r="C30" s="189">
        <v>18</v>
      </c>
      <c r="D30" s="190">
        <v>1</v>
      </c>
      <c r="E30" s="190">
        <v>27</v>
      </c>
      <c r="F30" s="190">
        <v>5</v>
      </c>
      <c r="G30" s="190">
        <v>3</v>
      </c>
      <c r="H30" s="190">
        <v>0</v>
      </c>
      <c r="I30" s="190">
        <v>35</v>
      </c>
      <c r="J30" s="190">
        <v>45</v>
      </c>
      <c r="K30" s="190">
        <v>32</v>
      </c>
      <c r="L30" s="191">
        <v>24</v>
      </c>
      <c r="M30" s="261">
        <f t="shared" si="0"/>
        <v>0</v>
      </c>
    </row>
    <row r="31" spans="1:13" s="31" customFormat="1" ht="12">
      <c r="A31" s="187" t="s">
        <v>46</v>
      </c>
      <c r="B31" s="189">
        <v>128</v>
      </c>
      <c r="C31" s="189">
        <v>119</v>
      </c>
      <c r="D31" s="190">
        <v>3</v>
      </c>
      <c r="E31" s="190">
        <v>94</v>
      </c>
      <c r="F31" s="190">
        <v>26</v>
      </c>
      <c r="G31" s="190">
        <v>30</v>
      </c>
      <c r="H31" s="190">
        <v>0</v>
      </c>
      <c r="I31" s="190">
        <v>150</v>
      </c>
      <c r="J31" s="190">
        <v>135</v>
      </c>
      <c r="K31" s="190">
        <v>83</v>
      </c>
      <c r="L31" s="191">
        <v>115</v>
      </c>
      <c r="M31" s="261">
        <f t="shared" si="0"/>
        <v>0</v>
      </c>
    </row>
    <row r="32" spans="1:13" s="31" customFormat="1" ht="12">
      <c r="A32" s="187" t="s">
        <v>179</v>
      </c>
      <c r="B32" s="189">
        <v>2</v>
      </c>
      <c r="C32" s="189">
        <v>0</v>
      </c>
      <c r="D32" s="190">
        <v>0</v>
      </c>
      <c r="E32" s="190">
        <v>0</v>
      </c>
      <c r="F32" s="190">
        <v>0</v>
      </c>
      <c r="G32" s="190">
        <v>1</v>
      </c>
      <c r="H32" s="190">
        <v>0</v>
      </c>
      <c r="I32" s="190">
        <v>1</v>
      </c>
      <c r="J32" s="190">
        <v>0</v>
      </c>
      <c r="K32" s="190">
        <v>0</v>
      </c>
      <c r="L32" s="191">
        <v>2</v>
      </c>
      <c r="M32" s="261">
        <f t="shared" si="0"/>
        <v>0</v>
      </c>
    </row>
    <row r="33" spans="1:13" s="31" customFormat="1" ht="12">
      <c r="A33" s="187" t="s">
        <v>26</v>
      </c>
      <c r="B33" s="189">
        <v>4</v>
      </c>
      <c r="C33" s="189">
        <v>1</v>
      </c>
      <c r="D33" s="190">
        <v>0</v>
      </c>
      <c r="E33" s="190">
        <v>3</v>
      </c>
      <c r="F33" s="190">
        <v>0</v>
      </c>
      <c r="G33" s="190">
        <v>0</v>
      </c>
      <c r="H33" s="190">
        <v>1</v>
      </c>
      <c r="I33" s="190">
        <v>4</v>
      </c>
      <c r="J33" s="190">
        <v>4</v>
      </c>
      <c r="K33" s="190">
        <v>3</v>
      </c>
      <c r="L33" s="191">
        <v>1</v>
      </c>
      <c r="M33" s="261">
        <f t="shared" si="0"/>
        <v>0</v>
      </c>
    </row>
    <row r="34" spans="1:13" s="31" customFormat="1" ht="12">
      <c r="A34" s="187" t="s">
        <v>31</v>
      </c>
      <c r="B34" s="189">
        <v>12</v>
      </c>
      <c r="C34" s="189">
        <v>6</v>
      </c>
      <c r="D34" s="190">
        <v>1</v>
      </c>
      <c r="E34" s="190">
        <v>4</v>
      </c>
      <c r="F34" s="190">
        <v>1</v>
      </c>
      <c r="G34" s="190">
        <v>9</v>
      </c>
      <c r="H34" s="190">
        <v>0</v>
      </c>
      <c r="I34" s="190">
        <v>14</v>
      </c>
      <c r="J34" s="190">
        <v>11</v>
      </c>
      <c r="K34" s="190">
        <v>6</v>
      </c>
      <c r="L34" s="191">
        <v>8</v>
      </c>
      <c r="M34" s="261">
        <f t="shared" si="0"/>
        <v>0</v>
      </c>
    </row>
    <row r="35" spans="1:13" s="31" customFormat="1" ht="12">
      <c r="A35" s="187" t="s">
        <v>34</v>
      </c>
      <c r="B35" s="189">
        <v>22</v>
      </c>
      <c r="C35" s="189">
        <v>9</v>
      </c>
      <c r="D35" s="190">
        <v>1</v>
      </c>
      <c r="E35" s="190">
        <v>3</v>
      </c>
      <c r="F35" s="190">
        <v>0</v>
      </c>
      <c r="G35" s="190">
        <v>24</v>
      </c>
      <c r="H35" s="190">
        <v>2</v>
      </c>
      <c r="I35" s="190">
        <v>29</v>
      </c>
      <c r="J35" s="190">
        <v>18</v>
      </c>
      <c r="K35" s="190">
        <v>3</v>
      </c>
      <c r="L35" s="191">
        <v>14</v>
      </c>
      <c r="M35" s="261">
        <f t="shared" si="0"/>
        <v>0</v>
      </c>
    </row>
    <row r="36" spans="1:13" s="31" customFormat="1" ht="12">
      <c r="A36" s="187" t="s">
        <v>180</v>
      </c>
      <c r="B36" s="189">
        <v>4</v>
      </c>
      <c r="C36" s="189">
        <v>5</v>
      </c>
      <c r="D36" s="190">
        <v>0</v>
      </c>
      <c r="E36" s="190">
        <v>2</v>
      </c>
      <c r="F36" s="190">
        <v>0</v>
      </c>
      <c r="G36" s="190">
        <v>1</v>
      </c>
      <c r="H36" s="190">
        <v>1</v>
      </c>
      <c r="I36" s="190">
        <v>4</v>
      </c>
      <c r="J36" s="190">
        <v>3</v>
      </c>
      <c r="K36" s="190">
        <v>2</v>
      </c>
      <c r="L36" s="191">
        <v>6</v>
      </c>
      <c r="M36" s="261">
        <f t="shared" si="0"/>
        <v>0</v>
      </c>
    </row>
    <row r="37" spans="1:13" s="31" customFormat="1" ht="12">
      <c r="A37" s="187" t="s">
        <v>82</v>
      </c>
      <c r="B37" s="189">
        <v>0</v>
      </c>
      <c r="C37" s="189">
        <v>1</v>
      </c>
      <c r="D37" s="190">
        <v>0</v>
      </c>
      <c r="E37" s="190">
        <v>0</v>
      </c>
      <c r="F37" s="190">
        <v>1</v>
      </c>
      <c r="G37" s="190">
        <v>0</v>
      </c>
      <c r="H37" s="190">
        <v>0</v>
      </c>
      <c r="I37" s="190">
        <v>1</v>
      </c>
      <c r="J37" s="190">
        <v>1</v>
      </c>
      <c r="K37" s="190">
        <v>0</v>
      </c>
      <c r="L37" s="191">
        <v>0</v>
      </c>
      <c r="M37" s="261">
        <f t="shared" si="0"/>
        <v>0</v>
      </c>
    </row>
    <row r="38" spans="1:13" s="31" customFormat="1" ht="12">
      <c r="A38" s="187" t="s">
        <v>55</v>
      </c>
      <c r="B38" s="189">
        <v>140</v>
      </c>
      <c r="C38" s="189">
        <v>172</v>
      </c>
      <c r="D38" s="190">
        <v>4</v>
      </c>
      <c r="E38" s="190">
        <v>50</v>
      </c>
      <c r="F38" s="190">
        <v>16</v>
      </c>
      <c r="G38" s="190">
        <v>189</v>
      </c>
      <c r="H38" s="190">
        <v>6</v>
      </c>
      <c r="I38" s="190">
        <v>260</v>
      </c>
      <c r="J38" s="190">
        <v>212</v>
      </c>
      <c r="K38" s="190">
        <v>38</v>
      </c>
      <c r="L38" s="191">
        <v>104</v>
      </c>
      <c r="M38" s="261">
        <f t="shared" si="0"/>
        <v>0</v>
      </c>
    </row>
    <row r="39" spans="1:13" s="31" customFormat="1" ht="12">
      <c r="A39" s="187" t="s">
        <v>52</v>
      </c>
      <c r="B39" s="189">
        <v>1</v>
      </c>
      <c r="C39" s="189">
        <v>0</v>
      </c>
      <c r="D39" s="190">
        <v>1</v>
      </c>
      <c r="E39" s="190">
        <v>0</v>
      </c>
      <c r="F39" s="190">
        <v>0</v>
      </c>
      <c r="G39" s="190">
        <v>1</v>
      </c>
      <c r="H39" s="190">
        <v>0</v>
      </c>
      <c r="I39" s="190">
        <v>1</v>
      </c>
      <c r="J39" s="190">
        <v>1</v>
      </c>
      <c r="K39" s="190">
        <v>0</v>
      </c>
      <c r="L39" s="191">
        <v>1</v>
      </c>
      <c r="M39" s="261">
        <f t="shared" si="0"/>
        <v>0</v>
      </c>
    </row>
    <row r="40" spans="1:13" s="31" customFormat="1" ht="12">
      <c r="A40" s="187" t="s">
        <v>62</v>
      </c>
      <c r="B40" s="189">
        <v>16</v>
      </c>
      <c r="C40" s="189">
        <v>11</v>
      </c>
      <c r="D40" s="190">
        <v>0</v>
      </c>
      <c r="E40" s="190">
        <v>15</v>
      </c>
      <c r="F40" s="190">
        <v>0</v>
      </c>
      <c r="G40" s="190">
        <v>0</v>
      </c>
      <c r="H40" s="190">
        <v>0</v>
      </c>
      <c r="I40" s="190">
        <v>15</v>
      </c>
      <c r="J40" s="190">
        <v>17</v>
      </c>
      <c r="K40" s="190">
        <v>12</v>
      </c>
      <c r="L40" s="191">
        <v>10</v>
      </c>
      <c r="M40" s="261">
        <f t="shared" si="0"/>
        <v>0</v>
      </c>
    </row>
    <row r="41" spans="1:13" s="31" customFormat="1" ht="12">
      <c r="A41" s="187" t="s">
        <v>29</v>
      </c>
      <c r="B41" s="189">
        <v>57</v>
      </c>
      <c r="C41" s="189">
        <v>62</v>
      </c>
      <c r="D41" s="190">
        <v>1</v>
      </c>
      <c r="E41" s="190">
        <v>52</v>
      </c>
      <c r="F41" s="190">
        <v>11</v>
      </c>
      <c r="G41" s="190">
        <v>14</v>
      </c>
      <c r="H41" s="190">
        <v>0</v>
      </c>
      <c r="I41" s="190">
        <v>76</v>
      </c>
      <c r="J41" s="190">
        <v>71</v>
      </c>
      <c r="K41" s="190">
        <v>42</v>
      </c>
      <c r="L41" s="191">
        <v>49</v>
      </c>
      <c r="M41" s="261">
        <f t="shared" si="0"/>
        <v>0</v>
      </c>
    </row>
    <row r="42" spans="1:13" s="31" customFormat="1" ht="12">
      <c r="A42" s="193" t="s">
        <v>37</v>
      </c>
      <c r="B42" s="254">
        <v>720</v>
      </c>
      <c r="C42" s="194">
        <v>554</v>
      </c>
      <c r="D42" s="194">
        <v>27</v>
      </c>
      <c r="E42" s="194">
        <v>468</v>
      </c>
      <c r="F42" s="194">
        <v>65</v>
      </c>
      <c r="G42" s="194">
        <v>315</v>
      </c>
      <c r="H42" s="194">
        <v>32</v>
      </c>
      <c r="I42" s="194">
        <v>875</v>
      </c>
      <c r="J42" s="194">
        <v>799</v>
      </c>
      <c r="K42" s="194">
        <v>428</v>
      </c>
      <c r="L42" s="194">
        <v>502</v>
      </c>
      <c r="M42" s="261">
        <f t="shared" si="0"/>
        <v>0</v>
      </c>
    </row>
    <row r="43" spans="1:13" s="31" customFormat="1" ht="12">
      <c r="A43" s="187" t="s">
        <v>58</v>
      </c>
      <c r="B43" s="189">
        <v>0</v>
      </c>
      <c r="C43" s="189">
        <v>2</v>
      </c>
      <c r="D43" s="190">
        <v>0</v>
      </c>
      <c r="E43" s="190">
        <v>0</v>
      </c>
      <c r="F43" s="190">
        <v>0</v>
      </c>
      <c r="G43" s="190">
        <v>0</v>
      </c>
      <c r="H43" s="190">
        <v>0</v>
      </c>
      <c r="I43" s="190">
        <v>0</v>
      </c>
      <c r="J43" s="190">
        <v>0</v>
      </c>
      <c r="K43" s="190">
        <v>0</v>
      </c>
      <c r="L43" s="191">
        <v>2</v>
      </c>
      <c r="M43" s="261">
        <f t="shared" si="0"/>
        <v>0</v>
      </c>
    </row>
    <row r="44" spans="1:13" s="31" customFormat="1" ht="12">
      <c r="A44" s="187" t="s">
        <v>188</v>
      </c>
      <c r="B44" s="189">
        <v>1</v>
      </c>
      <c r="C44" s="189">
        <v>0</v>
      </c>
      <c r="D44" s="190">
        <v>0</v>
      </c>
      <c r="E44" s="190">
        <v>1</v>
      </c>
      <c r="F44" s="190">
        <v>0</v>
      </c>
      <c r="G44" s="190">
        <v>0</v>
      </c>
      <c r="H44" s="190">
        <v>0</v>
      </c>
      <c r="I44" s="190">
        <v>1</v>
      </c>
      <c r="J44" s="190">
        <v>1</v>
      </c>
      <c r="K44" s="190">
        <v>1</v>
      </c>
      <c r="L44" s="191">
        <v>0</v>
      </c>
      <c r="M44" s="261">
        <f t="shared" si="0"/>
        <v>0</v>
      </c>
    </row>
    <row r="45" spans="1:13" s="31" customFormat="1" ht="12">
      <c r="A45" s="193" t="s">
        <v>64</v>
      </c>
      <c r="B45" s="254">
        <v>1</v>
      </c>
      <c r="C45" s="194">
        <v>2</v>
      </c>
      <c r="D45" s="194">
        <v>0</v>
      </c>
      <c r="E45" s="194">
        <v>1</v>
      </c>
      <c r="F45" s="194">
        <v>0</v>
      </c>
      <c r="G45" s="194">
        <v>0</v>
      </c>
      <c r="H45" s="194">
        <v>0</v>
      </c>
      <c r="I45" s="194">
        <v>1</v>
      </c>
      <c r="J45" s="194">
        <v>1</v>
      </c>
      <c r="K45" s="194">
        <v>1</v>
      </c>
      <c r="L45" s="194">
        <v>2</v>
      </c>
      <c r="M45" s="261">
        <f t="shared" si="0"/>
        <v>0</v>
      </c>
    </row>
    <row r="46" spans="1:13" s="31" customFormat="1" ht="11.25" customHeight="1">
      <c r="A46" s="187" t="s">
        <v>12</v>
      </c>
      <c r="B46" s="189">
        <v>9</v>
      </c>
      <c r="C46" s="189">
        <v>6</v>
      </c>
      <c r="D46" s="190">
        <v>1</v>
      </c>
      <c r="E46" s="190">
        <v>3</v>
      </c>
      <c r="F46" s="190">
        <v>1</v>
      </c>
      <c r="G46" s="190">
        <v>4</v>
      </c>
      <c r="H46" s="190">
        <v>1</v>
      </c>
      <c r="I46" s="190">
        <v>9</v>
      </c>
      <c r="J46" s="190">
        <v>8</v>
      </c>
      <c r="K46" s="190">
        <v>2</v>
      </c>
      <c r="L46" s="191">
        <v>8</v>
      </c>
      <c r="M46" s="261">
        <f t="shared" si="0"/>
        <v>0</v>
      </c>
    </row>
    <row r="47" spans="1:13" s="31" customFormat="1" ht="11.25" customHeight="1">
      <c r="A47" s="187" t="s">
        <v>13</v>
      </c>
      <c r="B47" s="189">
        <v>2</v>
      </c>
      <c r="C47" s="189">
        <v>6</v>
      </c>
      <c r="D47" s="190">
        <v>1</v>
      </c>
      <c r="E47" s="190">
        <v>3</v>
      </c>
      <c r="F47" s="190">
        <v>0</v>
      </c>
      <c r="G47" s="190">
        <v>5</v>
      </c>
      <c r="H47" s="190">
        <v>1</v>
      </c>
      <c r="I47" s="190">
        <v>8</v>
      </c>
      <c r="J47" s="190">
        <v>3</v>
      </c>
      <c r="K47" s="190">
        <v>2</v>
      </c>
      <c r="L47" s="191">
        <v>6</v>
      </c>
      <c r="M47" s="261">
        <f t="shared" si="0"/>
        <v>0</v>
      </c>
    </row>
    <row r="48" spans="1:13" s="31" customFormat="1" ht="11.25" customHeight="1">
      <c r="A48" s="187" t="s">
        <v>181</v>
      </c>
      <c r="B48" s="189">
        <v>2</v>
      </c>
      <c r="C48" s="189">
        <v>0</v>
      </c>
      <c r="D48" s="190">
        <v>0</v>
      </c>
      <c r="E48" s="190">
        <v>2</v>
      </c>
      <c r="F48" s="190">
        <v>0</v>
      </c>
      <c r="G48" s="190">
        <v>0</v>
      </c>
      <c r="H48" s="190">
        <v>0</v>
      </c>
      <c r="I48" s="190">
        <v>2</v>
      </c>
      <c r="J48" s="190">
        <v>2</v>
      </c>
      <c r="K48" s="190">
        <v>1</v>
      </c>
      <c r="L48" s="191">
        <v>0</v>
      </c>
      <c r="M48" s="261">
        <f t="shared" si="0"/>
        <v>0</v>
      </c>
    </row>
    <row r="49" spans="1:13" s="31" customFormat="1" ht="12">
      <c r="A49" s="187" t="s">
        <v>69</v>
      </c>
      <c r="B49" s="189">
        <v>7</v>
      </c>
      <c r="C49" s="189">
        <v>0</v>
      </c>
      <c r="D49" s="190">
        <v>1</v>
      </c>
      <c r="E49" s="190">
        <v>1</v>
      </c>
      <c r="F49" s="190">
        <v>0</v>
      </c>
      <c r="G49" s="190">
        <v>7</v>
      </c>
      <c r="H49" s="190">
        <v>0</v>
      </c>
      <c r="I49" s="190">
        <v>8</v>
      </c>
      <c r="J49" s="190">
        <v>6</v>
      </c>
      <c r="K49" s="190">
        <v>1</v>
      </c>
      <c r="L49" s="191">
        <v>2</v>
      </c>
      <c r="M49" s="261">
        <f t="shared" si="0"/>
        <v>0</v>
      </c>
    </row>
    <row r="50" spans="1:13" ht="12.75">
      <c r="A50" s="187" t="s">
        <v>182</v>
      </c>
      <c r="B50" s="189">
        <v>0</v>
      </c>
      <c r="C50" s="189">
        <v>1</v>
      </c>
      <c r="D50" s="190">
        <v>0</v>
      </c>
      <c r="E50" s="190">
        <v>0</v>
      </c>
      <c r="F50" s="190">
        <v>0</v>
      </c>
      <c r="G50" s="190">
        <v>0</v>
      </c>
      <c r="H50" s="190">
        <v>0</v>
      </c>
      <c r="I50" s="190">
        <v>0</v>
      </c>
      <c r="J50" s="190">
        <v>0</v>
      </c>
      <c r="K50" s="190">
        <v>0</v>
      </c>
      <c r="L50" s="191">
        <v>1</v>
      </c>
      <c r="M50" s="261">
        <f t="shared" si="0"/>
        <v>0</v>
      </c>
    </row>
    <row r="51" spans="1:13" s="31" customFormat="1" ht="12">
      <c r="A51" s="187" t="s">
        <v>14</v>
      </c>
      <c r="B51" s="189">
        <v>0</v>
      </c>
      <c r="C51" s="189">
        <v>1</v>
      </c>
      <c r="D51" s="190">
        <v>0</v>
      </c>
      <c r="E51" s="190">
        <v>0</v>
      </c>
      <c r="F51" s="190">
        <v>0</v>
      </c>
      <c r="G51" s="190">
        <v>0</v>
      </c>
      <c r="H51" s="190">
        <v>0</v>
      </c>
      <c r="I51" s="190">
        <v>0</v>
      </c>
      <c r="J51" s="190">
        <v>0</v>
      </c>
      <c r="K51" s="190">
        <v>0</v>
      </c>
      <c r="L51" s="191">
        <v>1</v>
      </c>
      <c r="M51" s="261">
        <f t="shared" si="0"/>
        <v>0</v>
      </c>
    </row>
    <row r="52" spans="1:13" s="31" customFormat="1" ht="12">
      <c r="A52" s="187" t="s">
        <v>15</v>
      </c>
      <c r="B52" s="189">
        <v>1</v>
      </c>
      <c r="C52" s="189">
        <v>0</v>
      </c>
      <c r="D52" s="190">
        <v>0</v>
      </c>
      <c r="E52" s="190">
        <v>0</v>
      </c>
      <c r="F52" s="190">
        <v>0</v>
      </c>
      <c r="G52" s="190">
        <v>1</v>
      </c>
      <c r="H52" s="190">
        <v>0</v>
      </c>
      <c r="I52" s="190">
        <v>1</v>
      </c>
      <c r="J52" s="190">
        <v>1</v>
      </c>
      <c r="K52" s="190">
        <v>1</v>
      </c>
      <c r="L52" s="191">
        <v>0</v>
      </c>
      <c r="M52" s="261">
        <f t="shared" si="0"/>
        <v>0</v>
      </c>
    </row>
    <row r="53" spans="1:13" s="31" customFormat="1" ht="12">
      <c r="A53" s="187" t="s">
        <v>16</v>
      </c>
      <c r="B53" s="189">
        <v>4</v>
      </c>
      <c r="C53" s="189">
        <v>3</v>
      </c>
      <c r="D53" s="190">
        <v>0</v>
      </c>
      <c r="E53" s="190">
        <v>5</v>
      </c>
      <c r="F53" s="190">
        <v>0</v>
      </c>
      <c r="G53" s="190">
        <v>0</v>
      </c>
      <c r="H53" s="190">
        <v>0</v>
      </c>
      <c r="I53" s="190">
        <v>5</v>
      </c>
      <c r="J53" s="190">
        <v>5</v>
      </c>
      <c r="K53" s="190">
        <v>4</v>
      </c>
      <c r="L53" s="191">
        <v>2</v>
      </c>
      <c r="M53" s="261">
        <f t="shared" si="0"/>
        <v>0</v>
      </c>
    </row>
    <row r="54" spans="1:13" s="31" customFormat="1" ht="12">
      <c r="A54" s="187" t="s">
        <v>66</v>
      </c>
      <c r="B54" s="189">
        <v>5</v>
      </c>
      <c r="C54" s="189">
        <v>0</v>
      </c>
      <c r="D54" s="190">
        <v>1</v>
      </c>
      <c r="E54" s="190">
        <v>4</v>
      </c>
      <c r="F54" s="190">
        <v>1</v>
      </c>
      <c r="G54" s="190">
        <v>0</v>
      </c>
      <c r="H54" s="190">
        <v>0</v>
      </c>
      <c r="I54" s="190">
        <v>5</v>
      </c>
      <c r="J54" s="190">
        <v>4</v>
      </c>
      <c r="K54" s="190">
        <v>3</v>
      </c>
      <c r="L54" s="191">
        <v>2</v>
      </c>
      <c r="M54" s="261">
        <f t="shared" si="0"/>
        <v>0</v>
      </c>
    </row>
    <row r="55" spans="1:13" s="31" customFormat="1" ht="12">
      <c r="A55" s="187" t="s">
        <v>258</v>
      </c>
      <c r="B55" s="189">
        <v>0</v>
      </c>
      <c r="C55" s="189">
        <v>3</v>
      </c>
      <c r="D55" s="190">
        <v>0</v>
      </c>
      <c r="E55" s="190">
        <v>0</v>
      </c>
      <c r="F55" s="190">
        <v>0</v>
      </c>
      <c r="G55" s="190">
        <v>2</v>
      </c>
      <c r="H55" s="190">
        <v>0</v>
      </c>
      <c r="I55" s="190">
        <v>2</v>
      </c>
      <c r="J55" s="190">
        <v>2</v>
      </c>
      <c r="K55" s="190">
        <v>0</v>
      </c>
      <c r="L55" s="191">
        <v>1</v>
      </c>
      <c r="M55" s="261">
        <f t="shared" si="0"/>
        <v>0</v>
      </c>
    </row>
    <row r="56" spans="1:13" s="31" customFormat="1" ht="12">
      <c r="A56" s="187" t="s">
        <v>183</v>
      </c>
      <c r="B56" s="189">
        <v>7</v>
      </c>
      <c r="C56" s="189">
        <v>4</v>
      </c>
      <c r="D56" s="190">
        <v>0</v>
      </c>
      <c r="E56" s="190">
        <v>6</v>
      </c>
      <c r="F56" s="190">
        <v>0</v>
      </c>
      <c r="G56" s="190">
        <v>0</v>
      </c>
      <c r="H56" s="190">
        <v>1</v>
      </c>
      <c r="I56" s="190">
        <v>7</v>
      </c>
      <c r="J56" s="190">
        <v>6</v>
      </c>
      <c r="K56" s="190">
        <v>5</v>
      </c>
      <c r="L56" s="191">
        <v>5</v>
      </c>
      <c r="M56" s="261">
        <f t="shared" si="0"/>
        <v>0</v>
      </c>
    </row>
    <row r="57" spans="1:13" s="31" customFormat="1" ht="12">
      <c r="A57" s="187" t="s">
        <v>184</v>
      </c>
      <c r="B57" s="189">
        <v>2</v>
      </c>
      <c r="C57" s="189">
        <v>3</v>
      </c>
      <c r="D57" s="190">
        <v>2</v>
      </c>
      <c r="E57" s="190">
        <v>2</v>
      </c>
      <c r="F57" s="190">
        <v>0</v>
      </c>
      <c r="G57" s="190">
        <v>0</v>
      </c>
      <c r="H57" s="190">
        <v>0</v>
      </c>
      <c r="I57" s="190">
        <v>2</v>
      </c>
      <c r="J57" s="190">
        <v>2</v>
      </c>
      <c r="K57" s="190">
        <v>2</v>
      </c>
      <c r="L57" s="191">
        <v>5</v>
      </c>
      <c r="M57" s="261">
        <f t="shared" si="0"/>
        <v>0</v>
      </c>
    </row>
    <row r="58" spans="1:13" s="31" customFormat="1" ht="12">
      <c r="A58" s="187" t="s">
        <v>18</v>
      </c>
      <c r="B58" s="189">
        <v>8</v>
      </c>
      <c r="C58" s="189">
        <v>16</v>
      </c>
      <c r="D58" s="190">
        <v>4</v>
      </c>
      <c r="E58" s="190">
        <v>4</v>
      </c>
      <c r="F58" s="190">
        <v>0</v>
      </c>
      <c r="G58" s="190">
        <v>4</v>
      </c>
      <c r="H58" s="190">
        <v>9</v>
      </c>
      <c r="I58" s="190">
        <v>17</v>
      </c>
      <c r="J58" s="190">
        <v>12</v>
      </c>
      <c r="K58" s="190">
        <v>5</v>
      </c>
      <c r="L58" s="191">
        <v>16</v>
      </c>
      <c r="M58" s="261">
        <f t="shared" si="0"/>
        <v>0</v>
      </c>
    </row>
    <row r="59" spans="1:13" s="31" customFormat="1" ht="12">
      <c r="A59" s="187" t="s">
        <v>192</v>
      </c>
      <c r="B59" s="189">
        <v>0</v>
      </c>
      <c r="C59" s="189">
        <v>1</v>
      </c>
      <c r="D59" s="190">
        <v>0</v>
      </c>
      <c r="E59" s="190">
        <v>0</v>
      </c>
      <c r="F59" s="190">
        <v>0</v>
      </c>
      <c r="G59" s="190">
        <v>0</v>
      </c>
      <c r="H59" s="190">
        <v>0</v>
      </c>
      <c r="I59" s="190">
        <v>0</v>
      </c>
      <c r="J59" s="190">
        <v>0</v>
      </c>
      <c r="K59" s="190">
        <v>0</v>
      </c>
      <c r="L59" s="191">
        <v>1</v>
      </c>
      <c r="M59" s="261">
        <f t="shared" si="0"/>
        <v>0</v>
      </c>
    </row>
    <row r="60" spans="1:13" s="31" customFormat="1" ht="12">
      <c r="A60" s="187" t="s">
        <v>70</v>
      </c>
      <c r="B60" s="189">
        <v>0</v>
      </c>
      <c r="C60" s="189">
        <v>0</v>
      </c>
      <c r="D60" s="190">
        <v>1</v>
      </c>
      <c r="E60" s="190">
        <v>0</v>
      </c>
      <c r="F60" s="190">
        <v>0</v>
      </c>
      <c r="G60" s="190">
        <v>0</v>
      </c>
      <c r="H60" s="190">
        <v>0</v>
      </c>
      <c r="I60" s="190">
        <v>0</v>
      </c>
      <c r="J60" s="190">
        <v>0</v>
      </c>
      <c r="K60" s="190">
        <v>0</v>
      </c>
      <c r="L60" s="191">
        <v>1</v>
      </c>
      <c r="M60" s="261">
        <f t="shared" si="0"/>
        <v>0</v>
      </c>
    </row>
    <row r="61" spans="1:13" s="31" customFormat="1" ht="12">
      <c r="A61" s="187" t="s">
        <v>19</v>
      </c>
      <c r="B61" s="189">
        <v>3</v>
      </c>
      <c r="C61" s="189">
        <v>3</v>
      </c>
      <c r="D61" s="190">
        <v>0</v>
      </c>
      <c r="E61" s="190">
        <v>1</v>
      </c>
      <c r="F61" s="190">
        <v>0</v>
      </c>
      <c r="G61" s="190">
        <v>1</v>
      </c>
      <c r="H61" s="190">
        <v>0</v>
      </c>
      <c r="I61" s="190">
        <v>2</v>
      </c>
      <c r="J61" s="190">
        <v>3</v>
      </c>
      <c r="K61" s="190">
        <v>3</v>
      </c>
      <c r="L61" s="191">
        <v>3</v>
      </c>
      <c r="M61" s="261">
        <f t="shared" si="0"/>
        <v>0</v>
      </c>
    </row>
    <row r="62" spans="1:13" s="31" customFormat="1" ht="12">
      <c r="A62" s="187" t="s">
        <v>20</v>
      </c>
      <c r="B62" s="189">
        <v>32</v>
      </c>
      <c r="C62" s="189">
        <v>42</v>
      </c>
      <c r="D62" s="190">
        <v>2</v>
      </c>
      <c r="E62" s="190">
        <v>24</v>
      </c>
      <c r="F62" s="190">
        <v>2</v>
      </c>
      <c r="G62" s="190">
        <v>10</v>
      </c>
      <c r="H62" s="190">
        <v>1</v>
      </c>
      <c r="I62" s="190">
        <v>36</v>
      </c>
      <c r="J62" s="190">
        <v>32</v>
      </c>
      <c r="K62" s="190">
        <v>16</v>
      </c>
      <c r="L62" s="191">
        <v>44</v>
      </c>
      <c r="M62" s="261">
        <f t="shared" si="0"/>
        <v>0</v>
      </c>
    </row>
    <row r="63" spans="1:13" s="31" customFormat="1" ht="12">
      <c r="A63" s="187" t="s">
        <v>47</v>
      </c>
      <c r="B63" s="189">
        <v>7</v>
      </c>
      <c r="C63" s="189">
        <v>3</v>
      </c>
      <c r="D63" s="190">
        <v>1</v>
      </c>
      <c r="E63" s="190">
        <v>3</v>
      </c>
      <c r="F63" s="190">
        <v>0</v>
      </c>
      <c r="G63" s="190">
        <v>2</v>
      </c>
      <c r="H63" s="190">
        <v>1</v>
      </c>
      <c r="I63" s="190">
        <v>5</v>
      </c>
      <c r="J63" s="190">
        <v>5</v>
      </c>
      <c r="K63" s="190">
        <v>2</v>
      </c>
      <c r="L63" s="191">
        <v>6</v>
      </c>
      <c r="M63" s="261">
        <f t="shared" si="0"/>
        <v>0</v>
      </c>
    </row>
    <row r="64" spans="1:13" s="31" customFormat="1" ht="12">
      <c r="A64" s="187" t="s">
        <v>54</v>
      </c>
      <c r="B64" s="189">
        <v>2</v>
      </c>
      <c r="C64" s="189">
        <v>2</v>
      </c>
      <c r="D64" s="190">
        <v>0</v>
      </c>
      <c r="E64" s="190">
        <v>1</v>
      </c>
      <c r="F64" s="190">
        <v>0</v>
      </c>
      <c r="G64" s="190">
        <v>2</v>
      </c>
      <c r="H64" s="190">
        <v>0</v>
      </c>
      <c r="I64" s="190">
        <v>3</v>
      </c>
      <c r="J64" s="190">
        <v>3</v>
      </c>
      <c r="K64" s="190">
        <v>1</v>
      </c>
      <c r="L64" s="191">
        <v>1</v>
      </c>
      <c r="M64" s="261">
        <f t="shared" si="0"/>
        <v>0</v>
      </c>
    </row>
    <row r="65" spans="1:13" s="31" customFormat="1" ht="12">
      <c r="A65" s="187" t="s">
        <v>21</v>
      </c>
      <c r="B65" s="189">
        <v>9</v>
      </c>
      <c r="C65" s="189">
        <v>0</v>
      </c>
      <c r="D65" s="190">
        <v>0</v>
      </c>
      <c r="E65" s="190">
        <v>3</v>
      </c>
      <c r="F65" s="190">
        <v>1</v>
      </c>
      <c r="G65" s="190">
        <v>2</v>
      </c>
      <c r="H65" s="190">
        <v>0</v>
      </c>
      <c r="I65" s="190">
        <v>6</v>
      </c>
      <c r="J65" s="190">
        <v>7</v>
      </c>
      <c r="K65" s="190">
        <v>7</v>
      </c>
      <c r="L65" s="191">
        <v>2</v>
      </c>
      <c r="M65" s="261">
        <f t="shared" si="0"/>
        <v>0</v>
      </c>
    </row>
    <row r="66" spans="1:13" s="31" customFormat="1" ht="12">
      <c r="A66" s="187" t="s">
        <v>22</v>
      </c>
      <c r="B66" s="189">
        <v>3</v>
      </c>
      <c r="C66" s="189">
        <v>8</v>
      </c>
      <c r="D66" s="190">
        <v>0</v>
      </c>
      <c r="E66" s="190">
        <v>2</v>
      </c>
      <c r="F66" s="190">
        <v>0</v>
      </c>
      <c r="G66" s="190">
        <v>0</v>
      </c>
      <c r="H66" s="190">
        <v>1</v>
      </c>
      <c r="I66" s="190">
        <v>3</v>
      </c>
      <c r="J66" s="190">
        <v>3</v>
      </c>
      <c r="K66" s="190">
        <v>1</v>
      </c>
      <c r="L66" s="191">
        <v>8</v>
      </c>
      <c r="M66" s="261">
        <f t="shared" si="0"/>
        <v>0</v>
      </c>
    </row>
    <row r="67" spans="1:13" s="31" customFormat="1" ht="12">
      <c r="A67" s="187" t="s">
        <v>60</v>
      </c>
      <c r="B67" s="189">
        <v>2</v>
      </c>
      <c r="C67" s="189">
        <v>4</v>
      </c>
      <c r="D67" s="190">
        <v>1</v>
      </c>
      <c r="E67" s="190">
        <v>2</v>
      </c>
      <c r="F67" s="190">
        <v>2</v>
      </c>
      <c r="G67" s="190">
        <v>0</v>
      </c>
      <c r="H67" s="190">
        <v>1</v>
      </c>
      <c r="I67" s="190">
        <v>3</v>
      </c>
      <c r="J67" s="190">
        <v>4</v>
      </c>
      <c r="K67" s="190">
        <v>2</v>
      </c>
      <c r="L67" s="191">
        <v>3</v>
      </c>
      <c r="M67" s="261">
        <f t="shared" si="0"/>
        <v>0</v>
      </c>
    </row>
    <row r="68" spans="1:13" s="31" customFormat="1" ht="12">
      <c r="A68" s="187" t="s">
        <v>185</v>
      </c>
      <c r="B68" s="189">
        <v>1</v>
      </c>
      <c r="C68" s="189">
        <v>0</v>
      </c>
      <c r="D68" s="190">
        <v>0</v>
      </c>
      <c r="E68" s="190">
        <v>0</v>
      </c>
      <c r="F68" s="190">
        <v>0</v>
      </c>
      <c r="G68" s="190">
        <v>0</v>
      </c>
      <c r="H68" s="190">
        <v>1</v>
      </c>
      <c r="I68" s="190">
        <v>1</v>
      </c>
      <c r="J68" s="190">
        <v>1</v>
      </c>
      <c r="K68" s="190">
        <v>0</v>
      </c>
      <c r="L68" s="191">
        <v>0</v>
      </c>
      <c r="M68" s="261">
        <f t="shared" si="0"/>
        <v>0</v>
      </c>
    </row>
    <row r="69" spans="1:13" s="31" customFormat="1" ht="12">
      <c r="A69" s="187" t="s">
        <v>61</v>
      </c>
      <c r="B69" s="189">
        <v>1</v>
      </c>
      <c r="C69" s="189">
        <v>0</v>
      </c>
      <c r="D69" s="190">
        <v>0</v>
      </c>
      <c r="E69" s="190">
        <v>1</v>
      </c>
      <c r="F69" s="190">
        <v>0</v>
      </c>
      <c r="G69" s="190">
        <v>0</v>
      </c>
      <c r="H69" s="190">
        <v>0</v>
      </c>
      <c r="I69" s="190">
        <v>1</v>
      </c>
      <c r="J69" s="190">
        <v>0</v>
      </c>
      <c r="K69" s="190">
        <v>1</v>
      </c>
      <c r="L69" s="191">
        <v>1</v>
      </c>
      <c r="M69" s="261">
        <f t="shared" si="0"/>
        <v>0</v>
      </c>
    </row>
    <row r="70" spans="1:13" s="31" customFormat="1" ht="12">
      <c r="A70" s="187" t="s">
        <v>186</v>
      </c>
      <c r="B70" s="189">
        <v>0</v>
      </c>
      <c r="C70" s="189">
        <v>1</v>
      </c>
      <c r="D70" s="190">
        <v>0</v>
      </c>
      <c r="E70" s="190">
        <v>0</v>
      </c>
      <c r="F70" s="190">
        <v>0</v>
      </c>
      <c r="G70" s="190">
        <v>0</v>
      </c>
      <c r="H70" s="190">
        <v>0</v>
      </c>
      <c r="I70" s="190">
        <v>0</v>
      </c>
      <c r="J70" s="190">
        <v>0</v>
      </c>
      <c r="K70" s="190">
        <v>0</v>
      </c>
      <c r="L70" s="191">
        <v>1</v>
      </c>
      <c r="M70" s="261">
        <f t="shared" si="0"/>
        <v>0</v>
      </c>
    </row>
    <row r="71" spans="1:13" s="31" customFormat="1" ht="12">
      <c r="A71" s="187" t="s">
        <v>189</v>
      </c>
      <c r="B71" s="189">
        <v>1</v>
      </c>
      <c r="C71" s="189">
        <v>0</v>
      </c>
      <c r="D71" s="190">
        <v>0</v>
      </c>
      <c r="E71" s="190">
        <v>0</v>
      </c>
      <c r="F71" s="190">
        <v>0</v>
      </c>
      <c r="G71" s="190">
        <v>0</v>
      </c>
      <c r="H71" s="190">
        <v>0</v>
      </c>
      <c r="I71" s="190">
        <v>0</v>
      </c>
      <c r="J71" s="190">
        <v>0</v>
      </c>
      <c r="K71" s="190">
        <v>0</v>
      </c>
      <c r="L71" s="191">
        <v>1</v>
      </c>
      <c r="M71" s="261">
        <f t="shared" si="0"/>
        <v>0</v>
      </c>
    </row>
    <row r="72" spans="1:13" ht="12.75">
      <c r="A72" s="193" t="s">
        <v>23</v>
      </c>
      <c r="B72" s="254">
        <v>108</v>
      </c>
      <c r="C72" s="194">
        <v>107</v>
      </c>
      <c r="D72" s="194">
        <v>15</v>
      </c>
      <c r="E72" s="194">
        <v>67</v>
      </c>
      <c r="F72" s="194">
        <v>7</v>
      </c>
      <c r="G72" s="194">
        <v>40</v>
      </c>
      <c r="H72" s="194">
        <v>17</v>
      </c>
      <c r="I72" s="194">
        <v>126</v>
      </c>
      <c r="J72" s="194">
        <v>109</v>
      </c>
      <c r="K72" s="194">
        <v>59</v>
      </c>
      <c r="L72" s="194">
        <v>121</v>
      </c>
      <c r="M72" s="261">
        <f t="shared" si="0"/>
        <v>0</v>
      </c>
    </row>
    <row r="73" spans="1:13" s="32" customFormat="1" ht="12">
      <c r="A73" s="187" t="s">
        <v>38</v>
      </c>
      <c r="B73" s="189">
        <v>13</v>
      </c>
      <c r="C73" s="189">
        <v>19</v>
      </c>
      <c r="D73" s="190">
        <v>2</v>
      </c>
      <c r="E73" s="190">
        <v>9</v>
      </c>
      <c r="F73" s="190">
        <v>0</v>
      </c>
      <c r="G73" s="190">
        <v>7</v>
      </c>
      <c r="H73" s="190">
        <v>1</v>
      </c>
      <c r="I73" s="190">
        <v>17</v>
      </c>
      <c r="J73" s="190">
        <v>10</v>
      </c>
      <c r="K73" s="190">
        <v>10</v>
      </c>
      <c r="L73" s="191">
        <v>24</v>
      </c>
      <c r="M73" s="261">
        <f t="shared" si="0"/>
        <v>0</v>
      </c>
    </row>
    <row r="74" spans="1:13" s="32" customFormat="1" ht="12">
      <c r="A74" s="187" t="s">
        <v>59</v>
      </c>
      <c r="B74" s="189">
        <v>7</v>
      </c>
      <c r="C74" s="189">
        <v>0</v>
      </c>
      <c r="D74" s="190">
        <v>0</v>
      </c>
      <c r="E74" s="190">
        <v>5</v>
      </c>
      <c r="F74" s="190">
        <v>0</v>
      </c>
      <c r="G74" s="190">
        <v>1</v>
      </c>
      <c r="H74" s="190">
        <v>0</v>
      </c>
      <c r="I74" s="190">
        <v>6</v>
      </c>
      <c r="J74" s="190">
        <v>2</v>
      </c>
      <c r="K74" s="190">
        <v>1</v>
      </c>
      <c r="L74" s="191">
        <v>5</v>
      </c>
      <c r="M74" s="261">
        <f t="shared" si="0"/>
        <v>0</v>
      </c>
    </row>
    <row r="75" spans="1:13" s="32" customFormat="1" ht="12">
      <c r="A75" s="195" t="s">
        <v>39</v>
      </c>
      <c r="B75" s="219">
        <v>1268</v>
      </c>
      <c r="C75" s="219">
        <v>1008</v>
      </c>
      <c r="D75" s="219">
        <v>57</v>
      </c>
      <c r="E75" s="219">
        <v>852</v>
      </c>
      <c r="F75" s="219">
        <v>105</v>
      </c>
      <c r="G75" s="219">
        <v>451</v>
      </c>
      <c r="H75" s="219">
        <v>63</v>
      </c>
      <c r="I75" s="219">
        <v>1456</v>
      </c>
      <c r="J75" s="219">
        <v>1316</v>
      </c>
      <c r="K75" s="219">
        <v>762</v>
      </c>
      <c r="L75" s="219">
        <v>1017</v>
      </c>
      <c r="M75" s="261">
        <f t="shared" si="0"/>
        <v>0</v>
      </c>
    </row>
    <row r="76" spans="1:12" ht="12.75">
      <c r="A76" s="37"/>
      <c r="B76" s="30"/>
      <c r="C76" s="30"/>
      <c r="D76" s="30"/>
      <c r="E76" s="30"/>
      <c r="F76" s="30"/>
      <c r="G76" s="30"/>
      <c r="H76" s="30"/>
      <c r="I76" s="30"/>
      <c r="J76" s="30"/>
      <c r="K76" s="30"/>
      <c r="L76" s="30"/>
    </row>
    <row r="77" spans="1:12" ht="12.75">
      <c r="A77" s="37" t="s">
        <v>92</v>
      </c>
      <c r="B77" s="30"/>
      <c r="C77" s="30"/>
      <c r="D77" s="30"/>
      <c r="E77" s="30"/>
      <c r="F77" s="30"/>
      <c r="G77" s="30"/>
      <c r="H77" s="30"/>
      <c r="I77" s="30"/>
      <c r="J77" s="30"/>
      <c r="K77" s="30"/>
      <c r="L77" s="30"/>
    </row>
    <row r="78" spans="1:2" ht="12.75">
      <c r="A78" s="648" t="s">
        <v>90</v>
      </c>
      <c r="B78" s="649"/>
    </row>
    <row r="79" spans="1:12" ht="27" customHeight="1">
      <c r="A79" s="646" t="s">
        <v>126</v>
      </c>
      <c r="B79" s="647"/>
      <c r="C79" s="647"/>
      <c r="D79" s="647"/>
      <c r="E79" s="647"/>
      <c r="F79" s="647"/>
      <c r="G79" s="647"/>
      <c r="H79" s="647"/>
      <c r="I79" s="647"/>
      <c r="J79" s="647"/>
      <c r="K79" s="647"/>
      <c r="L79" s="647"/>
    </row>
    <row r="80" spans="1:2" ht="12.75">
      <c r="A80" s="38"/>
      <c r="B80" s="26"/>
    </row>
    <row r="81" spans="1:12" ht="23.25" customHeight="1">
      <c r="A81" s="646" t="s">
        <v>91</v>
      </c>
      <c r="B81" s="650"/>
      <c r="C81" s="650"/>
      <c r="D81" s="650"/>
      <c r="E81" s="650"/>
      <c r="F81" s="650"/>
      <c r="G81" s="650"/>
      <c r="H81" s="650"/>
      <c r="I81" s="650"/>
      <c r="J81" s="650"/>
      <c r="K81" s="650"/>
      <c r="L81" s="650"/>
    </row>
    <row r="82" spans="1:12" ht="9.75" customHeight="1">
      <c r="A82" s="39"/>
      <c r="B82" s="28"/>
      <c r="C82" s="28"/>
      <c r="D82" s="28"/>
      <c r="E82" s="28"/>
      <c r="F82" s="28"/>
      <c r="G82" s="28"/>
      <c r="H82" s="28"/>
      <c r="I82" s="28"/>
      <c r="J82" s="28"/>
      <c r="K82" s="28"/>
      <c r="L82" s="28"/>
    </row>
    <row r="83" spans="1:12" ht="24.75" customHeight="1">
      <c r="A83" s="646" t="s">
        <v>94</v>
      </c>
      <c r="B83" s="647"/>
      <c r="C83" s="647"/>
      <c r="D83" s="647"/>
      <c r="E83" s="647"/>
      <c r="F83" s="647"/>
      <c r="G83" s="647"/>
      <c r="H83" s="647"/>
      <c r="I83" s="647"/>
      <c r="J83" s="647"/>
      <c r="K83" s="647"/>
      <c r="L83" s="647"/>
    </row>
  </sheetData>
  <sheetProtection/>
  <mergeCells count="6">
    <mergeCell ref="A1:L1"/>
    <mergeCell ref="A2:L2"/>
    <mergeCell ref="A83:L83"/>
    <mergeCell ref="A78:B78"/>
    <mergeCell ref="A81:L81"/>
    <mergeCell ref="A79:L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70"/>
  <sheetViews>
    <sheetView view="pageBreakPreview" zoomScaleSheetLayoutView="100" workbookViewId="0" topLeftCell="A34">
      <selection activeCell="B76" sqref="B76"/>
    </sheetView>
  </sheetViews>
  <sheetFormatPr defaultColWidth="9.140625" defaultRowHeight="12.75"/>
  <cols>
    <col min="1" max="1" width="16.28125" style="200" customWidth="1"/>
    <col min="2" max="2" width="10.00390625" style="200" customWidth="1"/>
    <col min="3" max="9" width="7.421875" style="200" customWidth="1"/>
    <col min="10" max="10" width="10.00390625" style="200" customWidth="1"/>
    <col min="11" max="11" width="9.140625" style="255" customWidth="1"/>
    <col min="12" max="16384" width="9.140625" style="200" customWidth="1"/>
  </cols>
  <sheetData>
    <row r="1" spans="1:11" s="198" customFormat="1" ht="15.75">
      <c r="A1" s="656" t="s">
        <v>95</v>
      </c>
      <c r="B1" s="657"/>
      <c r="C1" s="657"/>
      <c r="D1" s="657"/>
      <c r="E1" s="657"/>
      <c r="F1" s="657"/>
      <c r="G1" s="657"/>
      <c r="H1" s="657"/>
      <c r="I1" s="657"/>
      <c r="J1" s="658"/>
      <c r="K1" s="257"/>
    </row>
    <row r="2" spans="1:11" s="198" customFormat="1" ht="15.75">
      <c r="A2" s="482"/>
      <c r="B2" s="662" t="str">
        <f>LOWER(Nastavení!B3)</f>
        <v>2008</v>
      </c>
      <c r="C2" s="663"/>
      <c r="D2" s="663"/>
      <c r="E2" s="663"/>
      <c r="F2" s="663"/>
      <c r="G2" s="663"/>
      <c r="H2" s="663"/>
      <c r="I2" s="664"/>
      <c r="J2" s="665" t="s">
        <v>232</v>
      </c>
      <c r="K2" s="257"/>
    </row>
    <row r="3" spans="1:11" s="369" customFormat="1" ht="6.75" customHeight="1">
      <c r="A3" s="480"/>
      <c r="B3" s="481"/>
      <c r="C3" s="481"/>
      <c r="D3" s="481"/>
      <c r="E3" s="481"/>
      <c r="F3" s="481"/>
      <c r="G3" s="481"/>
      <c r="H3" s="481"/>
      <c r="I3" s="481"/>
      <c r="J3" s="666"/>
      <c r="K3" s="368"/>
    </row>
    <row r="4" spans="1:11" ht="65.25" customHeight="1">
      <c r="A4" s="386" t="s">
        <v>0</v>
      </c>
      <c r="B4" s="387" t="s">
        <v>319</v>
      </c>
      <c r="C4" s="388" t="s">
        <v>160</v>
      </c>
      <c r="D4" s="388" t="s">
        <v>161</v>
      </c>
      <c r="E4" s="388" t="s">
        <v>162</v>
      </c>
      <c r="F4" s="388" t="s">
        <v>65</v>
      </c>
      <c r="G4" s="388" t="s">
        <v>163</v>
      </c>
      <c r="H4" s="388" t="s">
        <v>157</v>
      </c>
      <c r="I4" s="388" t="s">
        <v>164</v>
      </c>
      <c r="J4" s="388" t="s">
        <v>320</v>
      </c>
      <c r="K4" s="256"/>
    </row>
    <row r="5" spans="1:11" ht="12.75">
      <c r="A5" s="205" t="s">
        <v>1</v>
      </c>
      <c r="B5" s="210">
        <v>0</v>
      </c>
      <c r="C5" s="210">
        <v>2</v>
      </c>
      <c r="D5" s="211">
        <v>0</v>
      </c>
      <c r="E5" s="211">
        <v>0</v>
      </c>
      <c r="F5" s="211">
        <v>0</v>
      </c>
      <c r="G5" s="211">
        <v>0</v>
      </c>
      <c r="H5" s="211">
        <v>0</v>
      </c>
      <c r="I5" s="211">
        <v>0</v>
      </c>
      <c r="J5" s="213">
        <v>2</v>
      </c>
      <c r="K5" s="258">
        <f aca="true" t="shared" si="0" ref="K5:K22">B5+C5-I5-J5</f>
        <v>0</v>
      </c>
    </row>
    <row r="6" spans="1:11" ht="12.75">
      <c r="A6" s="205" t="s">
        <v>48</v>
      </c>
      <c r="B6" s="210">
        <v>1</v>
      </c>
      <c r="C6" s="210">
        <v>0</v>
      </c>
      <c r="D6" s="211">
        <v>0</v>
      </c>
      <c r="E6" s="211">
        <v>0</v>
      </c>
      <c r="F6" s="211">
        <v>0</v>
      </c>
      <c r="G6" s="211">
        <v>0</v>
      </c>
      <c r="H6" s="211">
        <v>0</v>
      </c>
      <c r="I6" s="211">
        <v>0</v>
      </c>
      <c r="J6" s="213">
        <v>1</v>
      </c>
      <c r="K6" s="258">
        <f t="shared" si="0"/>
        <v>0</v>
      </c>
    </row>
    <row r="7" spans="1:11" ht="12.75">
      <c r="A7" s="205" t="s">
        <v>8</v>
      </c>
      <c r="B7" s="210">
        <v>1</v>
      </c>
      <c r="C7" s="210">
        <v>0</v>
      </c>
      <c r="D7" s="211">
        <v>1</v>
      </c>
      <c r="E7" s="211">
        <v>0</v>
      </c>
      <c r="F7" s="211">
        <v>0</v>
      </c>
      <c r="G7" s="211">
        <v>0</v>
      </c>
      <c r="H7" s="211">
        <v>1</v>
      </c>
      <c r="I7" s="211">
        <v>1</v>
      </c>
      <c r="J7" s="213">
        <v>0</v>
      </c>
      <c r="K7" s="258">
        <f t="shared" si="0"/>
        <v>0</v>
      </c>
    </row>
    <row r="8" spans="1:11" ht="12.75">
      <c r="A8" s="214" t="s">
        <v>11</v>
      </c>
      <c r="B8" s="215">
        <v>2</v>
      </c>
      <c r="C8" s="216">
        <v>2</v>
      </c>
      <c r="D8" s="216">
        <v>1</v>
      </c>
      <c r="E8" s="216">
        <v>0</v>
      </c>
      <c r="F8" s="216">
        <v>0</v>
      </c>
      <c r="G8" s="216">
        <v>0</v>
      </c>
      <c r="H8" s="216">
        <v>1</v>
      </c>
      <c r="I8" s="238">
        <v>1</v>
      </c>
      <c r="J8" s="216">
        <v>3</v>
      </c>
      <c r="K8" s="258">
        <f t="shared" si="0"/>
        <v>0</v>
      </c>
    </row>
    <row r="9" spans="1:11" ht="12.75">
      <c r="A9" s="205" t="s">
        <v>27</v>
      </c>
      <c r="B9" s="210">
        <v>1</v>
      </c>
      <c r="C9" s="210">
        <v>0</v>
      </c>
      <c r="D9" s="211">
        <v>0</v>
      </c>
      <c r="E9" s="211">
        <v>0</v>
      </c>
      <c r="F9" s="211">
        <v>0</v>
      </c>
      <c r="G9" s="211">
        <v>1</v>
      </c>
      <c r="H9" s="211">
        <v>1</v>
      </c>
      <c r="I9" s="211">
        <v>1</v>
      </c>
      <c r="J9" s="213">
        <v>0</v>
      </c>
      <c r="K9" s="258">
        <f t="shared" si="0"/>
        <v>0</v>
      </c>
    </row>
    <row r="10" spans="1:11" ht="12.75">
      <c r="A10" s="205" t="s">
        <v>33</v>
      </c>
      <c r="B10" s="210">
        <v>1</v>
      </c>
      <c r="C10" s="210">
        <v>2</v>
      </c>
      <c r="D10" s="211">
        <v>0</v>
      </c>
      <c r="E10" s="211">
        <v>3</v>
      </c>
      <c r="F10" s="211">
        <v>0</v>
      </c>
      <c r="G10" s="211">
        <v>0</v>
      </c>
      <c r="H10" s="211">
        <v>3</v>
      </c>
      <c r="I10" s="211">
        <v>3</v>
      </c>
      <c r="J10" s="213">
        <v>0</v>
      </c>
      <c r="K10" s="258">
        <f t="shared" si="0"/>
        <v>0</v>
      </c>
    </row>
    <row r="11" spans="1:11" ht="12.75">
      <c r="A11" s="205" t="s">
        <v>24</v>
      </c>
      <c r="B11" s="210">
        <v>1</v>
      </c>
      <c r="C11" s="210">
        <v>0</v>
      </c>
      <c r="D11" s="211">
        <v>0</v>
      </c>
      <c r="E11" s="211">
        <v>0</v>
      </c>
      <c r="F11" s="211">
        <v>0</v>
      </c>
      <c r="G11" s="211">
        <v>1</v>
      </c>
      <c r="H11" s="211">
        <v>1</v>
      </c>
      <c r="I11" s="211">
        <v>0</v>
      </c>
      <c r="J11" s="213">
        <v>1</v>
      </c>
      <c r="K11" s="258">
        <f t="shared" si="0"/>
        <v>0</v>
      </c>
    </row>
    <row r="12" spans="1:11" ht="12.75">
      <c r="A12" s="205" t="s">
        <v>34</v>
      </c>
      <c r="B12" s="210">
        <v>1</v>
      </c>
      <c r="C12" s="210">
        <v>0</v>
      </c>
      <c r="D12" s="211">
        <v>0</v>
      </c>
      <c r="E12" s="211">
        <v>1</v>
      </c>
      <c r="F12" s="211">
        <v>0</v>
      </c>
      <c r="G12" s="211">
        <v>0</v>
      </c>
      <c r="H12" s="211">
        <v>1</v>
      </c>
      <c r="I12" s="211">
        <v>1</v>
      </c>
      <c r="J12" s="213">
        <v>0</v>
      </c>
      <c r="K12" s="258">
        <f t="shared" si="0"/>
        <v>0</v>
      </c>
    </row>
    <row r="13" spans="1:11" ht="12.75">
      <c r="A13" s="205" t="s">
        <v>55</v>
      </c>
      <c r="B13" s="210">
        <v>0</v>
      </c>
      <c r="C13" s="210">
        <v>22</v>
      </c>
      <c r="D13" s="211">
        <v>0</v>
      </c>
      <c r="E13" s="211">
        <v>1</v>
      </c>
      <c r="F13" s="211">
        <v>0</v>
      </c>
      <c r="G13" s="211">
        <v>4</v>
      </c>
      <c r="H13" s="211">
        <v>5</v>
      </c>
      <c r="I13" s="211">
        <v>1</v>
      </c>
      <c r="J13" s="213">
        <v>21</v>
      </c>
      <c r="K13" s="258">
        <f t="shared" si="0"/>
        <v>0</v>
      </c>
    </row>
    <row r="14" spans="1:11" ht="12.75">
      <c r="A14" s="205" t="s">
        <v>29</v>
      </c>
      <c r="B14" s="210">
        <v>0</v>
      </c>
      <c r="C14" s="210">
        <v>1</v>
      </c>
      <c r="D14" s="211">
        <v>0</v>
      </c>
      <c r="E14" s="211">
        <v>0</v>
      </c>
      <c r="F14" s="211">
        <v>0</v>
      </c>
      <c r="G14" s="211">
        <v>0</v>
      </c>
      <c r="H14" s="211">
        <v>0</v>
      </c>
      <c r="I14" s="211">
        <v>0</v>
      </c>
      <c r="J14" s="213">
        <v>1</v>
      </c>
      <c r="K14" s="258">
        <f t="shared" si="0"/>
        <v>0</v>
      </c>
    </row>
    <row r="15" spans="1:11" ht="12.75">
      <c r="A15" s="214" t="s">
        <v>37</v>
      </c>
      <c r="B15" s="215">
        <v>4</v>
      </c>
      <c r="C15" s="216">
        <v>25</v>
      </c>
      <c r="D15" s="216">
        <v>0</v>
      </c>
      <c r="E15" s="216">
        <v>5</v>
      </c>
      <c r="F15" s="216">
        <v>0</v>
      </c>
      <c r="G15" s="216">
        <v>6</v>
      </c>
      <c r="H15" s="216">
        <v>11</v>
      </c>
      <c r="I15" s="238">
        <v>6</v>
      </c>
      <c r="J15" s="216">
        <v>23</v>
      </c>
      <c r="K15" s="258">
        <f t="shared" si="0"/>
        <v>0</v>
      </c>
    </row>
    <row r="16" spans="1:11" ht="12.75">
      <c r="A16" s="205" t="s">
        <v>12</v>
      </c>
      <c r="B16" s="210">
        <v>1</v>
      </c>
      <c r="C16" s="210">
        <v>0</v>
      </c>
      <c r="D16" s="211">
        <v>1</v>
      </c>
      <c r="E16" s="211">
        <v>0</v>
      </c>
      <c r="F16" s="211">
        <v>0</v>
      </c>
      <c r="G16" s="211">
        <v>0</v>
      </c>
      <c r="H16" s="211">
        <v>1</v>
      </c>
      <c r="I16" s="211">
        <v>1</v>
      </c>
      <c r="J16" s="213">
        <v>0</v>
      </c>
      <c r="K16" s="258">
        <f t="shared" si="0"/>
        <v>0</v>
      </c>
    </row>
    <row r="17" spans="1:11" ht="12.75">
      <c r="A17" s="205" t="s">
        <v>18</v>
      </c>
      <c r="B17" s="210">
        <v>1</v>
      </c>
      <c r="C17" s="210">
        <v>0</v>
      </c>
      <c r="D17" s="211">
        <v>1</v>
      </c>
      <c r="E17" s="211">
        <v>0</v>
      </c>
      <c r="F17" s="211">
        <v>0</v>
      </c>
      <c r="G17" s="211">
        <v>0</v>
      </c>
      <c r="H17" s="211">
        <v>1</v>
      </c>
      <c r="I17" s="211">
        <v>1</v>
      </c>
      <c r="J17" s="213">
        <v>0</v>
      </c>
      <c r="K17" s="258">
        <f t="shared" si="0"/>
        <v>0</v>
      </c>
    </row>
    <row r="18" spans="1:11" ht="12.75">
      <c r="A18" s="205" t="s">
        <v>185</v>
      </c>
      <c r="B18" s="210">
        <v>0</v>
      </c>
      <c r="C18" s="210">
        <v>1</v>
      </c>
      <c r="D18" s="211">
        <v>0</v>
      </c>
      <c r="E18" s="211">
        <v>0</v>
      </c>
      <c r="F18" s="211">
        <v>0</v>
      </c>
      <c r="G18" s="211">
        <v>0</v>
      </c>
      <c r="H18" s="211">
        <v>0</v>
      </c>
      <c r="I18" s="211">
        <v>0</v>
      </c>
      <c r="J18" s="213">
        <v>1</v>
      </c>
      <c r="K18" s="258">
        <f t="shared" si="0"/>
        <v>0</v>
      </c>
    </row>
    <row r="19" spans="1:11" ht="12.75">
      <c r="A19" s="214" t="s">
        <v>23</v>
      </c>
      <c r="B19" s="215">
        <v>2</v>
      </c>
      <c r="C19" s="216">
        <v>1</v>
      </c>
      <c r="D19" s="216">
        <v>2</v>
      </c>
      <c r="E19" s="216">
        <v>0</v>
      </c>
      <c r="F19" s="216">
        <v>0</v>
      </c>
      <c r="G19" s="216">
        <v>0</v>
      </c>
      <c r="H19" s="216">
        <v>2</v>
      </c>
      <c r="I19" s="238">
        <v>2</v>
      </c>
      <c r="J19" s="216">
        <v>1</v>
      </c>
      <c r="K19" s="258">
        <f t="shared" si="0"/>
        <v>0</v>
      </c>
    </row>
    <row r="20" spans="1:11" ht="12.75">
      <c r="A20" s="205" t="s">
        <v>347</v>
      </c>
      <c r="B20" s="210">
        <v>2</v>
      </c>
      <c r="C20" s="210">
        <v>0</v>
      </c>
      <c r="D20" s="211">
        <v>2</v>
      </c>
      <c r="E20" s="211">
        <v>0</v>
      </c>
      <c r="F20" s="211">
        <v>0</v>
      </c>
      <c r="G20" s="211">
        <v>0</v>
      </c>
      <c r="H20" s="211">
        <v>2</v>
      </c>
      <c r="I20" s="211">
        <v>2</v>
      </c>
      <c r="J20" s="213">
        <v>0</v>
      </c>
      <c r="K20" s="258">
        <f t="shared" si="0"/>
        <v>0</v>
      </c>
    </row>
    <row r="21" spans="1:11" ht="12.75">
      <c r="A21" s="218" t="s">
        <v>39</v>
      </c>
      <c r="B21" s="219">
        <v>10</v>
      </c>
      <c r="C21" s="220">
        <v>28</v>
      </c>
      <c r="D21" s="220">
        <v>5</v>
      </c>
      <c r="E21" s="220">
        <v>5</v>
      </c>
      <c r="F21" s="220">
        <v>0</v>
      </c>
      <c r="G21" s="220">
        <v>6</v>
      </c>
      <c r="H21" s="220">
        <v>16</v>
      </c>
      <c r="I21" s="220">
        <v>11</v>
      </c>
      <c r="J21" s="220">
        <v>27</v>
      </c>
      <c r="K21" s="258">
        <f t="shared" si="0"/>
        <v>0</v>
      </c>
    </row>
    <row r="22" spans="1:11" ht="7.5" customHeight="1">
      <c r="A22" s="221"/>
      <c r="B22" s="222"/>
      <c r="C22" s="222"/>
      <c r="D22" s="222"/>
      <c r="E22" s="222"/>
      <c r="F22" s="222"/>
      <c r="G22" s="222"/>
      <c r="H22" s="222"/>
      <c r="I22" s="222"/>
      <c r="J22" s="222"/>
      <c r="K22" s="258">
        <f t="shared" si="0"/>
        <v>0</v>
      </c>
    </row>
    <row r="23" spans="1:10" ht="18.75">
      <c r="A23" s="659" t="s">
        <v>115</v>
      </c>
      <c r="B23" s="660"/>
      <c r="C23" s="660"/>
      <c r="D23" s="660"/>
      <c r="E23" s="660"/>
      <c r="F23" s="660"/>
      <c r="G23" s="660"/>
      <c r="H23" s="660"/>
      <c r="I23" s="660"/>
      <c r="J23" s="661"/>
    </row>
    <row r="24" spans="1:11" s="198" customFormat="1" ht="15.75">
      <c r="A24" s="482"/>
      <c r="B24" s="667" t="str">
        <f>LOWER(Nastavení!B3)</f>
        <v>2008</v>
      </c>
      <c r="C24" s="668"/>
      <c r="D24" s="668"/>
      <c r="E24" s="668"/>
      <c r="F24" s="668"/>
      <c r="G24" s="668"/>
      <c r="H24" s="668"/>
      <c r="I24" s="669"/>
      <c r="J24" s="552"/>
      <c r="K24" s="257"/>
    </row>
    <row r="25" spans="1:11" s="369" customFormat="1" ht="11.25">
      <c r="A25" s="366"/>
      <c r="B25" s="367"/>
      <c r="C25" s="367"/>
      <c r="D25" s="367"/>
      <c r="E25" s="367"/>
      <c r="F25" s="367"/>
      <c r="G25" s="367"/>
      <c r="H25" s="367"/>
      <c r="I25" s="367"/>
      <c r="J25" s="370" t="s">
        <v>233</v>
      </c>
      <c r="K25" s="368"/>
    </row>
    <row r="26" spans="1:11" s="390" customFormat="1" ht="66.75" customHeight="1">
      <c r="A26" s="386" t="s">
        <v>0</v>
      </c>
      <c r="B26" s="387" t="s">
        <v>321</v>
      </c>
      <c r="C26" s="388" t="s">
        <v>153</v>
      </c>
      <c r="D26" s="388" t="s">
        <v>87</v>
      </c>
      <c r="E26" s="388" t="s">
        <v>155</v>
      </c>
      <c r="F26" s="388" t="s">
        <v>65</v>
      </c>
      <c r="G26" s="388" t="s">
        <v>156</v>
      </c>
      <c r="H26" s="388" t="s">
        <v>157</v>
      </c>
      <c r="I26" s="388" t="s">
        <v>164</v>
      </c>
      <c r="J26" s="388" t="s">
        <v>322</v>
      </c>
      <c r="K26" s="389"/>
    </row>
    <row r="27" spans="1:11" ht="12.75">
      <c r="A27" s="223" t="s">
        <v>1</v>
      </c>
      <c r="B27" s="224">
        <v>0</v>
      </c>
      <c r="C27" s="225">
        <v>5</v>
      </c>
      <c r="D27" s="225">
        <v>0</v>
      </c>
      <c r="E27" s="225">
        <v>1</v>
      </c>
      <c r="F27" s="225">
        <v>0</v>
      </c>
      <c r="G27" s="225">
        <v>0</v>
      </c>
      <c r="H27" s="225">
        <v>1</v>
      </c>
      <c r="I27" s="226">
        <v>1</v>
      </c>
      <c r="J27" s="227">
        <v>4</v>
      </c>
      <c r="K27" s="258">
        <f>B27+C27-I27-J27</f>
        <v>0</v>
      </c>
    </row>
    <row r="28" spans="1:11" ht="12.75">
      <c r="A28" s="228" t="s">
        <v>2</v>
      </c>
      <c r="B28" s="229">
        <v>1</v>
      </c>
      <c r="C28" s="230">
        <v>0</v>
      </c>
      <c r="D28" s="230">
        <v>0</v>
      </c>
      <c r="E28" s="230">
        <v>0</v>
      </c>
      <c r="F28" s="230">
        <v>1</v>
      </c>
      <c r="G28" s="230">
        <v>0</v>
      </c>
      <c r="H28" s="230">
        <v>1</v>
      </c>
      <c r="I28" s="231">
        <v>0</v>
      </c>
      <c r="J28" s="232">
        <v>1</v>
      </c>
      <c r="K28" s="258">
        <f aca="true" t="shared" si="1" ref="K28:K66">B28+C28-I28-J28</f>
        <v>0</v>
      </c>
    </row>
    <row r="29" spans="1:11" ht="12.75">
      <c r="A29" s="228" t="s">
        <v>3</v>
      </c>
      <c r="B29" s="229">
        <v>0</v>
      </c>
      <c r="C29" s="230">
        <v>1</v>
      </c>
      <c r="D29" s="230">
        <v>0</v>
      </c>
      <c r="E29" s="230">
        <v>0</v>
      </c>
      <c r="F29" s="230">
        <v>0</v>
      </c>
      <c r="G29" s="230">
        <v>0</v>
      </c>
      <c r="H29" s="230">
        <v>0</v>
      </c>
      <c r="I29" s="230">
        <v>0</v>
      </c>
      <c r="J29" s="232">
        <v>1</v>
      </c>
      <c r="K29" s="258">
        <f t="shared" si="1"/>
        <v>0</v>
      </c>
    </row>
    <row r="30" spans="1:11" ht="12.75">
      <c r="A30" s="233" t="s">
        <v>257</v>
      </c>
      <c r="B30" s="234">
        <v>0</v>
      </c>
      <c r="C30" s="235">
        <v>2</v>
      </c>
      <c r="D30" s="235">
        <v>0</v>
      </c>
      <c r="E30" s="235">
        <v>0</v>
      </c>
      <c r="F30" s="235">
        <v>1</v>
      </c>
      <c r="G30" s="235">
        <v>0</v>
      </c>
      <c r="H30" s="235">
        <v>1</v>
      </c>
      <c r="I30" s="236">
        <v>0</v>
      </c>
      <c r="J30" s="237">
        <v>2</v>
      </c>
      <c r="K30" s="258">
        <f t="shared" si="1"/>
        <v>0</v>
      </c>
    </row>
    <row r="31" spans="1:11" ht="12.75">
      <c r="A31" s="233" t="s">
        <v>8</v>
      </c>
      <c r="B31" s="234">
        <v>1</v>
      </c>
      <c r="C31" s="235">
        <v>11</v>
      </c>
      <c r="D31" s="235">
        <v>1</v>
      </c>
      <c r="E31" s="235">
        <v>1</v>
      </c>
      <c r="F31" s="235">
        <v>1</v>
      </c>
      <c r="G31" s="235">
        <v>0</v>
      </c>
      <c r="H31" s="235">
        <v>3</v>
      </c>
      <c r="I31" s="236">
        <v>2</v>
      </c>
      <c r="J31" s="237">
        <v>10</v>
      </c>
      <c r="K31" s="258">
        <f t="shared" si="1"/>
        <v>0</v>
      </c>
    </row>
    <row r="32" spans="1:11" ht="12.75">
      <c r="A32" s="233" t="s">
        <v>9</v>
      </c>
      <c r="B32" s="234">
        <v>1</v>
      </c>
      <c r="C32" s="235">
        <v>2</v>
      </c>
      <c r="D32" s="235">
        <v>0</v>
      </c>
      <c r="E32" s="235">
        <v>1</v>
      </c>
      <c r="F32" s="235">
        <v>2</v>
      </c>
      <c r="G32" s="235">
        <v>0</v>
      </c>
      <c r="H32" s="235">
        <v>3</v>
      </c>
      <c r="I32" s="236">
        <v>2</v>
      </c>
      <c r="J32" s="237">
        <v>1</v>
      </c>
      <c r="K32" s="258">
        <f t="shared" si="1"/>
        <v>0</v>
      </c>
    </row>
    <row r="33" spans="1:11" ht="12.75">
      <c r="A33" s="233" t="s">
        <v>178</v>
      </c>
      <c r="B33" s="234">
        <v>0</v>
      </c>
      <c r="C33" s="235">
        <v>1</v>
      </c>
      <c r="D33" s="235">
        <v>0</v>
      </c>
      <c r="E33" s="235">
        <v>0</v>
      </c>
      <c r="F33" s="235">
        <v>1</v>
      </c>
      <c r="G33" s="235">
        <v>0</v>
      </c>
      <c r="H33" s="235">
        <v>1</v>
      </c>
      <c r="I33" s="236">
        <v>1</v>
      </c>
      <c r="J33" s="237">
        <v>0</v>
      </c>
      <c r="K33" s="258">
        <f t="shared" si="1"/>
        <v>0</v>
      </c>
    </row>
    <row r="34" spans="1:11" ht="12.75">
      <c r="A34" s="228" t="s">
        <v>10</v>
      </c>
      <c r="B34" s="229">
        <v>3</v>
      </c>
      <c r="C34" s="230">
        <v>62</v>
      </c>
      <c r="D34" s="230">
        <v>11</v>
      </c>
      <c r="E34" s="230">
        <v>5</v>
      </c>
      <c r="F34" s="230">
        <v>24</v>
      </c>
      <c r="G34" s="230">
        <v>0</v>
      </c>
      <c r="H34" s="230">
        <v>40</v>
      </c>
      <c r="I34" s="231">
        <v>33</v>
      </c>
      <c r="J34" s="232">
        <v>32</v>
      </c>
      <c r="K34" s="258">
        <f t="shared" si="1"/>
        <v>0</v>
      </c>
    </row>
    <row r="35" spans="1:11" ht="12.75">
      <c r="A35" s="214" t="s">
        <v>11</v>
      </c>
      <c r="B35" s="215">
        <v>6</v>
      </c>
      <c r="C35" s="216">
        <v>84</v>
      </c>
      <c r="D35" s="216">
        <v>12</v>
      </c>
      <c r="E35" s="216">
        <v>8</v>
      </c>
      <c r="F35" s="216">
        <v>30</v>
      </c>
      <c r="G35" s="216">
        <v>0</v>
      </c>
      <c r="H35" s="216">
        <v>50</v>
      </c>
      <c r="I35" s="238">
        <v>39</v>
      </c>
      <c r="J35" s="216">
        <v>51</v>
      </c>
      <c r="K35" s="258">
        <f t="shared" si="1"/>
        <v>0</v>
      </c>
    </row>
    <row r="36" spans="1:11" ht="12.75">
      <c r="A36" s="233" t="s">
        <v>36</v>
      </c>
      <c r="B36" s="234">
        <v>0</v>
      </c>
      <c r="C36" s="235">
        <v>1</v>
      </c>
      <c r="D36" s="235">
        <v>1</v>
      </c>
      <c r="E36" s="235">
        <v>0</v>
      </c>
      <c r="F36" s="235">
        <v>0</v>
      </c>
      <c r="G36" s="235">
        <v>0</v>
      </c>
      <c r="H36" s="235">
        <v>1</v>
      </c>
      <c r="I36" s="236">
        <v>1</v>
      </c>
      <c r="J36" s="237">
        <v>0</v>
      </c>
      <c r="K36" s="258">
        <f t="shared" si="1"/>
        <v>0</v>
      </c>
    </row>
    <row r="37" spans="1:11" ht="12.75">
      <c r="A37" s="233" t="s">
        <v>30</v>
      </c>
      <c r="B37" s="234">
        <v>0</v>
      </c>
      <c r="C37" s="235">
        <v>4</v>
      </c>
      <c r="D37" s="235">
        <v>0</v>
      </c>
      <c r="E37" s="235">
        <v>0</v>
      </c>
      <c r="F37" s="235">
        <v>0</v>
      </c>
      <c r="G37" s="235">
        <v>0</v>
      </c>
      <c r="H37" s="235">
        <v>0</v>
      </c>
      <c r="I37" s="236">
        <v>0</v>
      </c>
      <c r="J37" s="237">
        <v>4</v>
      </c>
      <c r="K37" s="258">
        <f t="shared" si="1"/>
        <v>0</v>
      </c>
    </row>
    <row r="38" spans="1:11" ht="12.75">
      <c r="A38" s="233" t="s">
        <v>50</v>
      </c>
      <c r="B38" s="234">
        <v>0</v>
      </c>
      <c r="C38" s="235">
        <v>5</v>
      </c>
      <c r="D38" s="235">
        <v>0</v>
      </c>
      <c r="E38" s="235">
        <v>1</v>
      </c>
      <c r="F38" s="235">
        <v>1</v>
      </c>
      <c r="G38" s="235">
        <v>0</v>
      </c>
      <c r="H38" s="235">
        <v>2</v>
      </c>
      <c r="I38" s="236">
        <v>2</v>
      </c>
      <c r="J38" s="237">
        <v>3</v>
      </c>
      <c r="K38" s="258">
        <f t="shared" si="1"/>
        <v>0</v>
      </c>
    </row>
    <row r="39" spans="1:11" ht="12.75">
      <c r="A39" s="233" t="s">
        <v>27</v>
      </c>
      <c r="B39" s="234">
        <v>0</v>
      </c>
      <c r="C39" s="235">
        <v>2</v>
      </c>
      <c r="D39" s="235">
        <v>0</v>
      </c>
      <c r="E39" s="235">
        <v>0</v>
      </c>
      <c r="F39" s="235">
        <v>1</v>
      </c>
      <c r="G39" s="235">
        <v>0</v>
      </c>
      <c r="H39" s="235">
        <v>1</v>
      </c>
      <c r="I39" s="236">
        <v>1</v>
      </c>
      <c r="J39" s="237">
        <v>1</v>
      </c>
      <c r="K39" s="258">
        <f t="shared" si="1"/>
        <v>0</v>
      </c>
    </row>
    <row r="40" spans="1:11" ht="12.75">
      <c r="A40" s="233" t="s">
        <v>35</v>
      </c>
      <c r="B40" s="234">
        <v>3</v>
      </c>
      <c r="C40" s="235">
        <v>2</v>
      </c>
      <c r="D40" s="235">
        <v>0</v>
      </c>
      <c r="E40" s="235">
        <v>0</v>
      </c>
      <c r="F40" s="235">
        <v>4</v>
      </c>
      <c r="G40" s="235">
        <v>0</v>
      </c>
      <c r="H40" s="235">
        <v>4</v>
      </c>
      <c r="I40" s="236">
        <v>4</v>
      </c>
      <c r="J40" s="237">
        <v>1</v>
      </c>
      <c r="K40" s="258">
        <f t="shared" si="1"/>
        <v>0</v>
      </c>
    </row>
    <row r="41" spans="1:11" ht="12.75">
      <c r="A41" s="233" t="s">
        <v>28</v>
      </c>
      <c r="B41" s="234">
        <v>0</v>
      </c>
      <c r="C41" s="235">
        <v>1</v>
      </c>
      <c r="D41" s="235">
        <v>0</v>
      </c>
      <c r="E41" s="235">
        <v>0</v>
      </c>
      <c r="F41" s="235">
        <v>1</v>
      </c>
      <c r="G41" s="235">
        <v>0</v>
      </c>
      <c r="H41" s="235">
        <v>1</v>
      </c>
      <c r="I41" s="236">
        <v>1</v>
      </c>
      <c r="J41" s="237">
        <v>0</v>
      </c>
      <c r="K41" s="258">
        <f t="shared" si="1"/>
        <v>0</v>
      </c>
    </row>
    <row r="42" spans="1:11" ht="12.75">
      <c r="A42" s="233" t="s">
        <v>24</v>
      </c>
      <c r="B42" s="234">
        <v>1</v>
      </c>
      <c r="C42" s="235">
        <v>8</v>
      </c>
      <c r="D42" s="235">
        <v>0</v>
      </c>
      <c r="E42" s="235">
        <v>0</v>
      </c>
      <c r="F42" s="235">
        <v>3</v>
      </c>
      <c r="G42" s="235">
        <v>0</v>
      </c>
      <c r="H42" s="235">
        <v>3</v>
      </c>
      <c r="I42" s="236">
        <v>4</v>
      </c>
      <c r="J42" s="237">
        <v>5</v>
      </c>
      <c r="K42" s="258">
        <f t="shared" si="1"/>
        <v>0</v>
      </c>
    </row>
    <row r="43" spans="1:11" ht="12.75">
      <c r="A43" s="233" t="s">
        <v>63</v>
      </c>
      <c r="B43" s="234">
        <v>0</v>
      </c>
      <c r="C43" s="235">
        <v>4</v>
      </c>
      <c r="D43" s="235">
        <v>0</v>
      </c>
      <c r="E43" s="235">
        <v>0</v>
      </c>
      <c r="F43" s="235">
        <v>0</v>
      </c>
      <c r="G43" s="235">
        <v>0</v>
      </c>
      <c r="H43" s="235">
        <v>0</v>
      </c>
      <c r="I43" s="236">
        <v>0</v>
      </c>
      <c r="J43" s="237">
        <v>4</v>
      </c>
      <c r="K43" s="258">
        <f t="shared" si="1"/>
        <v>0</v>
      </c>
    </row>
    <row r="44" spans="1:11" ht="12.75">
      <c r="A44" s="233" t="s">
        <v>46</v>
      </c>
      <c r="B44" s="234">
        <v>0</v>
      </c>
      <c r="C44" s="235">
        <v>9</v>
      </c>
      <c r="D44" s="235">
        <v>0</v>
      </c>
      <c r="E44" s="235">
        <v>0</v>
      </c>
      <c r="F44" s="235">
        <v>3</v>
      </c>
      <c r="G44" s="235">
        <v>0</v>
      </c>
      <c r="H44" s="235">
        <v>3</v>
      </c>
      <c r="I44" s="236">
        <v>3</v>
      </c>
      <c r="J44" s="237">
        <v>6</v>
      </c>
      <c r="K44" s="258">
        <f t="shared" si="1"/>
        <v>0</v>
      </c>
    </row>
    <row r="45" spans="1:11" ht="12.75">
      <c r="A45" s="233" t="s">
        <v>26</v>
      </c>
      <c r="B45" s="234">
        <v>0</v>
      </c>
      <c r="C45" s="235">
        <v>1</v>
      </c>
      <c r="D45" s="235">
        <v>0</v>
      </c>
      <c r="E45" s="235">
        <v>0</v>
      </c>
      <c r="F45" s="235">
        <v>0</v>
      </c>
      <c r="G45" s="235">
        <v>0</v>
      </c>
      <c r="H45" s="235">
        <v>0</v>
      </c>
      <c r="I45" s="236">
        <v>0</v>
      </c>
      <c r="J45" s="237">
        <v>1</v>
      </c>
      <c r="K45" s="258">
        <f t="shared" si="1"/>
        <v>0</v>
      </c>
    </row>
    <row r="46" spans="1:11" ht="12.75">
      <c r="A46" s="233" t="s">
        <v>31</v>
      </c>
      <c r="B46" s="234">
        <v>1</v>
      </c>
      <c r="C46" s="235">
        <v>0</v>
      </c>
      <c r="D46" s="235">
        <v>0</v>
      </c>
      <c r="E46" s="235">
        <v>0</v>
      </c>
      <c r="F46" s="235">
        <v>0</v>
      </c>
      <c r="G46" s="235">
        <v>0</v>
      </c>
      <c r="H46" s="235">
        <v>0</v>
      </c>
      <c r="I46" s="236">
        <v>0</v>
      </c>
      <c r="J46" s="237">
        <v>1</v>
      </c>
      <c r="K46" s="258">
        <f t="shared" si="1"/>
        <v>0</v>
      </c>
    </row>
    <row r="47" spans="1:11" ht="12.75">
      <c r="A47" s="233" t="s">
        <v>180</v>
      </c>
      <c r="B47" s="234">
        <v>1</v>
      </c>
      <c r="C47" s="235">
        <v>4</v>
      </c>
      <c r="D47" s="235">
        <v>1</v>
      </c>
      <c r="E47" s="235">
        <v>0</v>
      </c>
      <c r="F47" s="235">
        <v>0</v>
      </c>
      <c r="G47" s="235">
        <v>0</v>
      </c>
      <c r="H47" s="235">
        <v>1</v>
      </c>
      <c r="I47" s="236">
        <v>3</v>
      </c>
      <c r="J47" s="237">
        <v>2</v>
      </c>
      <c r="K47" s="258">
        <f t="shared" si="1"/>
        <v>0</v>
      </c>
    </row>
    <row r="48" spans="1:11" ht="12.75">
      <c r="A48" s="233" t="s">
        <v>55</v>
      </c>
      <c r="B48" s="234">
        <v>0</v>
      </c>
      <c r="C48" s="235">
        <v>8</v>
      </c>
      <c r="D48" s="235">
        <v>1</v>
      </c>
      <c r="E48" s="235">
        <v>1</v>
      </c>
      <c r="F48" s="235">
        <v>3</v>
      </c>
      <c r="G48" s="235">
        <v>0</v>
      </c>
      <c r="H48" s="235">
        <v>5</v>
      </c>
      <c r="I48" s="236">
        <v>5</v>
      </c>
      <c r="J48" s="237">
        <v>3</v>
      </c>
      <c r="K48" s="258">
        <f t="shared" si="1"/>
        <v>0</v>
      </c>
    </row>
    <row r="49" spans="1:11" ht="12.75">
      <c r="A49" s="233" t="s">
        <v>62</v>
      </c>
      <c r="B49" s="234">
        <v>0</v>
      </c>
      <c r="C49" s="235">
        <v>3</v>
      </c>
      <c r="D49" s="235">
        <v>0</v>
      </c>
      <c r="E49" s="235">
        <v>0</v>
      </c>
      <c r="F49" s="235">
        <v>2</v>
      </c>
      <c r="G49" s="235">
        <v>1</v>
      </c>
      <c r="H49" s="235">
        <v>3</v>
      </c>
      <c r="I49" s="236">
        <v>3</v>
      </c>
      <c r="J49" s="237">
        <v>0</v>
      </c>
      <c r="K49" s="258">
        <f t="shared" si="1"/>
        <v>0</v>
      </c>
    </row>
    <row r="50" spans="1:11" ht="12.75">
      <c r="A50" s="233" t="s">
        <v>29</v>
      </c>
      <c r="B50" s="234">
        <v>1</v>
      </c>
      <c r="C50" s="235">
        <v>12</v>
      </c>
      <c r="D50" s="235">
        <v>4</v>
      </c>
      <c r="E50" s="235">
        <v>2</v>
      </c>
      <c r="F50" s="235">
        <v>0</v>
      </c>
      <c r="G50" s="235">
        <v>2</v>
      </c>
      <c r="H50" s="235">
        <v>8</v>
      </c>
      <c r="I50" s="236">
        <v>7</v>
      </c>
      <c r="J50" s="237">
        <v>6</v>
      </c>
      <c r="K50" s="258">
        <f t="shared" si="1"/>
        <v>0</v>
      </c>
    </row>
    <row r="51" spans="1:11" ht="12.75">
      <c r="A51" s="214" t="s">
        <v>37</v>
      </c>
      <c r="B51" s="215">
        <v>7</v>
      </c>
      <c r="C51" s="216">
        <v>64</v>
      </c>
      <c r="D51" s="216">
        <v>7</v>
      </c>
      <c r="E51" s="216">
        <v>4</v>
      </c>
      <c r="F51" s="216">
        <v>18</v>
      </c>
      <c r="G51" s="216">
        <v>3</v>
      </c>
      <c r="H51" s="216">
        <v>32</v>
      </c>
      <c r="I51" s="238">
        <v>34</v>
      </c>
      <c r="J51" s="216">
        <v>37</v>
      </c>
      <c r="K51" s="258">
        <f t="shared" si="1"/>
        <v>0</v>
      </c>
    </row>
    <row r="52" spans="1:11" ht="12.75">
      <c r="A52" s="233" t="s">
        <v>12</v>
      </c>
      <c r="B52" s="234">
        <v>0</v>
      </c>
      <c r="C52" s="235">
        <v>5</v>
      </c>
      <c r="D52" s="235">
        <v>0</v>
      </c>
      <c r="E52" s="235">
        <v>1</v>
      </c>
      <c r="F52" s="235">
        <v>1</v>
      </c>
      <c r="G52" s="235">
        <v>0</v>
      </c>
      <c r="H52" s="235">
        <v>2</v>
      </c>
      <c r="I52" s="236">
        <v>2</v>
      </c>
      <c r="J52" s="237">
        <v>3</v>
      </c>
      <c r="K52" s="258">
        <f t="shared" si="1"/>
        <v>0</v>
      </c>
    </row>
    <row r="53" spans="1:11" ht="12.75">
      <c r="A53" s="233" t="s">
        <v>69</v>
      </c>
      <c r="B53" s="234">
        <v>0</v>
      </c>
      <c r="C53" s="235">
        <v>1</v>
      </c>
      <c r="D53" s="235">
        <v>0</v>
      </c>
      <c r="E53" s="235">
        <v>0</v>
      </c>
      <c r="F53" s="235">
        <v>1</v>
      </c>
      <c r="G53" s="235">
        <v>0</v>
      </c>
      <c r="H53" s="235">
        <v>1</v>
      </c>
      <c r="I53" s="236">
        <v>1</v>
      </c>
      <c r="J53" s="237">
        <v>0</v>
      </c>
      <c r="K53" s="258">
        <f t="shared" si="1"/>
        <v>0</v>
      </c>
    </row>
    <row r="54" spans="1:11" ht="12.75">
      <c r="A54" s="233" t="s">
        <v>16</v>
      </c>
      <c r="B54" s="234">
        <v>0</v>
      </c>
      <c r="C54" s="235">
        <v>1</v>
      </c>
      <c r="D54" s="235">
        <v>0</v>
      </c>
      <c r="E54" s="235">
        <v>0</v>
      </c>
      <c r="F54" s="235">
        <v>0</v>
      </c>
      <c r="G54" s="235">
        <v>0</v>
      </c>
      <c r="H54" s="235">
        <v>0</v>
      </c>
      <c r="I54" s="236">
        <v>0</v>
      </c>
      <c r="J54" s="237">
        <v>1</v>
      </c>
      <c r="K54" s="258">
        <f t="shared" si="1"/>
        <v>0</v>
      </c>
    </row>
    <row r="55" spans="1:11" ht="12.75">
      <c r="A55" s="233" t="s">
        <v>66</v>
      </c>
      <c r="B55" s="234">
        <v>0</v>
      </c>
      <c r="C55" s="235">
        <v>1</v>
      </c>
      <c r="D55" s="235">
        <v>0</v>
      </c>
      <c r="E55" s="235">
        <v>0</v>
      </c>
      <c r="F55" s="235">
        <v>0</v>
      </c>
      <c r="G55" s="235">
        <v>0</v>
      </c>
      <c r="H55" s="235">
        <v>0</v>
      </c>
      <c r="I55" s="236">
        <v>0</v>
      </c>
      <c r="J55" s="237">
        <v>1</v>
      </c>
      <c r="K55" s="258">
        <f t="shared" si="1"/>
        <v>0</v>
      </c>
    </row>
    <row r="56" spans="1:11" ht="12.75">
      <c r="A56" s="233" t="s">
        <v>183</v>
      </c>
      <c r="B56" s="234">
        <v>0</v>
      </c>
      <c r="C56" s="235">
        <v>1</v>
      </c>
      <c r="D56" s="235">
        <v>1</v>
      </c>
      <c r="E56" s="235">
        <v>0</v>
      </c>
      <c r="F56" s="235">
        <v>0</v>
      </c>
      <c r="G56" s="235">
        <v>0</v>
      </c>
      <c r="H56" s="235">
        <v>1</v>
      </c>
      <c r="I56" s="236">
        <v>0</v>
      </c>
      <c r="J56" s="237">
        <v>1</v>
      </c>
      <c r="K56" s="258">
        <f t="shared" si="1"/>
        <v>0</v>
      </c>
    </row>
    <row r="57" spans="1:11" ht="12.75">
      <c r="A57" s="233" t="s">
        <v>18</v>
      </c>
      <c r="B57" s="234">
        <v>0</v>
      </c>
      <c r="C57" s="235">
        <v>1</v>
      </c>
      <c r="D57" s="235">
        <v>0</v>
      </c>
      <c r="E57" s="235">
        <v>0</v>
      </c>
      <c r="F57" s="235">
        <v>0</v>
      </c>
      <c r="G57" s="235">
        <v>0</v>
      </c>
      <c r="H57" s="235">
        <v>0</v>
      </c>
      <c r="I57" s="236">
        <v>0</v>
      </c>
      <c r="J57" s="237">
        <v>1</v>
      </c>
      <c r="K57" s="258">
        <f t="shared" si="1"/>
        <v>0</v>
      </c>
    </row>
    <row r="58" spans="1:11" ht="12.75">
      <c r="A58" s="233" t="s">
        <v>192</v>
      </c>
      <c r="B58" s="234">
        <v>0</v>
      </c>
      <c r="C58" s="235">
        <v>1</v>
      </c>
      <c r="D58" s="235">
        <v>0</v>
      </c>
      <c r="E58" s="235">
        <v>0</v>
      </c>
      <c r="F58" s="235">
        <v>1</v>
      </c>
      <c r="G58" s="235">
        <v>0</v>
      </c>
      <c r="H58" s="235">
        <v>1</v>
      </c>
      <c r="I58" s="236">
        <v>1</v>
      </c>
      <c r="J58" s="237">
        <v>0</v>
      </c>
      <c r="K58" s="258">
        <f t="shared" si="1"/>
        <v>0</v>
      </c>
    </row>
    <row r="59" spans="1:11" ht="12.75">
      <c r="A59" s="233" t="s">
        <v>19</v>
      </c>
      <c r="B59" s="234">
        <v>0</v>
      </c>
      <c r="C59" s="235">
        <v>1</v>
      </c>
      <c r="D59" s="235">
        <v>0</v>
      </c>
      <c r="E59" s="235">
        <v>0</v>
      </c>
      <c r="F59" s="235">
        <v>0</v>
      </c>
      <c r="G59" s="235">
        <v>0</v>
      </c>
      <c r="H59" s="235">
        <v>0</v>
      </c>
      <c r="I59" s="236">
        <v>0</v>
      </c>
      <c r="J59" s="237">
        <v>1</v>
      </c>
      <c r="K59" s="258">
        <f t="shared" si="1"/>
        <v>0</v>
      </c>
    </row>
    <row r="60" spans="1:11" ht="12.75">
      <c r="A60" s="233" t="s">
        <v>20</v>
      </c>
      <c r="B60" s="234">
        <v>2</v>
      </c>
      <c r="C60" s="235">
        <v>4</v>
      </c>
      <c r="D60" s="235">
        <v>0</v>
      </c>
      <c r="E60" s="235">
        <v>0</v>
      </c>
      <c r="F60" s="235">
        <v>3</v>
      </c>
      <c r="G60" s="235">
        <v>0</v>
      </c>
      <c r="H60" s="235">
        <v>3</v>
      </c>
      <c r="I60" s="236">
        <v>3</v>
      </c>
      <c r="J60" s="237">
        <v>3</v>
      </c>
      <c r="K60" s="258">
        <f t="shared" si="1"/>
        <v>0</v>
      </c>
    </row>
    <row r="61" spans="1:11" ht="12.75">
      <c r="A61" s="233" t="s">
        <v>47</v>
      </c>
      <c r="B61" s="234">
        <v>0</v>
      </c>
      <c r="C61" s="235">
        <v>2</v>
      </c>
      <c r="D61" s="235">
        <v>0</v>
      </c>
      <c r="E61" s="235">
        <v>0</v>
      </c>
      <c r="F61" s="235">
        <v>1</v>
      </c>
      <c r="G61" s="235">
        <v>0</v>
      </c>
      <c r="H61" s="235">
        <v>1</v>
      </c>
      <c r="I61" s="236">
        <v>0</v>
      </c>
      <c r="J61" s="237">
        <v>2</v>
      </c>
      <c r="K61" s="258">
        <f t="shared" si="1"/>
        <v>0</v>
      </c>
    </row>
    <row r="62" spans="1:11" ht="12.75">
      <c r="A62" s="233" t="s">
        <v>54</v>
      </c>
      <c r="B62" s="234">
        <v>0</v>
      </c>
      <c r="C62" s="235">
        <v>1</v>
      </c>
      <c r="D62" s="235">
        <v>0</v>
      </c>
      <c r="E62" s="235">
        <v>0</v>
      </c>
      <c r="F62" s="235">
        <v>0</v>
      </c>
      <c r="G62" s="235">
        <v>0</v>
      </c>
      <c r="H62" s="235">
        <v>0</v>
      </c>
      <c r="I62" s="236">
        <v>0</v>
      </c>
      <c r="J62" s="237">
        <v>1</v>
      </c>
      <c r="K62" s="258">
        <f t="shared" si="1"/>
        <v>0</v>
      </c>
    </row>
    <row r="63" spans="1:11" ht="12.75">
      <c r="A63" s="233" t="s">
        <v>60</v>
      </c>
      <c r="B63" s="234">
        <v>0</v>
      </c>
      <c r="C63" s="235">
        <v>1</v>
      </c>
      <c r="D63" s="235">
        <v>0</v>
      </c>
      <c r="E63" s="235">
        <v>0</v>
      </c>
      <c r="F63" s="235">
        <v>1</v>
      </c>
      <c r="G63" s="235">
        <v>0</v>
      </c>
      <c r="H63" s="235">
        <v>1</v>
      </c>
      <c r="I63" s="236">
        <v>1</v>
      </c>
      <c r="J63" s="237">
        <v>0</v>
      </c>
      <c r="K63" s="258">
        <f t="shared" si="1"/>
        <v>0</v>
      </c>
    </row>
    <row r="64" spans="1:11" ht="12.75">
      <c r="A64" s="214" t="s">
        <v>23</v>
      </c>
      <c r="B64" s="215">
        <v>2</v>
      </c>
      <c r="C64" s="216">
        <v>20</v>
      </c>
      <c r="D64" s="216">
        <v>1</v>
      </c>
      <c r="E64" s="216">
        <v>1</v>
      </c>
      <c r="F64" s="216">
        <v>8</v>
      </c>
      <c r="G64" s="216">
        <v>0</v>
      </c>
      <c r="H64" s="216">
        <v>10</v>
      </c>
      <c r="I64" s="238">
        <v>8</v>
      </c>
      <c r="J64" s="216">
        <v>14</v>
      </c>
      <c r="K64" s="258">
        <f t="shared" si="1"/>
        <v>0</v>
      </c>
    </row>
    <row r="65" spans="1:11" ht="12.75">
      <c r="A65" s="233" t="s">
        <v>38</v>
      </c>
      <c r="B65" s="234">
        <v>0</v>
      </c>
      <c r="C65" s="235">
        <v>4</v>
      </c>
      <c r="D65" s="235">
        <v>0</v>
      </c>
      <c r="E65" s="235">
        <v>1</v>
      </c>
      <c r="F65" s="235">
        <v>1</v>
      </c>
      <c r="G65" s="235">
        <v>0</v>
      </c>
      <c r="H65" s="235">
        <v>2</v>
      </c>
      <c r="I65" s="236">
        <v>2</v>
      </c>
      <c r="J65" s="237">
        <v>2</v>
      </c>
      <c r="K65" s="258">
        <f t="shared" si="1"/>
        <v>0</v>
      </c>
    </row>
    <row r="66" spans="1:11" ht="12.75">
      <c r="A66" s="218" t="s">
        <v>39</v>
      </c>
      <c r="B66" s="219">
        <v>15</v>
      </c>
      <c r="C66" s="220">
        <v>172</v>
      </c>
      <c r="D66" s="220">
        <v>20</v>
      </c>
      <c r="E66" s="220">
        <v>14</v>
      </c>
      <c r="F66" s="220">
        <v>57</v>
      </c>
      <c r="G66" s="220">
        <v>3</v>
      </c>
      <c r="H66" s="220">
        <v>94</v>
      </c>
      <c r="I66" s="220">
        <v>83</v>
      </c>
      <c r="J66" s="220">
        <v>104</v>
      </c>
      <c r="K66" s="258">
        <f t="shared" si="1"/>
        <v>0</v>
      </c>
    </row>
    <row r="67" spans="1:11" ht="5.25" customHeight="1">
      <c r="A67" s="221"/>
      <c r="B67" s="222"/>
      <c r="C67" s="222"/>
      <c r="D67" s="222"/>
      <c r="E67" s="222"/>
      <c r="F67" s="222"/>
      <c r="G67" s="222"/>
      <c r="H67" s="222"/>
      <c r="I67" s="222"/>
      <c r="J67" s="222"/>
      <c r="K67" s="258">
        <f>B67+C67-I67-J67</f>
        <v>0</v>
      </c>
    </row>
    <row r="68" spans="1:11" s="391" customFormat="1" ht="21.75" customHeight="1">
      <c r="A68" s="654" t="s">
        <v>116</v>
      </c>
      <c r="B68" s="655"/>
      <c r="C68" s="655"/>
      <c r="D68" s="655"/>
      <c r="E68" s="655"/>
      <c r="F68" s="655"/>
      <c r="G68" s="655"/>
      <c r="H68" s="655"/>
      <c r="I68" s="655"/>
      <c r="J68" s="655"/>
      <c r="K68" s="393"/>
    </row>
    <row r="69" spans="1:11" s="392" customFormat="1" ht="12" customHeight="1">
      <c r="A69" s="651" t="s">
        <v>91</v>
      </c>
      <c r="B69" s="652"/>
      <c r="C69" s="652"/>
      <c r="D69" s="652"/>
      <c r="E69" s="652"/>
      <c r="F69" s="652"/>
      <c r="G69" s="652"/>
      <c r="H69" s="652"/>
      <c r="I69" s="652"/>
      <c r="J69" s="652"/>
      <c r="K69" s="394"/>
    </row>
    <row r="70" spans="1:11" s="392" customFormat="1" ht="21.75" customHeight="1">
      <c r="A70" s="651" t="s">
        <v>256</v>
      </c>
      <c r="B70" s="653"/>
      <c r="C70" s="653"/>
      <c r="D70" s="653"/>
      <c r="E70" s="653"/>
      <c r="F70" s="653"/>
      <c r="G70" s="653"/>
      <c r="H70" s="653"/>
      <c r="I70" s="653"/>
      <c r="J70" s="653"/>
      <c r="K70" s="394"/>
    </row>
  </sheetData>
  <sheetProtection/>
  <mergeCells count="8">
    <mergeCell ref="A69:J69"/>
    <mergeCell ref="A70:J70"/>
    <mergeCell ref="A68:J68"/>
    <mergeCell ref="A1:J1"/>
    <mergeCell ref="A23:J23"/>
    <mergeCell ref="B2:I2"/>
    <mergeCell ref="J2:J3"/>
    <mergeCell ref="B24:I24"/>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rowBreaks count="1" manualBreakCount="1">
    <brk id="22" max="9" man="1"/>
  </rowBreaks>
</worksheet>
</file>

<file path=xl/worksheets/sheet2.xml><?xml version="1.0" encoding="utf-8"?>
<worksheet xmlns="http://schemas.openxmlformats.org/spreadsheetml/2006/main" xmlns:r="http://schemas.openxmlformats.org/officeDocument/2006/relationships">
  <dimension ref="A1:F14"/>
  <sheetViews>
    <sheetView zoomScaleSheetLayoutView="75" workbookViewId="0" topLeftCell="A1">
      <selection activeCell="B76" sqref="B76"/>
    </sheetView>
  </sheetViews>
  <sheetFormatPr defaultColWidth="9.140625" defaultRowHeight="12.75"/>
  <cols>
    <col min="1" max="1" width="19.7109375" style="486" customWidth="1"/>
    <col min="2" max="2" width="63.28125" style="489" customWidth="1"/>
    <col min="3" max="3" width="19.7109375" style="489" customWidth="1"/>
    <col min="4" max="16384" width="9.140625" style="489" customWidth="1"/>
  </cols>
  <sheetData>
    <row r="1" spans="2:6" ht="39.75" customHeight="1">
      <c r="B1" s="487"/>
      <c r="C1" s="488"/>
      <c r="D1" s="488"/>
      <c r="E1" s="488"/>
      <c r="F1" s="488"/>
    </row>
    <row r="2" spans="1:6" ht="19.5" customHeight="1">
      <c r="A2" s="490"/>
      <c r="B2" s="491"/>
      <c r="C2" s="488"/>
      <c r="D2" s="488"/>
      <c r="E2" s="488"/>
      <c r="F2" s="488"/>
    </row>
    <row r="3" ht="12.75" customHeight="1">
      <c r="B3" s="492"/>
    </row>
    <row r="4" ht="57" customHeight="1">
      <c r="B4" s="493"/>
    </row>
    <row r="5" ht="22.5" customHeight="1"/>
    <row r="6" spans="1:3" ht="57.75" customHeight="1">
      <c r="A6" s="562" t="s">
        <v>105</v>
      </c>
      <c r="B6" s="563"/>
      <c r="C6" s="564"/>
    </row>
    <row r="7" spans="1:3" s="494" customFormat="1" ht="63" customHeight="1">
      <c r="A7" s="565" t="s">
        <v>130</v>
      </c>
      <c r="B7" s="566"/>
      <c r="C7" s="567"/>
    </row>
    <row r="8" spans="2:3" ht="51.75" customHeight="1">
      <c r="B8" s="486"/>
      <c r="C8" s="486"/>
    </row>
    <row r="9" spans="2:3" ht="63.75" customHeight="1">
      <c r="B9" s="495" t="s">
        <v>117</v>
      </c>
      <c r="C9" s="496"/>
    </row>
    <row r="10" spans="1:3" ht="14.25" customHeight="1">
      <c r="A10" s="500"/>
      <c r="B10" s="501"/>
      <c r="C10" s="502"/>
    </row>
    <row r="11" spans="2:4" ht="72" customHeight="1">
      <c r="B11" s="497"/>
      <c r="C11" s="496"/>
      <c r="D11" s="499"/>
    </row>
    <row r="12" spans="2:4" ht="24.75" customHeight="1">
      <c r="B12" s="496"/>
      <c r="C12" s="496"/>
      <c r="D12" s="499"/>
    </row>
    <row r="13" spans="1:3" ht="51.75" customHeight="1">
      <c r="A13" s="568" t="s">
        <v>103</v>
      </c>
      <c r="B13" s="569"/>
      <c r="C13" s="570"/>
    </row>
    <row r="14" ht="31.5" customHeight="1">
      <c r="B14" s="498" t="str">
        <f>UPPER(Nastavení!B1)</f>
        <v>2008</v>
      </c>
    </row>
    <row r="15" ht="257.25" customHeight="1"/>
  </sheetData>
  <sheetProtection sheet="1" objects="1" scenarios="1"/>
  <mergeCells count="3">
    <mergeCell ref="A6:C6"/>
    <mergeCell ref="A7:C7"/>
    <mergeCell ref="A13:C13"/>
  </mergeCells>
  <printOptions horizontalCentered="1"/>
  <pageMargins left="0.2" right="0.17" top="0" bottom="0" header="0.22" footer="0.31496062992125984"/>
  <pageSetup horizontalDpi="600" verticalDpi="600" orientation="portrait" paperSize="9" r:id="rId4"/>
  <drawing r:id="rId3"/>
  <legacyDrawing r:id="rId2"/>
  <oleObjects>
    <oleObject progId="Word.Document.8" shapeId="1188128" r:id="rId1"/>
  </oleObjects>
</worksheet>
</file>

<file path=xl/worksheets/sheet20.xml><?xml version="1.0" encoding="utf-8"?>
<worksheet xmlns="http://schemas.openxmlformats.org/spreadsheetml/2006/main" xmlns:r="http://schemas.openxmlformats.org/officeDocument/2006/relationships">
  <dimension ref="A1:K69"/>
  <sheetViews>
    <sheetView zoomScaleSheetLayoutView="100" workbookViewId="0" topLeftCell="A31">
      <selection activeCell="B76" sqref="B76"/>
    </sheetView>
  </sheetViews>
  <sheetFormatPr defaultColWidth="9.140625" defaultRowHeight="12.75"/>
  <cols>
    <col min="1" max="1" width="22.7109375" style="248" bestFit="1" customWidth="1"/>
    <col min="2" max="2" width="7.57421875" style="249" bestFit="1" customWidth="1"/>
    <col min="3" max="3" width="6.7109375" style="249" bestFit="1" customWidth="1"/>
    <col min="4" max="4" width="7.140625" style="249" bestFit="1" customWidth="1"/>
    <col min="5" max="5" width="7.00390625" style="249" bestFit="1" customWidth="1"/>
    <col min="6" max="6" width="8.28125" style="249" customWidth="1"/>
    <col min="7" max="7" width="7.8515625" style="249" bestFit="1" customWidth="1"/>
    <col min="8" max="8" width="8.28125" style="249" bestFit="1" customWidth="1"/>
    <col min="9" max="9" width="8.28125" style="249" customWidth="1"/>
    <col min="10" max="10" width="8.421875" style="249" bestFit="1" customWidth="1"/>
    <col min="11" max="16384" width="9.140625" style="200" customWidth="1"/>
  </cols>
  <sheetData>
    <row r="1" spans="1:10" s="198" customFormat="1" ht="15.75">
      <c r="A1" s="670" t="s">
        <v>93</v>
      </c>
      <c r="B1" s="671"/>
      <c r="C1" s="671"/>
      <c r="D1" s="671"/>
      <c r="E1" s="671"/>
      <c r="F1" s="671"/>
      <c r="G1" s="671"/>
      <c r="H1" s="671"/>
      <c r="I1" s="671"/>
      <c r="J1" s="672"/>
    </row>
    <row r="2" spans="1:10" s="198" customFormat="1" ht="15.75">
      <c r="A2" s="673" t="str">
        <f>LOWER(Nastavení!B3)</f>
        <v>2008</v>
      </c>
      <c r="B2" s="674"/>
      <c r="C2" s="674"/>
      <c r="D2" s="674"/>
      <c r="E2" s="674"/>
      <c r="F2" s="674"/>
      <c r="G2" s="674"/>
      <c r="H2" s="674"/>
      <c r="I2" s="674"/>
      <c r="J2" s="675"/>
    </row>
    <row r="3" spans="1:11" s="369" customFormat="1" ht="11.25">
      <c r="A3" s="366"/>
      <c r="B3" s="367"/>
      <c r="C3" s="367"/>
      <c r="D3" s="367"/>
      <c r="E3" s="367"/>
      <c r="F3" s="367"/>
      <c r="G3" s="367"/>
      <c r="H3" s="367"/>
      <c r="I3" s="367"/>
      <c r="J3" s="370" t="s">
        <v>234</v>
      </c>
      <c r="K3" s="368"/>
    </row>
    <row r="4" spans="1:10" ht="72.75" customHeight="1">
      <c r="A4" s="239" t="s">
        <v>0</v>
      </c>
      <c r="B4" s="199" t="s">
        <v>323</v>
      </c>
      <c r="C4" s="199" t="s">
        <v>165</v>
      </c>
      <c r="D4" s="199" t="s">
        <v>166</v>
      </c>
      <c r="E4" s="199" t="s">
        <v>167</v>
      </c>
      <c r="F4" s="199" t="s">
        <v>65</v>
      </c>
      <c r="G4" s="199" t="s">
        <v>163</v>
      </c>
      <c r="H4" s="199" t="s">
        <v>157</v>
      </c>
      <c r="I4" s="199" t="s">
        <v>158</v>
      </c>
      <c r="J4" s="199" t="s">
        <v>324</v>
      </c>
    </row>
    <row r="5" spans="1:11" ht="12.75">
      <c r="A5" s="240" t="s">
        <v>1</v>
      </c>
      <c r="B5" s="217">
        <v>11</v>
      </c>
      <c r="C5" s="201">
        <v>35</v>
      </c>
      <c r="D5" s="202">
        <v>2</v>
      </c>
      <c r="E5" s="202">
        <v>23</v>
      </c>
      <c r="F5" s="202">
        <v>1</v>
      </c>
      <c r="G5" s="202">
        <v>0</v>
      </c>
      <c r="H5" s="202">
        <v>28</v>
      </c>
      <c r="I5" s="203">
        <v>20</v>
      </c>
      <c r="J5" s="204">
        <v>26</v>
      </c>
      <c r="K5" s="255">
        <f>B5+C5-I5-J5</f>
        <v>0</v>
      </c>
    </row>
    <row r="6" spans="1:11" ht="12.75">
      <c r="A6" s="240" t="s">
        <v>190</v>
      </c>
      <c r="B6" s="202">
        <v>3</v>
      </c>
      <c r="C6" s="201">
        <v>0</v>
      </c>
      <c r="D6" s="202">
        <v>0</v>
      </c>
      <c r="E6" s="202">
        <v>0</v>
      </c>
      <c r="F6" s="202">
        <v>1</v>
      </c>
      <c r="G6" s="202">
        <v>0</v>
      </c>
      <c r="H6" s="202">
        <v>2</v>
      </c>
      <c r="I6" s="203">
        <v>1</v>
      </c>
      <c r="J6" s="204">
        <v>2</v>
      </c>
      <c r="K6" s="255">
        <f aca="true" t="shared" si="0" ref="K6:K63">B6+C6-I6-J6</f>
        <v>0</v>
      </c>
    </row>
    <row r="7" spans="1:11" ht="12.75">
      <c r="A7" s="241" t="s">
        <v>257</v>
      </c>
      <c r="B7" s="207">
        <v>0</v>
      </c>
      <c r="C7" s="206">
        <v>1</v>
      </c>
      <c r="D7" s="207">
        <v>0</v>
      </c>
      <c r="E7" s="207">
        <v>0</v>
      </c>
      <c r="F7" s="207">
        <v>0</v>
      </c>
      <c r="G7" s="207">
        <v>0</v>
      </c>
      <c r="H7" s="207">
        <v>0</v>
      </c>
      <c r="I7" s="208">
        <v>0</v>
      </c>
      <c r="J7" s="209">
        <v>1</v>
      </c>
      <c r="K7" s="255">
        <f t="shared" si="0"/>
        <v>0</v>
      </c>
    </row>
    <row r="8" spans="1:11" ht="12.75">
      <c r="A8" s="241" t="s">
        <v>6</v>
      </c>
      <c r="B8" s="207">
        <v>3</v>
      </c>
      <c r="C8" s="206">
        <v>6</v>
      </c>
      <c r="D8" s="207">
        <v>0</v>
      </c>
      <c r="E8" s="207">
        <v>6</v>
      </c>
      <c r="F8" s="207">
        <v>0</v>
      </c>
      <c r="G8" s="207">
        <v>0</v>
      </c>
      <c r="H8" s="207">
        <v>6</v>
      </c>
      <c r="I8" s="208">
        <v>7</v>
      </c>
      <c r="J8" s="209">
        <v>2</v>
      </c>
      <c r="K8" s="255">
        <f t="shared" si="0"/>
        <v>0</v>
      </c>
    </row>
    <row r="9" spans="1:11" ht="12.75">
      <c r="A9" s="241" t="s">
        <v>7</v>
      </c>
      <c r="B9" s="207">
        <v>11</v>
      </c>
      <c r="C9" s="206">
        <v>9</v>
      </c>
      <c r="D9" s="207">
        <v>0</v>
      </c>
      <c r="E9" s="207">
        <v>8</v>
      </c>
      <c r="F9" s="207">
        <v>3</v>
      </c>
      <c r="G9" s="207">
        <v>0</v>
      </c>
      <c r="H9" s="207">
        <v>11</v>
      </c>
      <c r="I9" s="208">
        <v>11</v>
      </c>
      <c r="J9" s="209">
        <v>9</v>
      </c>
      <c r="K9" s="255">
        <f t="shared" si="0"/>
        <v>0</v>
      </c>
    </row>
    <row r="10" spans="1:11" ht="12.75">
      <c r="A10" s="241" t="s">
        <v>48</v>
      </c>
      <c r="B10" s="207">
        <v>0</v>
      </c>
      <c r="C10" s="206">
        <v>1</v>
      </c>
      <c r="D10" s="207">
        <v>0</v>
      </c>
      <c r="E10" s="207">
        <v>1</v>
      </c>
      <c r="F10" s="207">
        <v>0</v>
      </c>
      <c r="G10" s="207">
        <v>0</v>
      </c>
      <c r="H10" s="207">
        <v>1</v>
      </c>
      <c r="I10" s="208">
        <v>1</v>
      </c>
      <c r="J10" s="209">
        <v>0</v>
      </c>
      <c r="K10" s="255">
        <f t="shared" si="0"/>
        <v>0</v>
      </c>
    </row>
    <row r="11" spans="1:11" ht="12.75">
      <c r="A11" s="241" t="s">
        <v>8</v>
      </c>
      <c r="B11" s="207">
        <v>38</v>
      </c>
      <c r="C11" s="206">
        <v>34</v>
      </c>
      <c r="D11" s="207">
        <v>4</v>
      </c>
      <c r="E11" s="207">
        <v>36</v>
      </c>
      <c r="F11" s="207">
        <v>7</v>
      </c>
      <c r="G11" s="207">
        <v>2</v>
      </c>
      <c r="H11" s="207">
        <v>49</v>
      </c>
      <c r="I11" s="208">
        <v>44</v>
      </c>
      <c r="J11" s="209">
        <v>28</v>
      </c>
      <c r="K11" s="255">
        <f t="shared" si="0"/>
        <v>0</v>
      </c>
    </row>
    <row r="12" spans="1:11" ht="12.75">
      <c r="A12" s="241" t="s">
        <v>178</v>
      </c>
      <c r="B12" s="207">
        <v>0</v>
      </c>
      <c r="C12" s="206">
        <v>10</v>
      </c>
      <c r="D12" s="207">
        <v>1</v>
      </c>
      <c r="E12" s="207">
        <v>4</v>
      </c>
      <c r="F12" s="207">
        <v>1</v>
      </c>
      <c r="G12" s="207">
        <v>0</v>
      </c>
      <c r="H12" s="207">
        <v>6</v>
      </c>
      <c r="I12" s="208">
        <v>5</v>
      </c>
      <c r="J12" s="209">
        <v>5</v>
      </c>
      <c r="K12" s="255">
        <f t="shared" si="0"/>
        <v>0</v>
      </c>
    </row>
    <row r="13" spans="1:11" ht="12.75">
      <c r="A13" s="241" t="s">
        <v>10</v>
      </c>
      <c r="B13" s="207">
        <v>202</v>
      </c>
      <c r="C13" s="206">
        <v>165</v>
      </c>
      <c r="D13" s="207">
        <v>5</v>
      </c>
      <c r="E13" s="207">
        <v>195</v>
      </c>
      <c r="F13" s="207">
        <v>22</v>
      </c>
      <c r="G13" s="207">
        <v>3</v>
      </c>
      <c r="H13" s="207">
        <v>229</v>
      </c>
      <c r="I13" s="208">
        <v>239</v>
      </c>
      <c r="J13" s="209">
        <v>128</v>
      </c>
      <c r="K13" s="255">
        <f t="shared" si="0"/>
        <v>0</v>
      </c>
    </row>
    <row r="14" spans="1:11" ht="12.75">
      <c r="A14" s="243" t="s">
        <v>11</v>
      </c>
      <c r="B14" s="244">
        <v>268</v>
      </c>
      <c r="C14" s="244">
        <v>261</v>
      </c>
      <c r="D14" s="244">
        <v>12</v>
      </c>
      <c r="E14" s="244">
        <v>273</v>
      </c>
      <c r="F14" s="244">
        <v>35</v>
      </c>
      <c r="G14" s="244">
        <v>5</v>
      </c>
      <c r="H14" s="244">
        <v>332</v>
      </c>
      <c r="I14" s="244">
        <v>328</v>
      </c>
      <c r="J14" s="244">
        <v>201</v>
      </c>
      <c r="K14" s="255">
        <f t="shared" si="0"/>
        <v>0</v>
      </c>
    </row>
    <row r="15" spans="1:11" ht="12.75">
      <c r="A15" s="241" t="s">
        <v>36</v>
      </c>
      <c r="B15" s="207">
        <v>0</v>
      </c>
      <c r="C15" s="206">
        <v>5</v>
      </c>
      <c r="D15" s="207">
        <v>0</v>
      </c>
      <c r="E15" s="207">
        <v>3</v>
      </c>
      <c r="F15" s="207">
        <v>1</v>
      </c>
      <c r="G15" s="207">
        <v>0</v>
      </c>
      <c r="H15" s="207">
        <v>4</v>
      </c>
      <c r="I15" s="208">
        <v>4</v>
      </c>
      <c r="J15" s="209">
        <v>1</v>
      </c>
      <c r="K15" s="255">
        <f t="shared" si="0"/>
        <v>0</v>
      </c>
    </row>
    <row r="16" spans="1:11" ht="12.75">
      <c r="A16" s="241" t="s">
        <v>30</v>
      </c>
      <c r="B16" s="207">
        <v>12</v>
      </c>
      <c r="C16" s="206">
        <v>27</v>
      </c>
      <c r="D16" s="207">
        <v>5</v>
      </c>
      <c r="E16" s="207">
        <v>14</v>
      </c>
      <c r="F16" s="207">
        <v>7</v>
      </c>
      <c r="G16" s="207">
        <v>3</v>
      </c>
      <c r="H16" s="207">
        <v>30</v>
      </c>
      <c r="I16" s="208">
        <v>28</v>
      </c>
      <c r="J16" s="209">
        <v>11</v>
      </c>
      <c r="K16" s="255">
        <f t="shared" si="0"/>
        <v>0</v>
      </c>
    </row>
    <row r="17" spans="1:11" ht="12.75">
      <c r="A17" s="241" t="s">
        <v>57</v>
      </c>
      <c r="B17" s="207">
        <v>0</v>
      </c>
      <c r="C17" s="206">
        <v>1</v>
      </c>
      <c r="D17" s="207">
        <v>0</v>
      </c>
      <c r="E17" s="207">
        <v>0</v>
      </c>
      <c r="F17" s="207">
        <v>0</v>
      </c>
      <c r="G17" s="207">
        <v>0</v>
      </c>
      <c r="H17" s="207">
        <v>0</v>
      </c>
      <c r="I17" s="208">
        <v>0</v>
      </c>
      <c r="J17" s="209">
        <v>1</v>
      </c>
      <c r="K17" s="255">
        <f t="shared" si="0"/>
        <v>0</v>
      </c>
    </row>
    <row r="18" spans="1:11" ht="12.75">
      <c r="A18" s="241" t="s">
        <v>32</v>
      </c>
      <c r="B18" s="207">
        <v>2</v>
      </c>
      <c r="C18" s="206">
        <v>5</v>
      </c>
      <c r="D18" s="207">
        <v>0</v>
      </c>
      <c r="E18" s="207">
        <v>0</v>
      </c>
      <c r="F18" s="207">
        <v>1</v>
      </c>
      <c r="G18" s="207">
        <v>0</v>
      </c>
      <c r="H18" s="207">
        <v>1</v>
      </c>
      <c r="I18" s="208">
        <v>1</v>
      </c>
      <c r="J18" s="209">
        <v>6</v>
      </c>
      <c r="K18" s="255">
        <f t="shared" si="0"/>
        <v>0</v>
      </c>
    </row>
    <row r="19" spans="1:11" ht="12.75">
      <c r="A19" s="241" t="s">
        <v>50</v>
      </c>
      <c r="B19" s="207">
        <v>19</v>
      </c>
      <c r="C19" s="206">
        <v>17</v>
      </c>
      <c r="D19" s="207">
        <v>1</v>
      </c>
      <c r="E19" s="207">
        <v>19</v>
      </c>
      <c r="F19" s="207">
        <v>1</v>
      </c>
      <c r="G19" s="207">
        <v>1</v>
      </c>
      <c r="H19" s="207">
        <v>22</v>
      </c>
      <c r="I19" s="208">
        <v>20</v>
      </c>
      <c r="J19" s="209">
        <v>16</v>
      </c>
      <c r="K19" s="255">
        <f t="shared" si="0"/>
        <v>0</v>
      </c>
    </row>
    <row r="20" spans="1:11" ht="12.75">
      <c r="A20" s="241" t="s">
        <v>27</v>
      </c>
      <c r="B20" s="207">
        <v>13</v>
      </c>
      <c r="C20" s="206">
        <v>8</v>
      </c>
      <c r="D20" s="207">
        <v>0</v>
      </c>
      <c r="E20" s="207">
        <v>12</v>
      </c>
      <c r="F20" s="207">
        <v>2</v>
      </c>
      <c r="G20" s="207">
        <v>1</v>
      </c>
      <c r="H20" s="207">
        <v>15</v>
      </c>
      <c r="I20" s="208">
        <v>14</v>
      </c>
      <c r="J20" s="209">
        <v>7</v>
      </c>
      <c r="K20" s="255">
        <f t="shared" si="0"/>
        <v>0</v>
      </c>
    </row>
    <row r="21" spans="1:11" ht="12.75">
      <c r="A21" s="241" t="s">
        <v>35</v>
      </c>
      <c r="B21" s="207">
        <v>1</v>
      </c>
      <c r="C21" s="206">
        <v>2</v>
      </c>
      <c r="D21" s="207">
        <v>0</v>
      </c>
      <c r="E21" s="207">
        <v>2</v>
      </c>
      <c r="F21" s="207">
        <v>0</v>
      </c>
      <c r="G21" s="207">
        <v>0</v>
      </c>
      <c r="H21" s="207">
        <v>2</v>
      </c>
      <c r="I21" s="208">
        <v>2</v>
      </c>
      <c r="J21" s="209">
        <v>1</v>
      </c>
      <c r="K21" s="255">
        <f t="shared" si="0"/>
        <v>0</v>
      </c>
    </row>
    <row r="22" spans="1:11" ht="12.75">
      <c r="A22" s="241" t="s">
        <v>33</v>
      </c>
      <c r="B22" s="207">
        <v>0</v>
      </c>
      <c r="C22" s="206">
        <v>2</v>
      </c>
      <c r="D22" s="207">
        <v>0</v>
      </c>
      <c r="E22" s="207">
        <v>1</v>
      </c>
      <c r="F22" s="207">
        <v>0</v>
      </c>
      <c r="G22" s="207">
        <v>0</v>
      </c>
      <c r="H22" s="207">
        <v>1</v>
      </c>
      <c r="I22" s="208">
        <v>1</v>
      </c>
      <c r="J22" s="209">
        <v>1</v>
      </c>
      <c r="K22" s="255">
        <f t="shared" si="0"/>
        <v>0</v>
      </c>
    </row>
    <row r="23" spans="1:11" ht="12.75">
      <c r="A23" s="241" t="s">
        <v>28</v>
      </c>
      <c r="B23" s="207">
        <v>0</v>
      </c>
      <c r="C23" s="206">
        <v>1</v>
      </c>
      <c r="D23" s="207">
        <v>0</v>
      </c>
      <c r="E23" s="207">
        <v>0</v>
      </c>
      <c r="F23" s="207">
        <v>0</v>
      </c>
      <c r="G23" s="207">
        <v>0</v>
      </c>
      <c r="H23" s="207">
        <v>0</v>
      </c>
      <c r="I23" s="208">
        <v>0</v>
      </c>
      <c r="J23" s="209">
        <v>1</v>
      </c>
      <c r="K23" s="255">
        <f t="shared" si="0"/>
        <v>0</v>
      </c>
    </row>
    <row r="24" spans="1:11" ht="12.75">
      <c r="A24" s="241" t="s">
        <v>187</v>
      </c>
      <c r="B24" s="207">
        <v>1</v>
      </c>
      <c r="C24" s="206">
        <v>1</v>
      </c>
      <c r="D24" s="207">
        <v>0</v>
      </c>
      <c r="E24" s="207">
        <v>1</v>
      </c>
      <c r="F24" s="207">
        <v>0</v>
      </c>
      <c r="G24" s="207">
        <v>0</v>
      </c>
      <c r="H24" s="207">
        <v>1</v>
      </c>
      <c r="I24" s="208">
        <v>1</v>
      </c>
      <c r="J24" s="209">
        <v>1</v>
      </c>
      <c r="K24" s="255">
        <f t="shared" si="0"/>
        <v>0</v>
      </c>
    </row>
    <row r="25" spans="1:11" ht="12.75">
      <c r="A25" s="241" t="s">
        <v>24</v>
      </c>
      <c r="B25" s="207">
        <v>18</v>
      </c>
      <c r="C25" s="206">
        <v>138</v>
      </c>
      <c r="D25" s="207">
        <v>7</v>
      </c>
      <c r="E25" s="207">
        <v>68</v>
      </c>
      <c r="F25" s="207">
        <v>10</v>
      </c>
      <c r="G25" s="207">
        <v>5</v>
      </c>
      <c r="H25" s="207">
        <v>91</v>
      </c>
      <c r="I25" s="208">
        <v>83</v>
      </c>
      <c r="J25" s="209">
        <v>73</v>
      </c>
      <c r="K25" s="255">
        <f t="shared" si="0"/>
        <v>0</v>
      </c>
    </row>
    <row r="26" spans="1:11" ht="12.75">
      <c r="A26" s="241" t="s">
        <v>63</v>
      </c>
      <c r="B26" s="207">
        <v>30</v>
      </c>
      <c r="C26" s="206">
        <v>32</v>
      </c>
      <c r="D26" s="207">
        <v>3</v>
      </c>
      <c r="E26" s="207">
        <v>40</v>
      </c>
      <c r="F26" s="207">
        <v>7</v>
      </c>
      <c r="G26" s="207">
        <v>1</v>
      </c>
      <c r="H26" s="207">
        <v>51</v>
      </c>
      <c r="I26" s="208">
        <v>46</v>
      </c>
      <c r="J26" s="209">
        <v>16</v>
      </c>
      <c r="K26" s="255">
        <f t="shared" si="0"/>
        <v>0</v>
      </c>
    </row>
    <row r="27" spans="1:11" ht="12.75">
      <c r="A27" s="241" t="s">
        <v>46</v>
      </c>
      <c r="B27" s="207">
        <v>22</v>
      </c>
      <c r="C27" s="206">
        <v>83</v>
      </c>
      <c r="D27" s="207">
        <v>0</v>
      </c>
      <c r="E27" s="207">
        <v>50</v>
      </c>
      <c r="F27" s="207">
        <v>9</v>
      </c>
      <c r="G27" s="207">
        <v>2</v>
      </c>
      <c r="H27" s="207">
        <v>62</v>
      </c>
      <c r="I27" s="208">
        <v>55</v>
      </c>
      <c r="J27" s="209">
        <v>50</v>
      </c>
      <c r="K27" s="255">
        <f t="shared" si="0"/>
        <v>0</v>
      </c>
    </row>
    <row r="28" spans="1:11" ht="12.75">
      <c r="A28" s="241" t="s">
        <v>26</v>
      </c>
      <c r="B28" s="207">
        <v>0</v>
      </c>
      <c r="C28" s="206">
        <v>3</v>
      </c>
      <c r="D28" s="207">
        <v>1</v>
      </c>
      <c r="E28" s="207">
        <v>0</v>
      </c>
      <c r="F28" s="207">
        <v>0</v>
      </c>
      <c r="G28" s="207">
        <v>0</v>
      </c>
      <c r="H28" s="207">
        <v>1</v>
      </c>
      <c r="I28" s="208">
        <v>0</v>
      </c>
      <c r="J28" s="209">
        <v>3</v>
      </c>
      <c r="K28" s="255">
        <f t="shared" si="0"/>
        <v>0</v>
      </c>
    </row>
    <row r="29" spans="1:11" ht="12.75">
      <c r="A29" s="241" t="s">
        <v>31</v>
      </c>
      <c r="B29" s="207">
        <v>3</v>
      </c>
      <c r="C29" s="206">
        <v>6</v>
      </c>
      <c r="D29" s="207">
        <v>0</v>
      </c>
      <c r="E29" s="207">
        <v>5</v>
      </c>
      <c r="F29" s="207">
        <v>1</v>
      </c>
      <c r="G29" s="207">
        <v>1</v>
      </c>
      <c r="H29" s="207">
        <v>7</v>
      </c>
      <c r="I29" s="208">
        <v>8</v>
      </c>
      <c r="J29" s="209">
        <v>1</v>
      </c>
      <c r="K29" s="255">
        <f t="shared" si="0"/>
        <v>0</v>
      </c>
    </row>
    <row r="30" spans="1:11" ht="12.75">
      <c r="A30" s="241" t="s">
        <v>34</v>
      </c>
      <c r="B30" s="207">
        <v>0</v>
      </c>
      <c r="C30" s="206">
        <v>3</v>
      </c>
      <c r="D30" s="207">
        <v>0</v>
      </c>
      <c r="E30" s="207">
        <v>1</v>
      </c>
      <c r="F30" s="207">
        <v>0</v>
      </c>
      <c r="G30" s="207">
        <v>0</v>
      </c>
      <c r="H30" s="207">
        <v>1</v>
      </c>
      <c r="I30" s="208">
        <v>1</v>
      </c>
      <c r="J30" s="209">
        <v>2</v>
      </c>
      <c r="K30" s="255">
        <f t="shared" si="0"/>
        <v>0</v>
      </c>
    </row>
    <row r="31" spans="1:11" ht="12.75">
      <c r="A31" s="241" t="s">
        <v>180</v>
      </c>
      <c r="B31" s="207">
        <v>3</v>
      </c>
      <c r="C31" s="206">
        <v>2</v>
      </c>
      <c r="D31" s="207">
        <v>2</v>
      </c>
      <c r="E31" s="207">
        <v>3</v>
      </c>
      <c r="F31" s="207">
        <v>0</v>
      </c>
      <c r="G31" s="207">
        <v>0</v>
      </c>
      <c r="H31" s="207">
        <v>5</v>
      </c>
      <c r="I31" s="208">
        <v>5</v>
      </c>
      <c r="J31" s="209">
        <v>0</v>
      </c>
      <c r="K31" s="255">
        <f t="shared" si="0"/>
        <v>0</v>
      </c>
    </row>
    <row r="32" spans="1:11" ht="12.75">
      <c r="A32" s="242" t="s">
        <v>82</v>
      </c>
      <c r="B32" s="211">
        <v>1</v>
      </c>
      <c r="C32" s="210">
        <v>0</v>
      </c>
      <c r="D32" s="211">
        <v>0</v>
      </c>
      <c r="E32" s="211">
        <v>1</v>
      </c>
      <c r="F32" s="211">
        <v>0</v>
      </c>
      <c r="G32" s="211">
        <v>0</v>
      </c>
      <c r="H32" s="211">
        <v>1</v>
      </c>
      <c r="I32" s="212">
        <v>1</v>
      </c>
      <c r="J32" s="213">
        <v>0</v>
      </c>
      <c r="K32" s="255">
        <f t="shared" si="0"/>
        <v>0</v>
      </c>
    </row>
    <row r="33" spans="1:11" ht="12.75">
      <c r="A33" s="242" t="s">
        <v>55</v>
      </c>
      <c r="B33" s="211">
        <v>2</v>
      </c>
      <c r="C33" s="210">
        <v>38</v>
      </c>
      <c r="D33" s="211">
        <v>0</v>
      </c>
      <c r="E33" s="211">
        <v>6</v>
      </c>
      <c r="F33" s="211">
        <v>9</v>
      </c>
      <c r="G33" s="211">
        <v>2</v>
      </c>
      <c r="H33" s="211">
        <v>18</v>
      </c>
      <c r="I33" s="212">
        <v>10</v>
      </c>
      <c r="J33" s="213">
        <v>30</v>
      </c>
      <c r="K33" s="255">
        <f t="shared" si="0"/>
        <v>0</v>
      </c>
    </row>
    <row r="34" spans="1:11" ht="12.75">
      <c r="A34" s="241" t="s">
        <v>52</v>
      </c>
      <c r="B34" s="207">
        <v>1</v>
      </c>
      <c r="C34" s="206">
        <v>0</v>
      </c>
      <c r="D34" s="207">
        <v>0</v>
      </c>
      <c r="E34" s="207">
        <v>0</v>
      </c>
      <c r="F34" s="207">
        <v>0</v>
      </c>
      <c r="G34" s="207">
        <v>0</v>
      </c>
      <c r="H34" s="207">
        <v>1</v>
      </c>
      <c r="I34" s="208">
        <v>0</v>
      </c>
      <c r="J34" s="209">
        <v>1</v>
      </c>
      <c r="K34" s="255">
        <f t="shared" si="0"/>
        <v>0</v>
      </c>
    </row>
    <row r="35" spans="1:11" ht="12.75">
      <c r="A35" s="241" t="s">
        <v>62</v>
      </c>
      <c r="B35" s="207">
        <v>10</v>
      </c>
      <c r="C35" s="206">
        <v>12</v>
      </c>
      <c r="D35" s="207">
        <v>0</v>
      </c>
      <c r="E35" s="207">
        <v>12</v>
      </c>
      <c r="F35" s="207">
        <v>1</v>
      </c>
      <c r="G35" s="207">
        <v>0</v>
      </c>
      <c r="H35" s="207">
        <v>13</v>
      </c>
      <c r="I35" s="208">
        <v>12</v>
      </c>
      <c r="J35" s="209">
        <v>10</v>
      </c>
      <c r="K35" s="255">
        <f t="shared" si="0"/>
        <v>0</v>
      </c>
    </row>
    <row r="36" spans="1:11" ht="12.75">
      <c r="A36" s="241" t="s">
        <v>29</v>
      </c>
      <c r="B36" s="207">
        <v>54</v>
      </c>
      <c r="C36" s="206">
        <v>42</v>
      </c>
      <c r="D36" s="207">
        <v>1</v>
      </c>
      <c r="E36" s="207">
        <v>54</v>
      </c>
      <c r="F36" s="207">
        <v>15</v>
      </c>
      <c r="G36" s="207">
        <v>0</v>
      </c>
      <c r="H36" s="207">
        <v>71</v>
      </c>
      <c r="I36" s="208">
        <v>67</v>
      </c>
      <c r="J36" s="209">
        <v>29</v>
      </c>
      <c r="K36" s="255">
        <f t="shared" si="0"/>
        <v>0</v>
      </c>
    </row>
    <row r="37" spans="1:11" ht="12.75">
      <c r="A37" s="243" t="s">
        <v>37</v>
      </c>
      <c r="B37" s="244">
        <v>192</v>
      </c>
      <c r="C37" s="244">
        <v>428</v>
      </c>
      <c r="D37" s="244">
        <v>20</v>
      </c>
      <c r="E37" s="244">
        <v>292</v>
      </c>
      <c r="F37" s="244">
        <v>64</v>
      </c>
      <c r="G37" s="244">
        <v>16</v>
      </c>
      <c r="H37" s="244">
        <v>398</v>
      </c>
      <c r="I37" s="244">
        <v>359</v>
      </c>
      <c r="J37" s="244">
        <v>261</v>
      </c>
      <c r="K37" s="255">
        <f t="shared" si="0"/>
        <v>0</v>
      </c>
    </row>
    <row r="38" spans="1:11" ht="12.75">
      <c r="A38" s="241" t="s">
        <v>188</v>
      </c>
      <c r="B38" s="207">
        <v>0</v>
      </c>
      <c r="C38" s="206">
        <v>1</v>
      </c>
      <c r="D38" s="207">
        <v>0</v>
      </c>
      <c r="E38" s="207">
        <v>0</v>
      </c>
      <c r="F38" s="207">
        <v>0</v>
      </c>
      <c r="G38" s="207">
        <v>0</v>
      </c>
      <c r="H38" s="207">
        <v>0</v>
      </c>
      <c r="I38" s="208">
        <v>0</v>
      </c>
      <c r="J38" s="209">
        <v>1</v>
      </c>
      <c r="K38" s="255">
        <f t="shared" si="0"/>
        <v>0</v>
      </c>
    </row>
    <row r="39" spans="1:11" ht="12.75">
      <c r="A39" s="241" t="s">
        <v>64</v>
      </c>
      <c r="B39" s="207">
        <v>0</v>
      </c>
      <c r="C39" s="206">
        <v>1</v>
      </c>
      <c r="D39" s="207">
        <v>0</v>
      </c>
      <c r="E39" s="207">
        <v>0</v>
      </c>
      <c r="F39" s="207">
        <v>0</v>
      </c>
      <c r="G39" s="207">
        <v>0</v>
      </c>
      <c r="H39" s="207">
        <v>0</v>
      </c>
      <c r="I39" s="208">
        <v>0</v>
      </c>
      <c r="J39" s="209">
        <v>1</v>
      </c>
      <c r="K39" s="255">
        <f t="shared" si="0"/>
        <v>0</v>
      </c>
    </row>
    <row r="40" spans="1:11" ht="12.75">
      <c r="A40" s="241" t="s">
        <v>12</v>
      </c>
      <c r="B40" s="207">
        <v>7</v>
      </c>
      <c r="C40" s="206">
        <v>2</v>
      </c>
      <c r="D40" s="207">
        <v>0</v>
      </c>
      <c r="E40" s="207">
        <v>4</v>
      </c>
      <c r="F40" s="207">
        <v>1</v>
      </c>
      <c r="G40" s="207">
        <v>1</v>
      </c>
      <c r="H40" s="207">
        <v>6</v>
      </c>
      <c r="I40" s="208">
        <v>8</v>
      </c>
      <c r="J40" s="209">
        <v>1</v>
      </c>
      <c r="K40" s="255">
        <f t="shared" si="0"/>
        <v>0</v>
      </c>
    </row>
    <row r="41" spans="1:11" ht="12.75">
      <c r="A41" s="241" t="s">
        <v>13</v>
      </c>
      <c r="B41" s="207">
        <v>2</v>
      </c>
      <c r="C41" s="206">
        <v>2</v>
      </c>
      <c r="D41" s="207">
        <v>0</v>
      </c>
      <c r="E41" s="207">
        <v>2</v>
      </c>
      <c r="F41" s="207">
        <v>0</v>
      </c>
      <c r="G41" s="207">
        <v>1</v>
      </c>
      <c r="H41" s="207">
        <v>3</v>
      </c>
      <c r="I41" s="208">
        <v>3</v>
      </c>
      <c r="J41" s="209">
        <v>1</v>
      </c>
      <c r="K41" s="255">
        <f t="shared" si="0"/>
        <v>0</v>
      </c>
    </row>
    <row r="42" spans="1:11" ht="12.75">
      <c r="A42" s="241" t="s">
        <v>181</v>
      </c>
      <c r="B42" s="207">
        <v>0</v>
      </c>
      <c r="C42" s="206">
        <v>1</v>
      </c>
      <c r="D42" s="207">
        <v>0</v>
      </c>
      <c r="E42" s="207">
        <v>0</v>
      </c>
      <c r="F42" s="207">
        <v>0</v>
      </c>
      <c r="G42" s="207">
        <v>0</v>
      </c>
      <c r="H42" s="207">
        <v>0</v>
      </c>
      <c r="I42" s="208">
        <v>0</v>
      </c>
      <c r="J42" s="209">
        <v>1</v>
      </c>
      <c r="K42" s="255">
        <f t="shared" si="0"/>
        <v>0</v>
      </c>
    </row>
    <row r="43" spans="1:11" ht="12.75">
      <c r="A43" s="241" t="s">
        <v>69</v>
      </c>
      <c r="B43" s="207">
        <v>4</v>
      </c>
      <c r="C43" s="206">
        <v>1</v>
      </c>
      <c r="D43" s="207">
        <v>0</v>
      </c>
      <c r="E43" s="207">
        <v>0</v>
      </c>
      <c r="F43" s="207">
        <v>1</v>
      </c>
      <c r="G43" s="207">
        <v>1</v>
      </c>
      <c r="H43" s="207">
        <v>2</v>
      </c>
      <c r="I43" s="208">
        <v>4</v>
      </c>
      <c r="J43" s="209">
        <v>1</v>
      </c>
      <c r="K43" s="255">
        <f t="shared" si="0"/>
        <v>0</v>
      </c>
    </row>
    <row r="44" spans="1:11" ht="12.75">
      <c r="A44" s="241" t="s">
        <v>15</v>
      </c>
      <c r="B44" s="207">
        <v>0</v>
      </c>
      <c r="C44" s="206">
        <v>1</v>
      </c>
      <c r="D44" s="207">
        <v>0</v>
      </c>
      <c r="E44" s="207">
        <v>0</v>
      </c>
      <c r="F44" s="207">
        <v>0</v>
      </c>
      <c r="G44" s="207">
        <v>0</v>
      </c>
      <c r="H44" s="207">
        <v>0</v>
      </c>
      <c r="I44" s="208">
        <v>0</v>
      </c>
      <c r="J44" s="209">
        <v>1</v>
      </c>
      <c r="K44" s="255">
        <f t="shared" si="0"/>
        <v>0</v>
      </c>
    </row>
    <row r="45" spans="1:11" ht="12.75">
      <c r="A45" s="241" t="s">
        <v>16</v>
      </c>
      <c r="B45" s="207">
        <v>3</v>
      </c>
      <c r="C45" s="206">
        <v>4</v>
      </c>
      <c r="D45" s="207">
        <v>0</v>
      </c>
      <c r="E45" s="207">
        <v>3</v>
      </c>
      <c r="F45" s="207">
        <v>0</v>
      </c>
      <c r="G45" s="207">
        <v>0</v>
      </c>
      <c r="H45" s="207">
        <v>3</v>
      </c>
      <c r="I45" s="208">
        <v>4</v>
      </c>
      <c r="J45" s="209">
        <v>3</v>
      </c>
      <c r="K45" s="255">
        <f t="shared" si="0"/>
        <v>0</v>
      </c>
    </row>
    <row r="46" spans="1:11" ht="12.75">
      <c r="A46" s="241" t="s">
        <v>66</v>
      </c>
      <c r="B46" s="207">
        <v>4</v>
      </c>
      <c r="C46" s="206">
        <v>3</v>
      </c>
      <c r="D46" s="207">
        <v>0</v>
      </c>
      <c r="E46" s="207">
        <v>3</v>
      </c>
      <c r="F46" s="207">
        <v>0</v>
      </c>
      <c r="G46" s="207">
        <v>0</v>
      </c>
      <c r="H46" s="207">
        <v>4</v>
      </c>
      <c r="I46" s="208">
        <v>4</v>
      </c>
      <c r="J46" s="209">
        <v>3</v>
      </c>
      <c r="K46" s="255">
        <f t="shared" si="0"/>
        <v>0</v>
      </c>
    </row>
    <row r="47" spans="1:11" ht="12.75">
      <c r="A47" s="241" t="s">
        <v>183</v>
      </c>
      <c r="B47" s="207">
        <v>2</v>
      </c>
      <c r="C47" s="206">
        <v>5</v>
      </c>
      <c r="D47" s="207">
        <v>0</v>
      </c>
      <c r="E47" s="207">
        <v>2</v>
      </c>
      <c r="F47" s="207">
        <v>1</v>
      </c>
      <c r="G47" s="207">
        <v>0</v>
      </c>
      <c r="H47" s="207">
        <v>3</v>
      </c>
      <c r="I47" s="208">
        <v>4</v>
      </c>
      <c r="J47" s="209">
        <v>3</v>
      </c>
      <c r="K47" s="255">
        <f t="shared" si="0"/>
        <v>0</v>
      </c>
    </row>
    <row r="48" spans="1:11" ht="12.75">
      <c r="A48" s="241" t="s">
        <v>184</v>
      </c>
      <c r="B48" s="207">
        <v>3</v>
      </c>
      <c r="C48" s="206">
        <v>2</v>
      </c>
      <c r="D48" s="207">
        <v>0</v>
      </c>
      <c r="E48" s="207">
        <v>1</v>
      </c>
      <c r="F48" s="207">
        <v>1</v>
      </c>
      <c r="G48" s="207">
        <v>1</v>
      </c>
      <c r="H48" s="207">
        <v>4</v>
      </c>
      <c r="I48" s="208">
        <v>4</v>
      </c>
      <c r="J48" s="209">
        <v>1</v>
      </c>
      <c r="K48" s="255">
        <f t="shared" si="0"/>
        <v>0</v>
      </c>
    </row>
    <row r="49" spans="1:11" ht="12.75">
      <c r="A49" s="241" t="s">
        <v>18</v>
      </c>
      <c r="B49" s="207">
        <v>8</v>
      </c>
      <c r="C49" s="206">
        <v>5</v>
      </c>
      <c r="D49" s="207">
        <v>2</v>
      </c>
      <c r="E49" s="207">
        <v>5</v>
      </c>
      <c r="F49" s="207">
        <v>0</v>
      </c>
      <c r="G49" s="207">
        <v>2</v>
      </c>
      <c r="H49" s="207">
        <v>11</v>
      </c>
      <c r="I49" s="208">
        <v>10</v>
      </c>
      <c r="J49" s="209">
        <v>3</v>
      </c>
      <c r="K49" s="255">
        <f t="shared" si="0"/>
        <v>0</v>
      </c>
    </row>
    <row r="50" spans="1:11" ht="12.75">
      <c r="A50" s="241" t="s">
        <v>192</v>
      </c>
      <c r="B50" s="207">
        <v>1</v>
      </c>
      <c r="C50" s="206">
        <v>0</v>
      </c>
      <c r="D50" s="207">
        <v>0</v>
      </c>
      <c r="E50" s="207">
        <v>0</v>
      </c>
      <c r="F50" s="207">
        <v>0</v>
      </c>
      <c r="G50" s="207">
        <v>0</v>
      </c>
      <c r="H50" s="207">
        <v>0</v>
      </c>
      <c r="I50" s="208">
        <v>1</v>
      </c>
      <c r="J50" s="209">
        <v>0</v>
      </c>
      <c r="K50" s="255">
        <f t="shared" si="0"/>
        <v>0</v>
      </c>
    </row>
    <row r="51" spans="1:11" ht="12.75">
      <c r="A51" s="241" t="s">
        <v>70</v>
      </c>
      <c r="B51" s="207">
        <v>3</v>
      </c>
      <c r="C51" s="206">
        <v>0</v>
      </c>
      <c r="D51" s="207">
        <v>0</v>
      </c>
      <c r="E51" s="207">
        <v>0</v>
      </c>
      <c r="F51" s="207">
        <v>0</v>
      </c>
      <c r="G51" s="207">
        <v>1</v>
      </c>
      <c r="H51" s="207">
        <v>1</v>
      </c>
      <c r="I51" s="208">
        <v>3</v>
      </c>
      <c r="J51" s="209">
        <v>0</v>
      </c>
      <c r="K51" s="255">
        <f t="shared" si="0"/>
        <v>0</v>
      </c>
    </row>
    <row r="52" spans="1:11" ht="12.75">
      <c r="A52" s="241" t="s">
        <v>19</v>
      </c>
      <c r="B52" s="207">
        <v>1</v>
      </c>
      <c r="C52" s="206">
        <v>3</v>
      </c>
      <c r="D52" s="207">
        <v>0</v>
      </c>
      <c r="E52" s="207">
        <v>3</v>
      </c>
      <c r="F52" s="207">
        <v>1</v>
      </c>
      <c r="G52" s="207">
        <v>0</v>
      </c>
      <c r="H52" s="207">
        <v>4</v>
      </c>
      <c r="I52" s="208">
        <v>3</v>
      </c>
      <c r="J52" s="209">
        <v>1</v>
      </c>
      <c r="K52" s="255">
        <f t="shared" si="0"/>
        <v>0</v>
      </c>
    </row>
    <row r="53" spans="1:11" ht="12.75">
      <c r="A53" s="241" t="s">
        <v>20</v>
      </c>
      <c r="B53" s="207">
        <v>11</v>
      </c>
      <c r="C53" s="206">
        <v>16</v>
      </c>
      <c r="D53" s="207">
        <v>3</v>
      </c>
      <c r="E53" s="207">
        <v>11</v>
      </c>
      <c r="F53" s="207">
        <v>3</v>
      </c>
      <c r="G53" s="207">
        <v>2</v>
      </c>
      <c r="H53" s="207">
        <v>19</v>
      </c>
      <c r="I53" s="208">
        <v>16</v>
      </c>
      <c r="J53" s="209">
        <v>11</v>
      </c>
      <c r="K53" s="255">
        <f t="shared" si="0"/>
        <v>0</v>
      </c>
    </row>
    <row r="54" spans="1:11" ht="12.75">
      <c r="A54" s="241" t="s">
        <v>47</v>
      </c>
      <c r="B54" s="207">
        <v>3</v>
      </c>
      <c r="C54" s="206">
        <v>2</v>
      </c>
      <c r="D54" s="207">
        <v>0</v>
      </c>
      <c r="E54" s="207">
        <v>3</v>
      </c>
      <c r="F54" s="207">
        <v>0</v>
      </c>
      <c r="G54" s="207">
        <v>0</v>
      </c>
      <c r="H54" s="207">
        <v>4</v>
      </c>
      <c r="I54" s="208">
        <v>4</v>
      </c>
      <c r="J54" s="209">
        <v>1</v>
      </c>
      <c r="K54" s="255">
        <f t="shared" si="0"/>
        <v>0</v>
      </c>
    </row>
    <row r="55" spans="1:11" ht="12.75">
      <c r="A55" s="241" t="s">
        <v>54</v>
      </c>
      <c r="B55" s="207">
        <v>3</v>
      </c>
      <c r="C55" s="206">
        <v>1</v>
      </c>
      <c r="D55" s="207">
        <v>0</v>
      </c>
      <c r="E55" s="207">
        <v>2</v>
      </c>
      <c r="F55" s="207">
        <v>0</v>
      </c>
      <c r="G55" s="207">
        <v>0</v>
      </c>
      <c r="H55" s="207">
        <v>2</v>
      </c>
      <c r="I55" s="208">
        <v>3</v>
      </c>
      <c r="J55" s="209">
        <v>1</v>
      </c>
      <c r="K55" s="255">
        <f t="shared" si="0"/>
        <v>0</v>
      </c>
    </row>
    <row r="56" spans="1:11" ht="12.75">
      <c r="A56" s="241" t="s">
        <v>21</v>
      </c>
      <c r="B56" s="207">
        <v>2</v>
      </c>
      <c r="C56" s="206">
        <v>7</v>
      </c>
      <c r="D56" s="207">
        <v>0</v>
      </c>
      <c r="E56" s="207">
        <v>6</v>
      </c>
      <c r="F56" s="207">
        <v>0</v>
      </c>
      <c r="G56" s="207">
        <v>0</v>
      </c>
      <c r="H56" s="207">
        <v>6</v>
      </c>
      <c r="I56" s="208">
        <v>6</v>
      </c>
      <c r="J56" s="209">
        <v>3</v>
      </c>
      <c r="K56" s="255">
        <f t="shared" si="0"/>
        <v>0</v>
      </c>
    </row>
    <row r="57" spans="1:11" ht="12.75">
      <c r="A57" s="241" t="s">
        <v>22</v>
      </c>
      <c r="B57" s="207">
        <v>0</v>
      </c>
      <c r="C57" s="206">
        <v>1</v>
      </c>
      <c r="D57" s="207">
        <v>0</v>
      </c>
      <c r="E57" s="207">
        <v>0</v>
      </c>
      <c r="F57" s="207">
        <v>0</v>
      </c>
      <c r="G57" s="207">
        <v>0</v>
      </c>
      <c r="H57" s="207">
        <v>0</v>
      </c>
      <c r="I57" s="208">
        <v>0</v>
      </c>
      <c r="J57" s="209">
        <v>1</v>
      </c>
      <c r="K57" s="255">
        <f t="shared" si="0"/>
        <v>0</v>
      </c>
    </row>
    <row r="58" spans="1:11" ht="12.75">
      <c r="A58" s="241" t="s">
        <v>60</v>
      </c>
      <c r="B58" s="207">
        <v>3</v>
      </c>
      <c r="C58" s="206">
        <v>2</v>
      </c>
      <c r="D58" s="207">
        <v>0</v>
      </c>
      <c r="E58" s="207">
        <v>2</v>
      </c>
      <c r="F58" s="207">
        <v>1</v>
      </c>
      <c r="G58" s="207">
        <v>0</v>
      </c>
      <c r="H58" s="207">
        <v>4</v>
      </c>
      <c r="I58" s="208">
        <v>3</v>
      </c>
      <c r="J58" s="209">
        <v>2</v>
      </c>
      <c r="K58" s="255">
        <f t="shared" si="0"/>
        <v>0</v>
      </c>
    </row>
    <row r="59" spans="1:11" ht="12.75">
      <c r="A59" s="241" t="s">
        <v>61</v>
      </c>
      <c r="B59" s="207">
        <v>2</v>
      </c>
      <c r="C59" s="206">
        <v>1</v>
      </c>
      <c r="D59" s="207">
        <v>0</v>
      </c>
      <c r="E59" s="207">
        <v>1</v>
      </c>
      <c r="F59" s="207">
        <v>0</v>
      </c>
      <c r="G59" s="207">
        <v>0</v>
      </c>
      <c r="H59" s="207">
        <v>1</v>
      </c>
      <c r="I59" s="208">
        <v>2</v>
      </c>
      <c r="J59" s="209">
        <v>1</v>
      </c>
      <c r="K59" s="255">
        <f t="shared" si="0"/>
        <v>0</v>
      </c>
    </row>
    <row r="60" spans="1:11" ht="12.75">
      <c r="A60" s="243" t="s">
        <v>23</v>
      </c>
      <c r="B60" s="244">
        <v>62</v>
      </c>
      <c r="C60" s="244">
        <v>59</v>
      </c>
      <c r="D60" s="244">
        <v>5</v>
      </c>
      <c r="E60" s="244">
        <v>48</v>
      </c>
      <c r="F60" s="244">
        <v>9</v>
      </c>
      <c r="G60" s="244">
        <v>9</v>
      </c>
      <c r="H60" s="244">
        <v>77</v>
      </c>
      <c r="I60" s="244">
        <v>82</v>
      </c>
      <c r="J60" s="244">
        <v>39</v>
      </c>
      <c r="K60" s="255">
        <f t="shared" si="0"/>
        <v>0</v>
      </c>
    </row>
    <row r="61" spans="1:11" ht="12.75">
      <c r="A61" s="241" t="s">
        <v>38</v>
      </c>
      <c r="B61" s="207">
        <v>1</v>
      </c>
      <c r="C61" s="206">
        <v>10</v>
      </c>
      <c r="D61" s="207">
        <v>0</v>
      </c>
      <c r="E61" s="207">
        <v>1</v>
      </c>
      <c r="F61" s="207">
        <v>2</v>
      </c>
      <c r="G61" s="207">
        <v>0</v>
      </c>
      <c r="H61" s="207">
        <v>5</v>
      </c>
      <c r="I61" s="208">
        <v>3</v>
      </c>
      <c r="J61" s="209">
        <v>8</v>
      </c>
      <c r="K61" s="255">
        <f t="shared" si="0"/>
        <v>0</v>
      </c>
    </row>
    <row r="62" spans="1:11" ht="12.75">
      <c r="A62" s="241" t="s">
        <v>59</v>
      </c>
      <c r="B62" s="207">
        <v>0</v>
      </c>
      <c r="C62" s="206">
        <v>1</v>
      </c>
      <c r="D62" s="207">
        <v>0</v>
      </c>
      <c r="E62" s="207">
        <v>1</v>
      </c>
      <c r="F62" s="207">
        <v>0</v>
      </c>
      <c r="G62" s="207">
        <v>0</v>
      </c>
      <c r="H62" s="207">
        <v>1</v>
      </c>
      <c r="I62" s="208">
        <v>1</v>
      </c>
      <c r="J62" s="209">
        <v>0</v>
      </c>
      <c r="K62" s="255">
        <f t="shared" si="0"/>
        <v>0</v>
      </c>
    </row>
    <row r="63" spans="1:11" ht="12.75">
      <c r="A63" s="245" t="s">
        <v>39</v>
      </c>
      <c r="B63" s="220">
        <v>523</v>
      </c>
      <c r="C63" s="220">
        <v>760</v>
      </c>
      <c r="D63" s="220">
        <v>37</v>
      </c>
      <c r="E63" s="220">
        <v>615</v>
      </c>
      <c r="F63" s="220">
        <v>110</v>
      </c>
      <c r="G63" s="220">
        <v>30</v>
      </c>
      <c r="H63" s="220">
        <v>813</v>
      </c>
      <c r="I63" s="220">
        <v>773</v>
      </c>
      <c r="J63" s="220">
        <v>510</v>
      </c>
      <c r="K63" s="255">
        <f t="shared" si="0"/>
        <v>0</v>
      </c>
    </row>
    <row r="64" spans="1:11" ht="12.75">
      <c r="A64" s="246"/>
      <c r="B64" s="247"/>
      <c r="C64" s="247"/>
      <c r="D64" s="247"/>
      <c r="E64" s="247"/>
      <c r="F64" s="247"/>
      <c r="G64" s="247"/>
      <c r="H64" s="247"/>
      <c r="I64" s="247"/>
      <c r="J64" s="247"/>
      <c r="K64" s="255">
        <f>B64+C64-G64-I64-J64</f>
        <v>0</v>
      </c>
    </row>
    <row r="65" spans="1:10" ht="5.25" customHeight="1">
      <c r="A65" s="246"/>
      <c r="B65" s="247"/>
      <c r="C65" s="247"/>
      <c r="D65" s="247"/>
      <c r="E65" s="247"/>
      <c r="F65" s="247"/>
      <c r="G65" s="247"/>
      <c r="H65" s="247"/>
      <c r="I65" s="247"/>
      <c r="J65" s="247"/>
    </row>
    <row r="66" spans="1:10" ht="34.5" customHeight="1">
      <c r="A66" s="678" t="s">
        <v>127</v>
      </c>
      <c r="B66" s="679"/>
      <c r="C66" s="680"/>
      <c r="D66" s="680"/>
      <c r="E66" s="680"/>
      <c r="F66" s="680"/>
      <c r="G66" s="680"/>
      <c r="H66" s="680"/>
      <c r="I66" s="680"/>
      <c r="J66" s="681"/>
    </row>
    <row r="67" spans="1:10" ht="12.75">
      <c r="A67" s="682" t="s">
        <v>96</v>
      </c>
      <c r="B67" s="683"/>
      <c r="C67" s="683"/>
      <c r="D67" s="683"/>
      <c r="E67" s="683"/>
      <c r="F67" s="683"/>
      <c r="G67" s="683"/>
      <c r="H67" s="683"/>
      <c r="I67" s="683"/>
      <c r="J67" s="683"/>
    </row>
    <row r="68" spans="1:10" ht="12.75">
      <c r="A68" s="684" t="s">
        <v>97</v>
      </c>
      <c r="B68" s="685"/>
      <c r="C68" s="685"/>
      <c r="D68" s="685"/>
      <c r="E68" s="685"/>
      <c r="F68" s="685"/>
      <c r="G68" s="685"/>
      <c r="H68" s="685"/>
      <c r="I68" s="685"/>
      <c r="J68" s="686"/>
    </row>
    <row r="69" spans="1:10" ht="12.75">
      <c r="A69" s="676"/>
      <c r="B69" s="677"/>
      <c r="C69" s="677"/>
      <c r="D69" s="677"/>
      <c r="E69" s="677"/>
      <c r="F69" s="677"/>
      <c r="G69" s="677"/>
      <c r="H69" s="677"/>
      <c r="I69" s="677"/>
      <c r="J69" s="677"/>
    </row>
  </sheetData>
  <sheetProtection/>
  <mergeCells count="6">
    <mergeCell ref="A1:J1"/>
    <mergeCell ref="A2:J2"/>
    <mergeCell ref="A69:J69"/>
    <mergeCell ref="A66:J66"/>
    <mergeCell ref="A67:J67"/>
    <mergeCell ref="A68:J6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57">
      <selection activeCell="B76" sqref="B76"/>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B76" sqref="B76"/>
    </sheetView>
  </sheetViews>
  <sheetFormatPr defaultColWidth="9.140625" defaultRowHeight="12.75"/>
  <cols>
    <col min="1" max="1" width="90.421875" style="281" bestFit="1" customWidth="1"/>
  </cols>
  <sheetData>
    <row r="2" ht="23.25">
      <c r="A2" s="283" t="s">
        <v>102</v>
      </c>
    </row>
    <row r="3" ht="20.25">
      <c r="A3" s="284" t="s">
        <v>105</v>
      </c>
    </row>
    <row r="4" ht="12.75">
      <c r="A4" s="282" t="s">
        <v>170</v>
      </c>
    </row>
    <row r="5" ht="12.75">
      <c r="A5" s="282" t="s">
        <v>171</v>
      </c>
    </row>
    <row r="6" ht="12.75">
      <c r="A6" s="282" t="s">
        <v>172</v>
      </c>
    </row>
    <row r="7" ht="12.75">
      <c r="A7" s="282" t="s">
        <v>173</v>
      </c>
    </row>
    <row r="8" ht="12.75">
      <c r="A8" s="282" t="s">
        <v>174</v>
      </c>
    </row>
    <row r="9" ht="12.75">
      <c r="A9" s="280"/>
    </row>
    <row r="10" ht="12.75">
      <c r="A10" s="282" t="str">
        <f>CONCATENATE("Data platná k ",DAY(Nastavení!B7),".",MONTH(Nastavení!B7),".",YEAR(Nastavení!B7))</f>
        <v>Data platná k 6.1.2009</v>
      </c>
    </row>
    <row r="11" ht="12.75">
      <c r="A11" s="280"/>
    </row>
    <row r="12" ht="12.75">
      <c r="A12" s="280"/>
    </row>
    <row r="13" ht="12.75">
      <c r="A13" s="280"/>
    </row>
    <row r="14" ht="12.75">
      <c r="A14" s="280"/>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122"/>
  <sheetViews>
    <sheetView showGridLines="0" view="pageBreakPreview" zoomScaleSheetLayoutView="100" workbookViewId="0" topLeftCell="A25">
      <selection activeCell="B76" sqref="B76"/>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0" customFormat="1" ht="15.75">
      <c r="A1" s="582" t="s">
        <v>119</v>
      </c>
      <c r="B1" s="582"/>
      <c r="C1" s="582"/>
      <c r="D1" s="582"/>
      <c r="E1" s="582"/>
      <c r="F1" s="582"/>
      <c r="G1" s="582"/>
      <c r="H1" s="582"/>
      <c r="I1" s="582"/>
      <c r="J1" s="582"/>
      <c r="K1" s="582"/>
      <c r="L1" s="582"/>
      <c r="M1" s="582"/>
      <c r="N1" s="267"/>
    </row>
    <row r="2" spans="1:14" s="10" customFormat="1" ht="15.75">
      <c r="A2" s="583" t="str">
        <f>LOWER(Nastavení!$B$3)</f>
        <v>2008</v>
      </c>
      <c r="B2" s="583"/>
      <c r="C2" s="583"/>
      <c r="D2" s="583"/>
      <c r="E2" s="583"/>
      <c r="F2" s="583"/>
      <c r="G2" s="583"/>
      <c r="H2" s="583"/>
      <c r="I2" s="583"/>
      <c r="J2" s="583"/>
      <c r="K2" s="583"/>
      <c r="L2" s="583"/>
      <c r="M2" s="583"/>
      <c r="N2" s="309"/>
    </row>
    <row r="3" spans="1:13" s="334" customFormat="1" ht="8.25">
      <c r="A3" s="329"/>
      <c r="B3" s="329"/>
      <c r="C3" s="329"/>
      <c r="D3" s="329"/>
      <c r="E3" s="329"/>
      <c r="F3" s="329"/>
      <c r="G3" s="329"/>
      <c r="H3" s="329"/>
      <c r="I3" s="329"/>
      <c r="J3" s="329"/>
      <c r="K3" s="329"/>
      <c r="M3" s="370" t="s">
        <v>218</v>
      </c>
    </row>
    <row r="4" spans="1:13" s="334" customFormat="1" ht="12.75" customHeight="1">
      <c r="A4" s="579" t="s">
        <v>0</v>
      </c>
      <c r="B4" s="574" t="str">
        <f>CONCATENATE("Počet účastníků řízení k ",DAY(Nastavení!B4),".",MONTH(Nastavení!B4),".",YEAR(Nastavení!B4),"*")</f>
        <v>Počet účastníků řízení k 1.1.2008*</v>
      </c>
      <c r="C4" s="574" t="s">
        <v>84</v>
      </c>
      <c r="D4" s="574" t="s">
        <v>140</v>
      </c>
      <c r="E4" s="571" t="s">
        <v>325</v>
      </c>
      <c r="F4" s="572"/>
      <c r="G4" s="572"/>
      <c r="H4" s="572"/>
      <c r="I4" s="572"/>
      <c r="J4" s="573"/>
      <c r="K4" s="574" t="s">
        <v>143</v>
      </c>
      <c r="L4" s="574" t="s">
        <v>144</v>
      </c>
      <c r="M4" s="577" t="str">
        <f>CONCATENATE("Počet účastníků řízení k ",DAY(Nastavení!B5),".",MONTH(Nastavení!B5),".",YEAR(Nastavení!B5),"*")</f>
        <v>Počet účastníků řízení k 31.12.2008*</v>
      </c>
    </row>
    <row r="5" spans="1:38" s="33" customFormat="1" ht="58.5">
      <c r="A5" s="580"/>
      <c r="B5" s="575"/>
      <c r="C5" s="575"/>
      <c r="D5" s="575"/>
      <c r="E5" s="503" t="s">
        <v>73</v>
      </c>
      <c r="F5" s="503" t="s">
        <v>128</v>
      </c>
      <c r="G5" s="503" t="s">
        <v>141</v>
      </c>
      <c r="H5" s="503" t="s">
        <v>104</v>
      </c>
      <c r="I5" s="503" t="s">
        <v>65</v>
      </c>
      <c r="J5" s="503" t="s">
        <v>142</v>
      </c>
      <c r="K5" s="575"/>
      <c r="L5" s="575"/>
      <c r="M5" s="578"/>
      <c r="O5" s="303"/>
      <c r="P5" s="303"/>
      <c r="Q5" s="303"/>
      <c r="R5" s="303"/>
      <c r="S5" s="303"/>
      <c r="T5" s="303"/>
      <c r="U5" s="303"/>
      <c r="V5" s="303"/>
      <c r="W5" s="303"/>
      <c r="X5" s="303"/>
      <c r="Y5" s="303"/>
      <c r="Z5" s="303"/>
      <c r="AB5" s="303"/>
      <c r="AC5" s="303"/>
      <c r="AD5" s="303"/>
      <c r="AE5" s="303"/>
      <c r="AF5" s="303"/>
      <c r="AG5" s="303"/>
      <c r="AH5" s="303"/>
      <c r="AI5" s="303"/>
      <c r="AJ5" s="303"/>
      <c r="AK5" s="303"/>
      <c r="AL5" s="303"/>
    </row>
    <row r="6" spans="1:28" s="530" customFormat="1" ht="10.5">
      <c r="A6" s="527" t="s">
        <v>1</v>
      </c>
      <c r="B6" s="528">
        <v>106</v>
      </c>
      <c r="C6" s="528">
        <v>79</v>
      </c>
      <c r="D6" s="528">
        <v>2</v>
      </c>
      <c r="E6" s="528">
        <v>19</v>
      </c>
      <c r="F6" s="528">
        <v>64</v>
      </c>
      <c r="G6" s="528">
        <v>13</v>
      </c>
      <c r="H6" s="528">
        <v>18</v>
      </c>
      <c r="I6" s="528">
        <v>15</v>
      </c>
      <c r="J6" s="528">
        <v>129</v>
      </c>
      <c r="K6" s="528">
        <v>134</v>
      </c>
      <c r="L6" s="528">
        <v>90</v>
      </c>
      <c r="M6" s="529">
        <v>53</v>
      </c>
      <c r="N6" s="523">
        <f aca="true" t="shared" si="0" ref="N6:N45">B6+C6+D6-K6-M6</f>
        <v>0</v>
      </c>
      <c r="O6" s="522"/>
      <c r="AB6" s="531"/>
    </row>
    <row r="7" spans="1:28" s="530" customFormat="1" ht="10.5">
      <c r="A7" s="532" t="s">
        <v>190</v>
      </c>
      <c r="B7" s="533">
        <v>0</v>
      </c>
      <c r="C7" s="533">
        <v>1</v>
      </c>
      <c r="D7" s="533">
        <v>0</v>
      </c>
      <c r="E7" s="533">
        <v>0</v>
      </c>
      <c r="F7" s="533">
        <v>0</v>
      </c>
      <c r="G7" s="533">
        <v>0</v>
      </c>
      <c r="H7" s="533">
        <v>0</v>
      </c>
      <c r="I7" s="533">
        <v>1</v>
      </c>
      <c r="J7" s="533">
        <v>1</v>
      </c>
      <c r="K7" s="533">
        <v>1</v>
      </c>
      <c r="L7" s="533">
        <v>0</v>
      </c>
      <c r="M7" s="534">
        <v>0</v>
      </c>
      <c r="N7" s="523">
        <f t="shared" si="0"/>
        <v>0</v>
      </c>
      <c r="O7" s="522"/>
      <c r="AB7" s="531"/>
    </row>
    <row r="8" spans="1:28" s="530" customFormat="1" ht="10.5">
      <c r="A8" s="532" t="s">
        <v>3</v>
      </c>
      <c r="B8" s="533">
        <v>1</v>
      </c>
      <c r="C8" s="533">
        <v>1</v>
      </c>
      <c r="D8" s="533">
        <v>0</v>
      </c>
      <c r="E8" s="533">
        <v>0</v>
      </c>
      <c r="F8" s="533">
        <v>1</v>
      </c>
      <c r="G8" s="533">
        <v>0</v>
      </c>
      <c r="H8" s="533">
        <v>1</v>
      </c>
      <c r="I8" s="533">
        <v>0</v>
      </c>
      <c r="J8" s="533">
        <v>2</v>
      </c>
      <c r="K8" s="533">
        <v>2</v>
      </c>
      <c r="L8" s="533">
        <v>2</v>
      </c>
      <c r="M8" s="534">
        <v>0</v>
      </c>
      <c r="N8" s="523">
        <f t="shared" si="0"/>
        <v>0</v>
      </c>
      <c r="O8" s="522"/>
      <c r="AB8" s="531"/>
    </row>
    <row r="9" spans="1:28" s="530" customFormat="1" ht="10.5">
      <c r="A9" s="532" t="s">
        <v>257</v>
      </c>
      <c r="B9" s="533">
        <v>0</v>
      </c>
      <c r="C9" s="533">
        <v>21</v>
      </c>
      <c r="D9" s="533">
        <v>0</v>
      </c>
      <c r="E9" s="533">
        <v>0</v>
      </c>
      <c r="F9" s="533">
        <v>10</v>
      </c>
      <c r="G9" s="533">
        <v>0</v>
      </c>
      <c r="H9" s="533">
        <v>2</v>
      </c>
      <c r="I9" s="533">
        <v>1</v>
      </c>
      <c r="J9" s="533">
        <v>13</v>
      </c>
      <c r="K9" s="533">
        <v>13</v>
      </c>
      <c r="L9" s="533">
        <v>12</v>
      </c>
      <c r="M9" s="534">
        <v>8</v>
      </c>
      <c r="N9" s="523">
        <f t="shared" si="0"/>
        <v>0</v>
      </c>
      <c r="O9" s="522"/>
      <c r="AB9" s="531"/>
    </row>
    <row r="10" spans="1:28" s="530" customFormat="1" ht="10.5">
      <c r="A10" s="532" t="s">
        <v>4</v>
      </c>
      <c r="B10" s="533">
        <v>0</v>
      </c>
      <c r="C10" s="533">
        <v>1</v>
      </c>
      <c r="D10" s="533">
        <v>0</v>
      </c>
      <c r="E10" s="533">
        <v>0</v>
      </c>
      <c r="F10" s="533">
        <v>0</v>
      </c>
      <c r="G10" s="533">
        <v>0</v>
      </c>
      <c r="H10" s="533">
        <v>1</v>
      </c>
      <c r="I10" s="533">
        <v>0</v>
      </c>
      <c r="J10" s="533">
        <v>1</v>
      </c>
      <c r="K10" s="533">
        <v>1</v>
      </c>
      <c r="L10" s="533">
        <v>0</v>
      </c>
      <c r="M10" s="534">
        <v>0</v>
      </c>
      <c r="N10" s="523">
        <f t="shared" si="0"/>
        <v>0</v>
      </c>
      <c r="O10" s="522"/>
      <c r="AB10" s="531"/>
    </row>
    <row r="11" spans="1:28" s="530" customFormat="1" ht="10.5">
      <c r="A11" s="532" t="s">
        <v>6</v>
      </c>
      <c r="B11" s="533">
        <v>2</v>
      </c>
      <c r="C11" s="533">
        <v>7</v>
      </c>
      <c r="D11" s="533">
        <v>0</v>
      </c>
      <c r="E11" s="533">
        <v>0</v>
      </c>
      <c r="F11" s="533">
        <v>4</v>
      </c>
      <c r="G11" s="533">
        <v>0</v>
      </c>
      <c r="H11" s="533">
        <v>2</v>
      </c>
      <c r="I11" s="533">
        <v>2</v>
      </c>
      <c r="J11" s="533">
        <v>8</v>
      </c>
      <c r="K11" s="533">
        <v>8</v>
      </c>
      <c r="L11" s="533">
        <v>4</v>
      </c>
      <c r="M11" s="534">
        <v>1</v>
      </c>
      <c r="N11" s="523">
        <f t="shared" si="0"/>
        <v>0</v>
      </c>
      <c r="O11" s="522"/>
      <c r="AB11" s="531"/>
    </row>
    <row r="12" spans="1:28" s="530" customFormat="1" ht="10.5">
      <c r="A12" s="532" t="s">
        <v>7</v>
      </c>
      <c r="B12" s="533">
        <v>13</v>
      </c>
      <c r="C12" s="533">
        <v>17</v>
      </c>
      <c r="D12" s="533">
        <v>0</v>
      </c>
      <c r="E12" s="533">
        <v>8</v>
      </c>
      <c r="F12" s="533">
        <v>13</v>
      </c>
      <c r="G12" s="533">
        <v>0</v>
      </c>
      <c r="H12" s="533">
        <v>2</v>
      </c>
      <c r="I12" s="533">
        <v>1</v>
      </c>
      <c r="J12" s="533">
        <v>24</v>
      </c>
      <c r="K12" s="533">
        <v>28</v>
      </c>
      <c r="L12" s="533">
        <v>9</v>
      </c>
      <c r="M12" s="534">
        <v>2</v>
      </c>
      <c r="N12" s="523">
        <f t="shared" si="0"/>
        <v>0</v>
      </c>
      <c r="O12" s="522"/>
      <c r="AB12" s="531"/>
    </row>
    <row r="13" spans="1:28" s="530" customFormat="1" ht="10.5">
      <c r="A13" s="518" t="s">
        <v>48</v>
      </c>
      <c r="B13" s="519">
        <v>0</v>
      </c>
      <c r="C13" s="519">
        <v>0</v>
      </c>
      <c r="D13" s="519">
        <v>1</v>
      </c>
      <c r="E13" s="519">
        <v>0</v>
      </c>
      <c r="F13" s="519">
        <v>0</v>
      </c>
      <c r="G13" s="519">
        <v>0</v>
      </c>
      <c r="H13" s="519">
        <v>0</v>
      </c>
      <c r="I13" s="519">
        <v>0</v>
      </c>
      <c r="J13" s="519">
        <v>0</v>
      </c>
      <c r="K13" s="519">
        <v>0</v>
      </c>
      <c r="L13" s="519">
        <v>0</v>
      </c>
      <c r="M13" s="520">
        <v>1</v>
      </c>
      <c r="N13" s="523">
        <f t="shared" si="0"/>
        <v>0</v>
      </c>
      <c r="O13" s="522"/>
      <c r="AB13" s="531"/>
    </row>
    <row r="14" spans="1:28" s="530" customFormat="1" ht="10.5">
      <c r="A14" s="532" t="s">
        <v>8</v>
      </c>
      <c r="B14" s="533">
        <v>49</v>
      </c>
      <c r="C14" s="533">
        <v>79</v>
      </c>
      <c r="D14" s="533">
        <v>6</v>
      </c>
      <c r="E14" s="533">
        <v>18</v>
      </c>
      <c r="F14" s="533">
        <v>34</v>
      </c>
      <c r="G14" s="533">
        <v>3</v>
      </c>
      <c r="H14" s="533">
        <v>29</v>
      </c>
      <c r="I14" s="533">
        <v>18</v>
      </c>
      <c r="J14" s="533">
        <v>102</v>
      </c>
      <c r="K14" s="533">
        <v>101</v>
      </c>
      <c r="L14" s="533">
        <v>44</v>
      </c>
      <c r="M14" s="534">
        <v>33</v>
      </c>
      <c r="N14" s="523">
        <f t="shared" si="0"/>
        <v>0</v>
      </c>
      <c r="O14" s="522"/>
      <c r="AB14" s="531"/>
    </row>
    <row r="15" spans="1:28" s="530" customFormat="1" ht="10.5">
      <c r="A15" s="518" t="s">
        <v>9</v>
      </c>
      <c r="B15" s="519">
        <v>0</v>
      </c>
      <c r="C15" s="519">
        <v>2</v>
      </c>
      <c r="D15" s="519">
        <v>0</v>
      </c>
      <c r="E15" s="519">
        <v>0</v>
      </c>
      <c r="F15" s="519">
        <v>0</v>
      </c>
      <c r="G15" s="519">
        <v>0</v>
      </c>
      <c r="H15" s="519">
        <v>2</v>
      </c>
      <c r="I15" s="519">
        <v>0</v>
      </c>
      <c r="J15" s="519">
        <v>2</v>
      </c>
      <c r="K15" s="519">
        <v>2</v>
      </c>
      <c r="L15" s="519">
        <v>2</v>
      </c>
      <c r="M15" s="520">
        <v>0</v>
      </c>
      <c r="N15" s="523">
        <f t="shared" si="0"/>
        <v>0</v>
      </c>
      <c r="O15" s="522"/>
      <c r="AB15" s="531"/>
    </row>
    <row r="16" spans="1:38" s="535" customFormat="1" ht="10.5">
      <c r="A16" s="518" t="s">
        <v>178</v>
      </c>
      <c r="B16" s="519">
        <v>12</v>
      </c>
      <c r="C16" s="519">
        <v>9</v>
      </c>
      <c r="D16" s="519">
        <v>1</v>
      </c>
      <c r="E16" s="519">
        <v>0</v>
      </c>
      <c r="F16" s="519">
        <v>9</v>
      </c>
      <c r="G16" s="519">
        <v>2</v>
      </c>
      <c r="H16" s="519">
        <v>2</v>
      </c>
      <c r="I16" s="519">
        <v>4</v>
      </c>
      <c r="J16" s="519">
        <v>17</v>
      </c>
      <c r="K16" s="519">
        <v>17</v>
      </c>
      <c r="L16" s="519">
        <v>10</v>
      </c>
      <c r="M16" s="520">
        <v>5</v>
      </c>
      <c r="N16" s="523">
        <f t="shared" si="0"/>
        <v>0</v>
      </c>
      <c r="O16" s="522"/>
      <c r="P16" s="530"/>
      <c r="Q16" s="530"/>
      <c r="R16" s="530"/>
      <c r="S16" s="530"/>
      <c r="T16" s="530"/>
      <c r="U16" s="530"/>
      <c r="V16" s="530"/>
      <c r="W16" s="530"/>
      <c r="X16" s="530"/>
      <c r="Y16" s="530"/>
      <c r="Z16" s="530"/>
      <c r="AB16" s="531"/>
      <c r="AC16" s="530"/>
      <c r="AD16" s="530"/>
      <c r="AE16" s="530"/>
      <c r="AF16" s="530"/>
      <c r="AG16" s="530"/>
      <c r="AH16" s="530"/>
      <c r="AI16" s="530"/>
      <c r="AJ16" s="530"/>
      <c r="AK16" s="530"/>
      <c r="AL16" s="530"/>
    </row>
    <row r="17" spans="1:38" s="535" customFormat="1" ht="10.5">
      <c r="A17" s="518" t="s">
        <v>333</v>
      </c>
      <c r="B17" s="519">
        <v>1</v>
      </c>
      <c r="C17" s="519">
        <v>0</v>
      </c>
      <c r="D17" s="519">
        <v>0</v>
      </c>
      <c r="E17" s="519">
        <v>0</v>
      </c>
      <c r="F17" s="519">
        <v>0</v>
      </c>
      <c r="G17" s="519">
        <v>0</v>
      </c>
      <c r="H17" s="519">
        <v>0</v>
      </c>
      <c r="I17" s="519">
        <v>0</v>
      </c>
      <c r="J17" s="519">
        <v>0</v>
      </c>
      <c r="K17" s="519">
        <v>1</v>
      </c>
      <c r="L17" s="519">
        <v>0</v>
      </c>
      <c r="M17" s="520">
        <v>0</v>
      </c>
      <c r="N17" s="523">
        <f t="shared" si="0"/>
        <v>0</v>
      </c>
      <c r="O17" s="522"/>
      <c r="P17" s="530"/>
      <c r="Q17" s="530"/>
      <c r="R17" s="530"/>
      <c r="S17" s="530"/>
      <c r="T17" s="530"/>
      <c r="U17" s="530"/>
      <c r="V17" s="530"/>
      <c r="W17" s="530"/>
      <c r="X17" s="530"/>
      <c r="Y17" s="530"/>
      <c r="Z17" s="530"/>
      <c r="AB17" s="531"/>
      <c r="AC17" s="530"/>
      <c r="AD17" s="530"/>
      <c r="AE17" s="530"/>
      <c r="AF17" s="530"/>
      <c r="AG17" s="530"/>
      <c r="AH17" s="530"/>
      <c r="AI17" s="530"/>
      <c r="AJ17" s="530"/>
      <c r="AK17" s="530"/>
      <c r="AL17" s="530"/>
    </row>
    <row r="18" spans="1:14" s="535" customFormat="1" ht="10.5">
      <c r="A18" s="518" t="s">
        <v>10</v>
      </c>
      <c r="B18" s="519">
        <v>76</v>
      </c>
      <c r="C18" s="519">
        <v>321</v>
      </c>
      <c r="D18" s="519">
        <v>2</v>
      </c>
      <c r="E18" s="519">
        <v>17</v>
      </c>
      <c r="F18" s="519">
        <v>190</v>
      </c>
      <c r="G18" s="519">
        <v>3</v>
      </c>
      <c r="H18" s="519">
        <v>116</v>
      </c>
      <c r="I18" s="519">
        <v>24</v>
      </c>
      <c r="J18" s="519">
        <v>350</v>
      </c>
      <c r="K18" s="519">
        <v>364</v>
      </c>
      <c r="L18" s="519">
        <v>231</v>
      </c>
      <c r="M18" s="520">
        <v>35</v>
      </c>
      <c r="N18" s="523">
        <f t="shared" si="0"/>
        <v>0</v>
      </c>
    </row>
    <row r="19" spans="1:28" s="535" customFormat="1" ht="9.75">
      <c r="A19" s="525" t="s">
        <v>11</v>
      </c>
      <c r="B19" s="526">
        <v>260</v>
      </c>
      <c r="C19" s="526">
        <v>538</v>
      </c>
      <c r="D19" s="526">
        <v>12</v>
      </c>
      <c r="E19" s="526">
        <v>62</v>
      </c>
      <c r="F19" s="526">
        <v>325</v>
      </c>
      <c r="G19" s="526">
        <v>21</v>
      </c>
      <c r="H19" s="526">
        <v>175</v>
      </c>
      <c r="I19" s="526">
        <v>66</v>
      </c>
      <c r="J19" s="526">
        <v>649</v>
      </c>
      <c r="K19" s="526">
        <v>672</v>
      </c>
      <c r="L19" s="526">
        <v>404</v>
      </c>
      <c r="M19" s="526">
        <v>138</v>
      </c>
      <c r="N19" s="549">
        <f t="shared" si="0"/>
        <v>0</v>
      </c>
      <c r="O19" s="550"/>
      <c r="AB19" s="551"/>
    </row>
    <row r="20" spans="1:26" s="535" customFormat="1" ht="10.5">
      <c r="A20" s="532" t="s">
        <v>36</v>
      </c>
      <c r="B20" s="533">
        <v>10</v>
      </c>
      <c r="C20" s="533">
        <v>36</v>
      </c>
      <c r="D20" s="533">
        <v>0</v>
      </c>
      <c r="E20" s="533">
        <v>1</v>
      </c>
      <c r="F20" s="533">
        <v>3</v>
      </c>
      <c r="G20" s="533">
        <v>0</v>
      </c>
      <c r="H20" s="533">
        <v>2</v>
      </c>
      <c r="I20" s="533">
        <v>26</v>
      </c>
      <c r="J20" s="533">
        <v>32</v>
      </c>
      <c r="K20" s="533">
        <v>29</v>
      </c>
      <c r="L20" s="533">
        <v>4</v>
      </c>
      <c r="M20" s="534">
        <v>17</v>
      </c>
      <c r="N20" s="523">
        <f t="shared" si="0"/>
        <v>0</v>
      </c>
      <c r="O20" s="524"/>
      <c r="P20" s="524"/>
      <c r="Q20" s="524"/>
      <c r="R20" s="524"/>
      <c r="S20" s="524"/>
      <c r="T20" s="524"/>
      <c r="U20" s="524"/>
      <c r="V20" s="524"/>
      <c r="W20" s="524"/>
      <c r="X20" s="524"/>
      <c r="Y20" s="524"/>
      <c r="Z20" s="524"/>
    </row>
    <row r="21" spans="1:26" s="535" customFormat="1" ht="10.5">
      <c r="A21" s="532" t="s">
        <v>30</v>
      </c>
      <c r="B21" s="533">
        <v>16</v>
      </c>
      <c r="C21" s="533">
        <v>28</v>
      </c>
      <c r="D21" s="533">
        <v>5</v>
      </c>
      <c r="E21" s="533">
        <v>4</v>
      </c>
      <c r="F21" s="533">
        <v>16</v>
      </c>
      <c r="G21" s="533">
        <v>0</v>
      </c>
      <c r="H21" s="533">
        <v>6</v>
      </c>
      <c r="I21" s="533">
        <v>1</v>
      </c>
      <c r="J21" s="533">
        <v>27</v>
      </c>
      <c r="K21" s="533">
        <v>27</v>
      </c>
      <c r="L21" s="533">
        <v>19</v>
      </c>
      <c r="M21" s="534">
        <v>22</v>
      </c>
      <c r="N21" s="523">
        <f t="shared" si="0"/>
        <v>0</v>
      </c>
      <c r="O21" s="522"/>
      <c r="P21" s="524"/>
      <c r="Q21" s="524"/>
      <c r="R21" s="524"/>
      <c r="S21" s="524"/>
      <c r="T21" s="524"/>
      <c r="U21" s="524"/>
      <c r="V21" s="524"/>
      <c r="W21" s="524"/>
      <c r="X21" s="524"/>
      <c r="Y21" s="524"/>
      <c r="Z21" s="524"/>
    </row>
    <row r="22" spans="1:26" s="535" customFormat="1" ht="10.5">
      <c r="A22" s="532" t="s">
        <v>57</v>
      </c>
      <c r="B22" s="533">
        <v>6</v>
      </c>
      <c r="C22" s="533">
        <v>3</v>
      </c>
      <c r="D22" s="533">
        <v>0</v>
      </c>
      <c r="E22" s="533">
        <v>1</v>
      </c>
      <c r="F22" s="533">
        <v>5</v>
      </c>
      <c r="G22" s="533">
        <v>0</v>
      </c>
      <c r="H22" s="533">
        <v>0</v>
      </c>
      <c r="I22" s="533">
        <v>0</v>
      </c>
      <c r="J22" s="533">
        <v>6</v>
      </c>
      <c r="K22" s="533">
        <v>6</v>
      </c>
      <c r="L22" s="533">
        <v>5</v>
      </c>
      <c r="M22" s="534">
        <v>3</v>
      </c>
      <c r="N22" s="523">
        <f t="shared" si="0"/>
        <v>0</v>
      </c>
      <c r="O22" s="522"/>
      <c r="P22" s="524"/>
      <c r="Q22" s="524"/>
      <c r="R22" s="524"/>
      <c r="S22" s="524"/>
      <c r="T22" s="524"/>
      <c r="U22" s="524"/>
      <c r="V22" s="524"/>
      <c r="W22" s="524"/>
      <c r="X22" s="524"/>
      <c r="Y22" s="524"/>
      <c r="Z22" s="524"/>
    </row>
    <row r="23" spans="1:26" s="535" customFormat="1" ht="10.5">
      <c r="A23" s="532" t="s">
        <v>32</v>
      </c>
      <c r="B23" s="533">
        <v>5</v>
      </c>
      <c r="C23" s="533">
        <v>0</v>
      </c>
      <c r="D23" s="533">
        <v>0</v>
      </c>
      <c r="E23" s="533">
        <v>1</v>
      </c>
      <c r="F23" s="533">
        <v>2</v>
      </c>
      <c r="G23" s="533">
        <v>0</v>
      </c>
      <c r="H23" s="533">
        <v>0</v>
      </c>
      <c r="I23" s="533">
        <v>1</v>
      </c>
      <c r="J23" s="533">
        <v>4</v>
      </c>
      <c r="K23" s="533">
        <v>4</v>
      </c>
      <c r="L23" s="533">
        <v>2</v>
      </c>
      <c r="M23" s="534">
        <v>1</v>
      </c>
      <c r="N23" s="523">
        <f t="shared" si="0"/>
        <v>0</v>
      </c>
      <c r="O23" s="522"/>
      <c r="P23" s="524"/>
      <c r="Q23" s="524"/>
      <c r="R23" s="524"/>
      <c r="S23" s="524"/>
      <c r="T23" s="524"/>
      <c r="U23" s="524"/>
      <c r="V23" s="524"/>
      <c r="W23" s="524"/>
      <c r="X23" s="524"/>
      <c r="Y23" s="524"/>
      <c r="Z23" s="524"/>
    </row>
    <row r="24" spans="1:26" s="535" customFormat="1" ht="10.5">
      <c r="A24" s="532" t="s">
        <v>50</v>
      </c>
      <c r="B24" s="533">
        <v>4</v>
      </c>
      <c r="C24" s="533">
        <v>33</v>
      </c>
      <c r="D24" s="533">
        <v>1</v>
      </c>
      <c r="E24" s="533">
        <v>0</v>
      </c>
      <c r="F24" s="533">
        <v>18</v>
      </c>
      <c r="G24" s="533">
        <v>0</v>
      </c>
      <c r="H24" s="533">
        <v>16</v>
      </c>
      <c r="I24" s="533">
        <v>3</v>
      </c>
      <c r="J24" s="533">
        <v>37</v>
      </c>
      <c r="K24" s="533">
        <v>37</v>
      </c>
      <c r="L24" s="533">
        <v>20</v>
      </c>
      <c r="M24" s="534">
        <v>1</v>
      </c>
      <c r="N24" s="523">
        <f t="shared" si="0"/>
        <v>0</v>
      </c>
      <c r="O24" s="522"/>
      <c r="P24" s="524"/>
      <c r="Q24" s="524"/>
      <c r="R24" s="524"/>
      <c r="S24" s="524"/>
      <c r="T24" s="524"/>
      <c r="U24" s="524"/>
      <c r="V24" s="524"/>
      <c r="W24" s="524"/>
      <c r="X24" s="524"/>
      <c r="Y24" s="524"/>
      <c r="Z24" s="524"/>
    </row>
    <row r="25" spans="1:26" s="535" customFormat="1" ht="10.5">
      <c r="A25" s="532" t="s">
        <v>285</v>
      </c>
      <c r="B25" s="533">
        <v>1</v>
      </c>
      <c r="C25" s="533">
        <v>0</v>
      </c>
      <c r="D25" s="533">
        <v>0</v>
      </c>
      <c r="E25" s="533">
        <v>0</v>
      </c>
      <c r="F25" s="533">
        <v>1</v>
      </c>
      <c r="G25" s="533">
        <v>0</v>
      </c>
      <c r="H25" s="533">
        <v>0</v>
      </c>
      <c r="I25" s="533">
        <v>0</v>
      </c>
      <c r="J25" s="533">
        <v>1</v>
      </c>
      <c r="K25" s="533">
        <v>1</v>
      </c>
      <c r="L25" s="533">
        <v>0</v>
      </c>
      <c r="M25" s="534">
        <v>0</v>
      </c>
      <c r="N25" s="523">
        <f t="shared" si="0"/>
        <v>0</v>
      </c>
      <c r="O25" s="522"/>
      <c r="P25" s="524"/>
      <c r="Q25" s="524"/>
      <c r="R25" s="524"/>
      <c r="S25" s="524"/>
      <c r="T25" s="524"/>
      <c r="U25" s="524"/>
      <c r="V25" s="524"/>
      <c r="W25" s="524"/>
      <c r="X25" s="524"/>
      <c r="Y25" s="524"/>
      <c r="Z25" s="524"/>
    </row>
    <row r="26" spans="1:26" s="535" customFormat="1" ht="10.5">
      <c r="A26" s="532" t="s">
        <v>27</v>
      </c>
      <c r="B26" s="533">
        <v>10</v>
      </c>
      <c r="C26" s="533">
        <v>38</v>
      </c>
      <c r="D26" s="533">
        <v>1</v>
      </c>
      <c r="E26" s="533">
        <v>1</v>
      </c>
      <c r="F26" s="533">
        <v>28</v>
      </c>
      <c r="G26" s="533">
        <v>0</v>
      </c>
      <c r="H26" s="533">
        <v>9</v>
      </c>
      <c r="I26" s="533">
        <v>1</v>
      </c>
      <c r="J26" s="533">
        <v>39</v>
      </c>
      <c r="K26" s="533">
        <v>39</v>
      </c>
      <c r="L26" s="533">
        <v>27</v>
      </c>
      <c r="M26" s="534">
        <v>10</v>
      </c>
      <c r="N26" s="523">
        <f t="shared" si="0"/>
        <v>0</v>
      </c>
      <c r="O26" s="522"/>
      <c r="P26" s="524"/>
      <c r="Q26" s="524"/>
      <c r="R26" s="524"/>
      <c r="S26" s="524"/>
      <c r="T26" s="524"/>
      <c r="U26" s="524"/>
      <c r="V26" s="524"/>
      <c r="W26" s="524"/>
      <c r="X26" s="524"/>
      <c r="Y26" s="524"/>
      <c r="Z26" s="524"/>
    </row>
    <row r="27" spans="1:26" s="535" customFormat="1" ht="10.5">
      <c r="A27" s="532" t="s">
        <v>35</v>
      </c>
      <c r="B27" s="533">
        <v>4</v>
      </c>
      <c r="C27" s="533">
        <v>7</v>
      </c>
      <c r="D27" s="533">
        <v>1</v>
      </c>
      <c r="E27" s="533">
        <v>0</v>
      </c>
      <c r="F27" s="533">
        <v>3</v>
      </c>
      <c r="G27" s="533">
        <v>0</v>
      </c>
      <c r="H27" s="533">
        <v>4</v>
      </c>
      <c r="I27" s="533">
        <v>2</v>
      </c>
      <c r="J27" s="533">
        <v>9</v>
      </c>
      <c r="K27" s="533">
        <v>10</v>
      </c>
      <c r="L27" s="533">
        <v>6</v>
      </c>
      <c r="M27" s="534">
        <v>2</v>
      </c>
      <c r="N27" s="523">
        <f t="shared" si="0"/>
        <v>0</v>
      </c>
      <c r="O27" s="522"/>
      <c r="P27" s="524"/>
      <c r="Q27" s="524"/>
      <c r="R27" s="524"/>
      <c r="S27" s="524"/>
      <c r="T27" s="524"/>
      <c r="U27" s="524"/>
      <c r="V27" s="524"/>
      <c r="W27" s="524"/>
      <c r="X27" s="524"/>
      <c r="Y27" s="524"/>
      <c r="Z27" s="524"/>
    </row>
    <row r="28" spans="1:26" s="535" customFormat="1" ht="10.5">
      <c r="A28" s="532" t="s">
        <v>302</v>
      </c>
      <c r="B28" s="533">
        <v>0</v>
      </c>
      <c r="C28" s="533">
        <v>2</v>
      </c>
      <c r="D28" s="533">
        <v>0</v>
      </c>
      <c r="E28" s="533">
        <v>0</v>
      </c>
      <c r="F28" s="533">
        <v>2</v>
      </c>
      <c r="G28" s="533">
        <v>0</v>
      </c>
      <c r="H28" s="533">
        <v>0</v>
      </c>
      <c r="I28" s="533">
        <v>0</v>
      </c>
      <c r="J28" s="533">
        <v>2</v>
      </c>
      <c r="K28" s="533">
        <v>2</v>
      </c>
      <c r="L28" s="533">
        <v>2</v>
      </c>
      <c r="M28" s="534">
        <v>0</v>
      </c>
      <c r="N28" s="523">
        <f t="shared" si="0"/>
        <v>0</v>
      </c>
      <c r="O28" s="522"/>
      <c r="P28" s="524"/>
      <c r="Q28" s="524"/>
      <c r="R28" s="524"/>
      <c r="S28" s="524"/>
      <c r="T28" s="524"/>
      <c r="U28" s="524"/>
      <c r="V28" s="524"/>
      <c r="W28" s="524"/>
      <c r="X28" s="524"/>
      <c r="Y28" s="524"/>
      <c r="Z28" s="524"/>
    </row>
    <row r="29" spans="1:26" s="535" customFormat="1" ht="10.5">
      <c r="A29" s="532" t="s">
        <v>33</v>
      </c>
      <c r="B29" s="533">
        <v>39</v>
      </c>
      <c r="C29" s="533">
        <v>27</v>
      </c>
      <c r="D29" s="533">
        <v>3</v>
      </c>
      <c r="E29" s="533">
        <v>10</v>
      </c>
      <c r="F29" s="533">
        <v>2</v>
      </c>
      <c r="G29" s="533">
        <v>22</v>
      </c>
      <c r="H29" s="533">
        <v>1</v>
      </c>
      <c r="I29" s="533">
        <v>3</v>
      </c>
      <c r="J29" s="533">
        <v>38</v>
      </c>
      <c r="K29" s="533">
        <v>41</v>
      </c>
      <c r="L29" s="533">
        <v>4</v>
      </c>
      <c r="M29" s="534">
        <v>28</v>
      </c>
      <c r="N29" s="523">
        <f t="shared" si="0"/>
        <v>0</v>
      </c>
      <c r="O29" s="522"/>
      <c r="P29" s="524"/>
      <c r="Q29" s="524"/>
      <c r="R29" s="524"/>
      <c r="S29" s="524"/>
      <c r="T29" s="524"/>
      <c r="U29" s="524"/>
      <c r="V29" s="524"/>
      <c r="W29" s="524"/>
      <c r="X29" s="524"/>
      <c r="Y29" s="524"/>
      <c r="Z29" s="524"/>
    </row>
    <row r="30" spans="1:26" s="535" customFormat="1" ht="10.5">
      <c r="A30" s="532" t="s">
        <v>28</v>
      </c>
      <c r="B30" s="533">
        <v>3</v>
      </c>
      <c r="C30" s="533">
        <v>4</v>
      </c>
      <c r="D30" s="533">
        <v>1</v>
      </c>
      <c r="E30" s="533">
        <v>2</v>
      </c>
      <c r="F30" s="533">
        <v>0</v>
      </c>
      <c r="G30" s="533">
        <v>0</v>
      </c>
      <c r="H30" s="533">
        <v>1</v>
      </c>
      <c r="I30" s="533">
        <v>1</v>
      </c>
      <c r="J30" s="533">
        <v>4</v>
      </c>
      <c r="K30" s="533">
        <v>4</v>
      </c>
      <c r="L30" s="533">
        <v>1</v>
      </c>
      <c r="M30" s="534">
        <v>4</v>
      </c>
      <c r="N30" s="523">
        <f t="shared" si="0"/>
        <v>0</v>
      </c>
      <c r="O30" s="522"/>
      <c r="P30" s="524"/>
      <c r="Q30" s="524"/>
      <c r="R30" s="524"/>
      <c r="S30" s="524"/>
      <c r="T30" s="524"/>
      <c r="U30" s="524"/>
      <c r="V30" s="524"/>
      <c r="W30" s="524"/>
      <c r="X30" s="524"/>
      <c r="Y30" s="524"/>
      <c r="Z30" s="524"/>
    </row>
    <row r="31" spans="1:26" s="535" customFormat="1" ht="10.5">
      <c r="A31" s="532" t="s">
        <v>187</v>
      </c>
      <c r="B31" s="533">
        <v>0</v>
      </c>
      <c r="C31" s="533">
        <v>1</v>
      </c>
      <c r="D31" s="533">
        <v>0</v>
      </c>
      <c r="E31" s="533">
        <v>0</v>
      </c>
      <c r="F31" s="533">
        <v>0</v>
      </c>
      <c r="G31" s="533">
        <v>0</v>
      </c>
      <c r="H31" s="533">
        <v>0</v>
      </c>
      <c r="I31" s="533">
        <v>0</v>
      </c>
      <c r="J31" s="533">
        <v>0</v>
      </c>
      <c r="K31" s="533">
        <v>0</v>
      </c>
      <c r="L31" s="533">
        <v>0</v>
      </c>
      <c r="M31" s="534">
        <v>1</v>
      </c>
      <c r="N31" s="523">
        <f t="shared" si="0"/>
        <v>0</v>
      </c>
      <c r="O31" s="522"/>
      <c r="P31" s="524"/>
      <c r="Q31" s="524"/>
      <c r="R31" s="524"/>
      <c r="S31" s="524"/>
      <c r="T31" s="524"/>
      <c r="U31" s="524"/>
      <c r="V31" s="524"/>
      <c r="W31" s="524"/>
      <c r="X31" s="524"/>
      <c r="Y31" s="524"/>
      <c r="Z31" s="524"/>
    </row>
    <row r="32" spans="1:26" s="535" customFormat="1" ht="10.5">
      <c r="A32" s="532" t="s">
        <v>24</v>
      </c>
      <c r="B32" s="533">
        <v>67</v>
      </c>
      <c r="C32" s="533">
        <v>73</v>
      </c>
      <c r="D32" s="533">
        <v>7</v>
      </c>
      <c r="E32" s="533">
        <v>14</v>
      </c>
      <c r="F32" s="533">
        <v>66</v>
      </c>
      <c r="G32" s="533">
        <v>0</v>
      </c>
      <c r="H32" s="533">
        <v>41</v>
      </c>
      <c r="I32" s="533">
        <v>1</v>
      </c>
      <c r="J32" s="533">
        <v>122</v>
      </c>
      <c r="K32" s="533">
        <v>118</v>
      </c>
      <c r="L32" s="533">
        <v>82</v>
      </c>
      <c r="M32" s="534">
        <v>29</v>
      </c>
      <c r="N32" s="523">
        <f t="shared" si="0"/>
        <v>0</v>
      </c>
      <c r="O32" s="522"/>
      <c r="P32" s="524"/>
      <c r="Q32" s="524"/>
      <c r="R32" s="524"/>
      <c r="S32" s="524"/>
      <c r="T32" s="524"/>
      <c r="U32" s="524"/>
      <c r="V32" s="524"/>
      <c r="W32" s="524"/>
      <c r="X32" s="524"/>
      <c r="Y32" s="524"/>
      <c r="Z32" s="524"/>
    </row>
    <row r="33" spans="1:26" s="535" customFormat="1" ht="10.5">
      <c r="A33" s="532" t="s">
        <v>303</v>
      </c>
      <c r="B33" s="533">
        <v>0</v>
      </c>
      <c r="C33" s="533">
        <v>5</v>
      </c>
      <c r="D33" s="533">
        <v>0</v>
      </c>
      <c r="E33" s="533">
        <v>0</v>
      </c>
      <c r="F33" s="533">
        <v>0</v>
      </c>
      <c r="G33" s="533">
        <v>0</v>
      </c>
      <c r="H33" s="533">
        <v>0</v>
      </c>
      <c r="I33" s="533">
        <v>5</v>
      </c>
      <c r="J33" s="533">
        <v>5</v>
      </c>
      <c r="K33" s="533">
        <v>5</v>
      </c>
      <c r="L33" s="533">
        <v>0</v>
      </c>
      <c r="M33" s="534">
        <v>0</v>
      </c>
      <c r="N33" s="523">
        <f t="shared" si="0"/>
        <v>0</v>
      </c>
      <c r="O33" s="522"/>
      <c r="P33" s="524"/>
      <c r="Q33" s="524"/>
      <c r="R33" s="524"/>
      <c r="S33" s="524"/>
      <c r="T33" s="524"/>
      <c r="U33" s="524"/>
      <c r="V33" s="524"/>
      <c r="W33" s="524"/>
      <c r="X33" s="524"/>
      <c r="Y33" s="524"/>
      <c r="Z33" s="524"/>
    </row>
    <row r="34" spans="1:26" s="535" customFormat="1" ht="10.5">
      <c r="A34" s="532" t="s">
        <v>63</v>
      </c>
      <c r="B34" s="533">
        <v>23</v>
      </c>
      <c r="C34" s="533">
        <v>36</v>
      </c>
      <c r="D34" s="533">
        <v>0</v>
      </c>
      <c r="E34" s="533">
        <v>1</v>
      </c>
      <c r="F34" s="533">
        <v>21</v>
      </c>
      <c r="G34" s="533">
        <v>2</v>
      </c>
      <c r="H34" s="533">
        <v>14</v>
      </c>
      <c r="I34" s="533">
        <v>5</v>
      </c>
      <c r="J34" s="533">
        <v>43</v>
      </c>
      <c r="K34" s="533">
        <v>44</v>
      </c>
      <c r="L34" s="533">
        <v>22</v>
      </c>
      <c r="M34" s="534">
        <v>15</v>
      </c>
      <c r="N34" s="523">
        <f t="shared" si="0"/>
        <v>0</v>
      </c>
      <c r="O34" s="522"/>
      <c r="P34" s="524"/>
      <c r="Q34" s="524"/>
      <c r="R34" s="524"/>
      <c r="S34" s="524"/>
      <c r="T34" s="524"/>
      <c r="U34" s="524"/>
      <c r="V34" s="524"/>
      <c r="W34" s="524"/>
      <c r="X34" s="524"/>
      <c r="Y34" s="524"/>
      <c r="Z34" s="524"/>
    </row>
    <row r="35" spans="1:26" s="530" customFormat="1" ht="10.5">
      <c r="A35" s="532" t="s">
        <v>25</v>
      </c>
      <c r="B35" s="533">
        <v>1</v>
      </c>
      <c r="C35" s="533">
        <v>1</v>
      </c>
      <c r="D35" s="533">
        <v>0</v>
      </c>
      <c r="E35" s="533">
        <v>0</v>
      </c>
      <c r="F35" s="533">
        <v>0</v>
      </c>
      <c r="G35" s="533">
        <v>0</v>
      </c>
      <c r="H35" s="533">
        <v>1</v>
      </c>
      <c r="I35" s="533">
        <v>0</v>
      </c>
      <c r="J35" s="533">
        <v>1</v>
      </c>
      <c r="K35" s="533">
        <v>2</v>
      </c>
      <c r="L35" s="533">
        <v>0</v>
      </c>
      <c r="M35" s="534">
        <v>0</v>
      </c>
      <c r="N35" s="523">
        <f t="shared" si="0"/>
        <v>0</v>
      </c>
      <c r="O35" s="522"/>
      <c r="P35" s="524"/>
      <c r="Q35" s="524"/>
      <c r="R35" s="524"/>
      <c r="S35" s="524"/>
      <c r="T35" s="524"/>
      <c r="U35" s="524"/>
      <c r="V35" s="524"/>
      <c r="W35" s="524"/>
      <c r="X35" s="524"/>
      <c r="Y35" s="524"/>
      <c r="Z35" s="524"/>
    </row>
    <row r="36" spans="1:26" s="530" customFormat="1" ht="10.5">
      <c r="A36" s="532" t="s">
        <v>46</v>
      </c>
      <c r="B36" s="533">
        <v>22</v>
      </c>
      <c r="C36" s="533">
        <v>193</v>
      </c>
      <c r="D36" s="533">
        <v>0</v>
      </c>
      <c r="E36" s="533">
        <v>0</v>
      </c>
      <c r="F36" s="533">
        <v>123</v>
      </c>
      <c r="G36" s="533">
        <v>0</v>
      </c>
      <c r="H36" s="533">
        <v>62</v>
      </c>
      <c r="I36" s="533">
        <v>9</v>
      </c>
      <c r="J36" s="533">
        <v>194</v>
      </c>
      <c r="K36" s="533">
        <v>195</v>
      </c>
      <c r="L36" s="533">
        <v>128</v>
      </c>
      <c r="M36" s="534">
        <v>20</v>
      </c>
      <c r="N36" s="523">
        <f t="shared" si="0"/>
        <v>0</v>
      </c>
      <c r="O36" s="522"/>
      <c r="P36" s="524"/>
      <c r="Q36" s="524"/>
      <c r="R36" s="524"/>
      <c r="S36" s="524"/>
      <c r="T36" s="524"/>
      <c r="U36" s="524"/>
      <c r="V36" s="524"/>
      <c r="W36" s="524"/>
      <c r="X36" s="524"/>
      <c r="Y36" s="524"/>
      <c r="Z36" s="524"/>
    </row>
    <row r="37" spans="1:26" s="530" customFormat="1" ht="10.5">
      <c r="A37" s="532" t="s">
        <v>179</v>
      </c>
      <c r="B37" s="533">
        <v>0</v>
      </c>
      <c r="C37" s="533">
        <v>26</v>
      </c>
      <c r="D37" s="533">
        <v>0</v>
      </c>
      <c r="E37" s="533">
        <v>26</v>
      </c>
      <c r="F37" s="533">
        <v>0</v>
      </c>
      <c r="G37" s="533">
        <v>0</v>
      </c>
      <c r="H37" s="533">
        <v>0</v>
      </c>
      <c r="I37" s="533">
        <v>0</v>
      </c>
      <c r="J37" s="533">
        <v>26</v>
      </c>
      <c r="K37" s="533">
        <v>26</v>
      </c>
      <c r="L37" s="533">
        <v>0</v>
      </c>
      <c r="M37" s="534">
        <v>0</v>
      </c>
      <c r="N37" s="523">
        <f t="shared" si="0"/>
        <v>0</v>
      </c>
      <c r="O37" s="522"/>
      <c r="P37" s="524"/>
      <c r="Q37" s="524"/>
      <c r="R37" s="524"/>
      <c r="S37" s="524"/>
      <c r="T37" s="524"/>
      <c r="U37" s="524"/>
      <c r="V37" s="524"/>
      <c r="W37" s="524"/>
      <c r="X37" s="524"/>
      <c r="Y37" s="524"/>
      <c r="Z37" s="524"/>
    </row>
    <row r="38" spans="1:26" s="530" customFormat="1" ht="10.5">
      <c r="A38" s="518" t="s">
        <v>26</v>
      </c>
      <c r="B38" s="519">
        <v>1</v>
      </c>
      <c r="C38" s="519">
        <v>2</v>
      </c>
      <c r="D38" s="519">
        <v>1</v>
      </c>
      <c r="E38" s="519">
        <v>0</v>
      </c>
      <c r="F38" s="519">
        <v>0</v>
      </c>
      <c r="G38" s="519">
        <v>0</v>
      </c>
      <c r="H38" s="519">
        <v>1</v>
      </c>
      <c r="I38" s="519">
        <v>1</v>
      </c>
      <c r="J38" s="519">
        <v>2</v>
      </c>
      <c r="K38" s="519">
        <v>3</v>
      </c>
      <c r="L38" s="519">
        <v>2</v>
      </c>
      <c r="M38" s="520">
        <v>1</v>
      </c>
      <c r="N38" s="523">
        <f t="shared" si="0"/>
        <v>0</v>
      </c>
      <c r="O38" s="522"/>
      <c r="P38" s="524"/>
      <c r="Q38" s="524"/>
      <c r="R38" s="524"/>
      <c r="S38" s="524"/>
      <c r="T38" s="524"/>
      <c r="U38" s="524"/>
      <c r="V38" s="524"/>
      <c r="W38" s="524"/>
      <c r="X38" s="524"/>
      <c r="Y38" s="524"/>
      <c r="Z38" s="524"/>
    </row>
    <row r="39" spans="1:26" s="530" customFormat="1" ht="10.5">
      <c r="A39" s="518" t="s">
        <v>31</v>
      </c>
      <c r="B39" s="519">
        <v>4</v>
      </c>
      <c r="C39" s="519">
        <v>12</v>
      </c>
      <c r="D39" s="519">
        <v>0</v>
      </c>
      <c r="E39" s="519">
        <v>6</v>
      </c>
      <c r="F39" s="519">
        <v>6</v>
      </c>
      <c r="G39" s="519">
        <v>1</v>
      </c>
      <c r="H39" s="519">
        <v>0</v>
      </c>
      <c r="I39" s="519">
        <v>1</v>
      </c>
      <c r="J39" s="519">
        <v>14</v>
      </c>
      <c r="K39" s="519">
        <v>15</v>
      </c>
      <c r="L39" s="519">
        <v>6</v>
      </c>
      <c r="M39" s="520">
        <v>1</v>
      </c>
      <c r="N39" s="523">
        <f t="shared" si="0"/>
        <v>0</v>
      </c>
      <c r="O39" s="522"/>
      <c r="P39" s="524"/>
      <c r="Q39" s="524"/>
      <c r="R39" s="524"/>
      <c r="S39" s="524"/>
      <c r="T39" s="524"/>
      <c r="U39" s="524"/>
      <c r="V39" s="524"/>
      <c r="W39" s="524"/>
      <c r="X39" s="524"/>
      <c r="Y39" s="524"/>
      <c r="Z39" s="524"/>
    </row>
    <row r="40" spans="1:26" s="530" customFormat="1" ht="10.5">
      <c r="A40" s="518" t="s">
        <v>34</v>
      </c>
      <c r="B40" s="519">
        <v>6</v>
      </c>
      <c r="C40" s="519">
        <v>7</v>
      </c>
      <c r="D40" s="519">
        <v>1</v>
      </c>
      <c r="E40" s="519">
        <v>0</v>
      </c>
      <c r="F40" s="519">
        <v>10</v>
      </c>
      <c r="G40" s="519">
        <v>1</v>
      </c>
      <c r="H40" s="519">
        <v>0</v>
      </c>
      <c r="I40" s="519">
        <v>1</v>
      </c>
      <c r="J40" s="519">
        <v>12</v>
      </c>
      <c r="K40" s="519">
        <v>12</v>
      </c>
      <c r="L40" s="519">
        <v>9</v>
      </c>
      <c r="M40" s="520">
        <v>2</v>
      </c>
      <c r="N40" s="523">
        <f t="shared" si="0"/>
        <v>0</v>
      </c>
      <c r="O40" s="522"/>
      <c r="P40" s="524"/>
      <c r="Q40" s="524"/>
      <c r="R40" s="524"/>
      <c r="S40" s="524"/>
      <c r="T40" s="524"/>
      <c r="U40" s="524"/>
      <c r="V40" s="524"/>
      <c r="W40" s="524"/>
      <c r="X40" s="524"/>
      <c r="Y40" s="524"/>
      <c r="Z40" s="524"/>
    </row>
    <row r="41" spans="1:26" s="530" customFormat="1" ht="10.5">
      <c r="A41" s="518" t="s">
        <v>180</v>
      </c>
      <c r="B41" s="519">
        <v>11</v>
      </c>
      <c r="C41" s="519">
        <v>36</v>
      </c>
      <c r="D41" s="519">
        <v>0</v>
      </c>
      <c r="E41" s="519">
        <v>2</v>
      </c>
      <c r="F41" s="519">
        <v>4</v>
      </c>
      <c r="G41" s="519">
        <v>2</v>
      </c>
      <c r="H41" s="519">
        <v>4</v>
      </c>
      <c r="I41" s="519">
        <v>3</v>
      </c>
      <c r="J41" s="519">
        <v>15</v>
      </c>
      <c r="K41" s="519">
        <v>15</v>
      </c>
      <c r="L41" s="519">
        <v>8</v>
      </c>
      <c r="M41" s="520">
        <v>32</v>
      </c>
      <c r="N41" s="523">
        <f t="shared" si="0"/>
        <v>0</v>
      </c>
      <c r="O41" s="522"/>
      <c r="P41" s="524"/>
      <c r="Q41" s="524"/>
      <c r="R41" s="524"/>
      <c r="S41" s="524"/>
      <c r="T41" s="524"/>
      <c r="U41" s="524"/>
      <c r="V41" s="524"/>
      <c r="W41" s="524"/>
      <c r="X41" s="524"/>
      <c r="Y41" s="524"/>
      <c r="Z41" s="524"/>
    </row>
    <row r="42" spans="1:26" s="530" customFormat="1" ht="10.5">
      <c r="A42" s="518" t="s">
        <v>82</v>
      </c>
      <c r="B42" s="519">
        <v>2</v>
      </c>
      <c r="C42" s="519">
        <v>0</v>
      </c>
      <c r="D42" s="519">
        <v>0</v>
      </c>
      <c r="E42" s="519">
        <v>0</v>
      </c>
      <c r="F42" s="519">
        <v>1</v>
      </c>
      <c r="G42" s="519">
        <v>0</v>
      </c>
      <c r="H42" s="519">
        <v>0</v>
      </c>
      <c r="I42" s="519">
        <v>1</v>
      </c>
      <c r="J42" s="519">
        <v>2</v>
      </c>
      <c r="K42" s="519">
        <v>2</v>
      </c>
      <c r="L42" s="519">
        <v>1</v>
      </c>
      <c r="M42" s="520">
        <v>0</v>
      </c>
      <c r="N42" s="523">
        <f t="shared" si="0"/>
        <v>0</v>
      </c>
      <c r="O42" s="522"/>
      <c r="P42" s="524"/>
      <c r="Q42" s="524"/>
      <c r="R42" s="524"/>
      <c r="S42" s="524"/>
      <c r="T42" s="524"/>
      <c r="U42" s="524"/>
      <c r="V42" s="524"/>
      <c r="W42" s="524"/>
      <c r="X42" s="524"/>
      <c r="Y42" s="524"/>
      <c r="Z42" s="524"/>
    </row>
    <row r="43" spans="1:26" s="530" customFormat="1" ht="10.5">
      <c r="A43" s="532" t="s">
        <v>55</v>
      </c>
      <c r="B43" s="533">
        <v>62</v>
      </c>
      <c r="C43" s="533">
        <v>251</v>
      </c>
      <c r="D43" s="533">
        <v>2</v>
      </c>
      <c r="E43" s="533">
        <v>0</v>
      </c>
      <c r="F43" s="533">
        <v>222</v>
      </c>
      <c r="G43" s="533">
        <v>0</v>
      </c>
      <c r="H43" s="533">
        <v>26</v>
      </c>
      <c r="I43" s="533">
        <v>57</v>
      </c>
      <c r="J43" s="533">
        <v>305</v>
      </c>
      <c r="K43" s="533">
        <v>311</v>
      </c>
      <c r="L43" s="533">
        <v>180</v>
      </c>
      <c r="M43" s="534">
        <v>4</v>
      </c>
      <c r="N43" s="523">
        <f t="shared" si="0"/>
        <v>0</v>
      </c>
      <c r="O43" s="522"/>
      <c r="P43" s="524"/>
      <c r="Q43" s="524"/>
      <c r="R43" s="524"/>
      <c r="S43" s="524"/>
      <c r="T43" s="524"/>
      <c r="U43" s="524"/>
      <c r="V43" s="524"/>
      <c r="W43" s="524"/>
      <c r="X43" s="524"/>
      <c r="Y43" s="524"/>
      <c r="Z43" s="524"/>
    </row>
    <row r="44" spans="1:26" s="530" customFormat="1" ht="10.5">
      <c r="A44" s="532" t="s">
        <v>52</v>
      </c>
      <c r="B44" s="533">
        <v>0</v>
      </c>
      <c r="C44" s="533">
        <v>1</v>
      </c>
      <c r="D44" s="533">
        <v>0</v>
      </c>
      <c r="E44" s="533">
        <v>1</v>
      </c>
      <c r="F44" s="533">
        <v>0</v>
      </c>
      <c r="G44" s="533">
        <v>0</v>
      </c>
      <c r="H44" s="533">
        <v>0</v>
      </c>
      <c r="I44" s="533">
        <v>0</v>
      </c>
      <c r="J44" s="533">
        <v>1</v>
      </c>
      <c r="K44" s="533">
        <v>0</v>
      </c>
      <c r="L44" s="533">
        <v>0</v>
      </c>
      <c r="M44" s="534">
        <v>1</v>
      </c>
      <c r="N44" s="523">
        <f t="shared" si="0"/>
        <v>0</v>
      </c>
      <c r="O44" s="522"/>
      <c r="P44" s="524"/>
      <c r="Q44" s="524"/>
      <c r="R44" s="524"/>
      <c r="S44" s="524"/>
      <c r="T44" s="524"/>
      <c r="U44" s="524"/>
      <c r="V44" s="524"/>
      <c r="W44" s="524"/>
      <c r="X44" s="524"/>
      <c r="Y44" s="524"/>
      <c r="Z44" s="524"/>
    </row>
    <row r="45" spans="1:26" s="530" customFormat="1" ht="10.5">
      <c r="A45" s="532" t="s">
        <v>62</v>
      </c>
      <c r="B45" s="533">
        <v>6</v>
      </c>
      <c r="C45" s="533">
        <v>15</v>
      </c>
      <c r="D45" s="533">
        <v>2</v>
      </c>
      <c r="E45" s="533">
        <v>0</v>
      </c>
      <c r="F45" s="533">
        <v>11</v>
      </c>
      <c r="G45" s="533">
        <v>1</v>
      </c>
      <c r="H45" s="533">
        <v>3</v>
      </c>
      <c r="I45" s="533">
        <v>4</v>
      </c>
      <c r="J45" s="533">
        <v>19</v>
      </c>
      <c r="K45" s="533">
        <v>21</v>
      </c>
      <c r="L45" s="533">
        <v>14</v>
      </c>
      <c r="M45" s="534">
        <v>2</v>
      </c>
      <c r="N45" s="523">
        <f t="shared" si="0"/>
        <v>0</v>
      </c>
      <c r="O45" s="522"/>
      <c r="P45" s="524"/>
      <c r="Q45" s="524"/>
      <c r="R45" s="524"/>
      <c r="S45" s="524"/>
      <c r="T45" s="524"/>
      <c r="U45" s="524"/>
      <c r="V45" s="524"/>
      <c r="W45" s="524"/>
      <c r="X45" s="524"/>
      <c r="Y45" s="524"/>
      <c r="Z45" s="524"/>
    </row>
    <row r="46" spans="1:26" s="530" customFormat="1" ht="10.5">
      <c r="A46" s="532" t="s">
        <v>29</v>
      </c>
      <c r="B46" s="533">
        <v>13</v>
      </c>
      <c r="C46" s="533">
        <v>108</v>
      </c>
      <c r="D46" s="533">
        <v>1</v>
      </c>
      <c r="E46" s="533">
        <v>0</v>
      </c>
      <c r="F46" s="533">
        <v>64</v>
      </c>
      <c r="G46" s="533">
        <v>0</v>
      </c>
      <c r="H46" s="533">
        <v>32</v>
      </c>
      <c r="I46" s="533">
        <v>9</v>
      </c>
      <c r="J46" s="533">
        <v>105</v>
      </c>
      <c r="K46" s="533">
        <v>104</v>
      </c>
      <c r="L46" s="533">
        <v>72</v>
      </c>
      <c r="M46" s="534">
        <v>18</v>
      </c>
      <c r="N46" s="523">
        <f aca="true" t="shared" si="1" ref="N46:N78">B46+C46+D46-K46-M46</f>
        <v>0</v>
      </c>
      <c r="O46" s="522"/>
      <c r="P46" s="524"/>
      <c r="Q46" s="524"/>
      <c r="R46" s="524"/>
      <c r="S46" s="524"/>
      <c r="T46" s="524"/>
      <c r="U46" s="524"/>
      <c r="V46" s="524"/>
      <c r="W46" s="524"/>
      <c r="X46" s="524"/>
      <c r="Y46" s="524"/>
      <c r="Z46" s="524"/>
    </row>
    <row r="47" spans="1:28" s="535" customFormat="1" ht="9.75">
      <c r="A47" s="525" t="s">
        <v>37</v>
      </c>
      <c r="B47" s="526">
        <v>316</v>
      </c>
      <c r="C47" s="526">
        <v>945</v>
      </c>
      <c r="D47" s="526">
        <v>26</v>
      </c>
      <c r="E47" s="526">
        <v>70</v>
      </c>
      <c r="F47" s="526">
        <v>608</v>
      </c>
      <c r="G47" s="526">
        <v>29</v>
      </c>
      <c r="H47" s="526">
        <v>223</v>
      </c>
      <c r="I47" s="526">
        <v>135</v>
      </c>
      <c r="J47" s="526">
        <v>1065</v>
      </c>
      <c r="K47" s="526">
        <v>1073</v>
      </c>
      <c r="L47" s="526">
        <v>614</v>
      </c>
      <c r="M47" s="526">
        <v>214</v>
      </c>
      <c r="N47" s="549">
        <f t="shared" si="1"/>
        <v>0</v>
      </c>
      <c r="O47" s="550"/>
      <c r="AB47" s="551"/>
    </row>
    <row r="48" spans="1:14" s="530" customFormat="1" ht="10.5">
      <c r="A48" s="532" t="s">
        <v>58</v>
      </c>
      <c r="B48" s="533">
        <v>64</v>
      </c>
      <c r="C48" s="533">
        <v>19</v>
      </c>
      <c r="D48" s="533">
        <v>0</v>
      </c>
      <c r="E48" s="533">
        <v>3</v>
      </c>
      <c r="F48" s="533">
        <v>0</v>
      </c>
      <c r="G48" s="533">
        <v>61</v>
      </c>
      <c r="H48" s="533">
        <v>0</v>
      </c>
      <c r="I48" s="533">
        <v>18</v>
      </c>
      <c r="J48" s="533">
        <v>82</v>
      </c>
      <c r="K48" s="533">
        <v>81</v>
      </c>
      <c r="L48" s="533">
        <v>2</v>
      </c>
      <c r="M48" s="534">
        <v>2</v>
      </c>
      <c r="N48" s="523">
        <f t="shared" si="1"/>
        <v>0</v>
      </c>
    </row>
    <row r="49" spans="1:28" s="535" customFormat="1" ht="9.75">
      <c r="A49" s="525" t="s">
        <v>64</v>
      </c>
      <c r="B49" s="526">
        <v>64</v>
      </c>
      <c r="C49" s="526">
        <v>19</v>
      </c>
      <c r="D49" s="526">
        <v>0</v>
      </c>
      <c r="E49" s="526">
        <v>3</v>
      </c>
      <c r="F49" s="526">
        <v>0</v>
      </c>
      <c r="G49" s="526">
        <v>61</v>
      </c>
      <c r="H49" s="526">
        <v>0</v>
      </c>
      <c r="I49" s="526">
        <v>18</v>
      </c>
      <c r="J49" s="526">
        <v>82</v>
      </c>
      <c r="K49" s="526">
        <v>81</v>
      </c>
      <c r="L49" s="526">
        <v>2</v>
      </c>
      <c r="M49" s="526">
        <v>2</v>
      </c>
      <c r="N49" s="549"/>
      <c r="O49" s="550"/>
      <c r="AB49" s="551"/>
    </row>
    <row r="50" spans="1:14" s="530" customFormat="1" ht="10.5">
      <c r="A50" s="532" t="s">
        <v>12</v>
      </c>
      <c r="B50" s="533">
        <v>4</v>
      </c>
      <c r="C50" s="533">
        <v>16</v>
      </c>
      <c r="D50" s="533">
        <v>1</v>
      </c>
      <c r="E50" s="533">
        <v>0</v>
      </c>
      <c r="F50" s="533">
        <v>7</v>
      </c>
      <c r="G50" s="533">
        <v>0</v>
      </c>
      <c r="H50" s="533">
        <v>10</v>
      </c>
      <c r="I50" s="533">
        <v>0</v>
      </c>
      <c r="J50" s="533">
        <v>17</v>
      </c>
      <c r="K50" s="533">
        <v>17</v>
      </c>
      <c r="L50" s="533">
        <v>11</v>
      </c>
      <c r="M50" s="534">
        <v>4</v>
      </c>
      <c r="N50" s="523"/>
    </row>
    <row r="51" spans="1:14" s="530" customFormat="1" ht="10.5">
      <c r="A51" s="532" t="s">
        <v>13</v>
      </c>
      <c r="B51" s="533">
        <v>7</v>
      </c>
      <c r="C51" s="533">
        <v>1</v>
      </c>
      <c r="D51" s="533">
        <v>0</v>
      </c>
      <c r="E51" s="533">
        <v>0</v>
      </c>
      <c r="F51" s="533">
        <v>6</v>
      </c>
      <c r="G51" s="533">
        <v>0</v>
      </c>
      <c r="H51" s="533">
        <v>0</v>
      </c>
      <c r="I51" s="533">
        <v>0</v>
      </c>
      <c r="J51" s="533">
        <v>6</v>
      </c>
      <c r="K51" s="533">
        <v>6</v>
      </c>
      <c r="L51" s="533">
        <v>6</v>
      </c>
      <c r="M51" s="534">
        <v>2</v>
      </c>
      <c r="N51" s="523"/>
    </row>
    <row r="52" spans="1:14" s="530" customFormat="1" ht="10.5">
      <c r="A52" s="532" t="s">
        <v>194</v>
      </c>
      <c r="B52" s="533">
        <v>0</v>
      </c>
      <c r="C52" s="533">
        <v>1</v>
      </c>
      <c r="D52" s="533">
        <v>0</v>
      </c>
      <c r="E52" s="533">
        <v>0</v>
      </c>
      <c r="F52" s="533">
        <v>1</v>
      </c>
      <c r="G52" s="533">
        <v>0</v>
      </c>
      <c r="H52" s="533">
        <v>0</v>
      </c>
      <c r="I52" s="533">
        <v>0</v>
      </c>
      <c r="J52" s="533">
        <v>1</v>
      </c>
      <c r="K52" s="533">
        <v>1</v>
      </c>
      <c r="L52" s="533">
        <v>0</v>
      </c>
      <c r="M52" s="534">
        <v>0</v>
      </c>
      <c r="N52" s="523"/>
    </row>
    <row r="53" spans="1:14" s="530" customFormat="1" ht="10.5">
      <c r="A53" s="532" t="s">
        <v>69</v>
      </c>
      <c r="B53" s="533">
        <v>0</v>
      </c>
      <c r="C53" s="533">
        <v>1</v>
      </c>
      <c r="D53" s="533">
        <v>0</v>
      </c>
      <c r="E53" s="533">
        <v>0</v>
      </c>
      <c r="F53" s="533">
        <v>0</v>
      </c>
      <c r="G53" s="533">
        <v>0</v>
      </c>
      <c r="H53" s="533">
        <v>1</v>
      </c>
      <c r="I53" s="533">
        <v>0</v>
      </c>
      <c r="J53" s="533">
        <v>1</v>
      </c>
      <c r="K53" s="533">
        <v>1</v>
      </c>
      <c r="L53" s="533">
        <v>1</v>
      </c>
      <c r="M53" s="534">
        <v>0</v>
      </c>
      <c r="N53" s="523"/>
    </row>
    <row r="54" spans="1:14" s="530" customFormat="1" ht="10.5">
      <c r="A54" s="532" t="s">
        <v>182</v>
      </c>
      <c r="B54" s="533">
        <v>2</v>
      </c>
      <c r="C54" s="533">
        <v>0</v>
      </c>
      <c r="D54" s="533">
        <v>0</v>
      </c>
      <c r="E54" s="533">
        <v>1</v>
      </c>
      <c r="F54" s="533">
        <v>0</v>
      </c>
      <c r="G54" s="533">
        <v>1</v>
      </c>
      <c r="H54" s="533">
        <v>0</v>
      </c>
      <c r="I54" s="533">
        <v>0</v>
      </c>
      <c r="J54" s="533">
        <v>2</v>
      </c>
      <c r="K54" s="533">
        <v>2</v>
      </c>
      <c r="L54" s="533">
        <v>1</v>
      </c>
      <c r="M54" s="534">
        <v>0</v>
      </c>
      <c r="N54" s="523"/>
    </row>
    <row r="55" spans="1:14" s="530" customFormat="1" ht="10.5">
      <c r="A55" s="532" t="s">
        <v>14</v>
      </c>
      <c r="B55" s="533">
        <v>3</v>
      </c>
      <c r="C55" s="533">
        <v>0</v>
      </c>
      <c r="D55" s="533">
        <v>0</v>
      </c>
      <c r="E55" s="533">
        <v>1</v>
      </c>
      <c r="F55" s="533">
        <v>1</v>
      </c>
      <c r="G55" s="533">
        <v>0</v>
      </c>
      <c r="H55" s="533">
        <v>0</v>
      </c>
      <c r="I55" s="533">
        <v>0</v>
      </c>
      <c r="J55" s="533">
        <v>2</v>
      </c>
      <c r="K55" s="533">
        <v>2</v>
      </c>
      <c r="L55" s="533">
        <v>1</v>
      </c>
      <c r="M55" s="534">
        <v>1</v>
      </c>
      <c r="N55" s="523"/>
    </row>
    <row r="56" spans="1:14" s="530" customFormat="1" ht="10.5">
      <c r="A56" s="532" t="s">
        <v>16</v>
      </c>
      <c r="B56" s="533">
        <v>2</v>
      </c>
      <c r="C56" s="533">
        <v>3</v>
      </c>
      <c r="D56" s="533">
        <v>0</v>
      </c>
      <c r="E56" s="533">
        <v>0</v>
      </c>
      <c r="F56" s="533">
        <v>2</v>
      </c>
      <c r="G56" s="533">
        <v>0</v>
      </c>
      <c r="H56" s="533">
        <v>2</v>
      </c>
      <c r="I56" s="533">
        <v>1</v>
      </c>
      <c r="J56" s="533">
        <v>5</v>
      </c>
      <c r="K56" s="533">
        <v>5</v>
      </c>
      <c r="L56" s="533">
        <v>3</v>
      </c>
      <c r="M56" s="534">
        <v>0</v>
      </c>
      <c r="N56" s="523"/>
    </row>
    <row r="57" spans="1:14" s="530" customFormat="1" ht="10.5">
      <c r="A57" s="532" t="s">
        <v>66</v>
      </c>
      <c r="B57" s="533">
        <v>2</v>
      </c>
      <c r="C57" s="533">
        <v>6</v>
      </c>
      <c r="D57" s="533">
        <v>1</v>
      </c>
      <c r="E57" s="533">
        <v>0</v>
      </c>
      <c r="F57" s="533">
        <v>0</v>
      </c>
      <c r="G57" s="533">
        <v>0</v>
      </c>
      <c r="H57" s="533">
        <v>5</v>
      </c>
      <c r="I57" s="533">
        <v>1</v>
      </c>
      <c r="J57" s="533">
        <v>6</v>
      </c>
      <c r="K57" s="533">
        <v>6</v>
      </c>
      <c r="L57" s="533">
        <v>1</v>
      </c>
      <c r="M57" s="534">
        <v>3</v>
      </c>
      <c r="N57" s="523"/>
    </row>
    <row r="58" spans="1:14" s="530" customFormat="1" ht="10.5">
      <c r="A58" s="532" t="s">
        <v>258</v>
      </c>
      <c r="B58" s="533">
        <v>0</v>
      </c>
      <c r="C58" s="533">
        <v>3</v>
      </c>
      <c r="D58" s="533">
        <v>0</v>
      </c>
      <c r="E58" s="533">
        <v>0</v>
      </c>
      <c r="F58" s="533">
        <v>3</v>
      </c>
      <c r="G58" s="533">
        <v>0</v>
      </c>
      <c r="H58" s="533">
        <v>0</v>
      </c>
      <c r="I58" s="533">
        <v>0</v>
      </c>
      <c r="J58" s="533">
        <v>3</v>
      </c>
      <c r="K58" s="533">
        <v>3</v>
      </c>
      <c r="L58" s="533">
        <v>3</v>
      </c>
      <c r="M58" s="534">
        <v>0</v>
      </c>
      <c r="N58" s="523"/>
    </row>
    <row r="59" spans="1:14" s="530" customFormat="1" ht="10.5">
      <c r="A59" s="532" t="s">
        <v>183</v>
      </c>
      <c r="B59" s="533">
        <v>5</v>
      </c>
      <c r="C59" s="533">
        <v>9</v>
      </c>
      <c r="D59" s="533">
        <v>1</v>
      </c>
      <c r="E59" s="533">
        <v>4</v>
      </c>
      <c r="F59" s="533">
        <v>4</v>
      </c>
      <c r="G59" s="533">
        <v>0</v>
      </c>
      <c r="H59" s="533">
        <v>1</v>
      </c>
      <c r="I59" s="533">
        <v>1</v>
      </c>
      <c r="J59" s="533">
        <v>10</v>
      </c>
      <c r="K59" s="533">
        <v>10</v>
      </c>
      <c r="L59" s="533">
        <v>5</v>
      </c>
      <c r="M59" s="534">
        <v>5</v>
      </c>
      <c r="N59" s="523"/>
    </row>
    <row r="60" spans="1:14" s="530" customFormat="1" ht="10.5">
      <c r="A60" s="532" t="s">
        <v>184</v>
      </c>
      <c r="B60" s="533">
        <v>6</v>
      </c>
      <c r="C60" s="533">
        <v>2</v>
      </c>
      <c r="D60" s="533">
        <v>0</v>
      </c>
      <c r="E60" s="533">
        <v>1</v>
      </c>
      <c r="F60" s="533">
        <v>3</v>
      </c>
      <c r="G60" s="533">
        <v>0</v>
      </c>
      <c r="H60" s="533">
        <v>0</v>
      </c>
      <c r="I60" s="533">
        <v>1</v>
      </c>
      <c r="J60" s="533">
        <v>5</v>
      </c>
      <c r="K60" s="533">
        <v>5</v>
      </c>
      <c r="L60" s="533">
        <v>3</v>
      </c>
      <c r="M60" s="534">
        <v>3</v>
      </c>
      <c r="N60" s="523"/>
    </row>
    <row r="61" spans="1:14" s="530" customFormat="1" ht="10.5">
      <c r="A61" s="532" t="s">
        <v>18</v>
      </c>
      <c r="B61" s="533">
        <v>30</v>
      </c>
      <c r="C61" s="533">
        <v>8</v>
      </c>
      <c r="D61" s="533">
        <v>6</v>
      </c>
      <c r="E61" s="533">
        <v>2</v>
      </c>
      <c r="F61" s="533">
        <v>15</v>
      </c>
      <c r="G61" s="533">
        <v>1</v>
      </c>
      <c r="H61" s="533">
        <v>3</v>
      </c>
      <c r="I61" s="533">
        <v>0</v>
      </c>
      <c r="J61" s="533">
        <v>21</v>
      </c>
      <c r="K61" s="533">
        <v>22</v>
      </c>
      <c r="L61" s="533">
        <v>17</v>
      </c>
      <c r="M61" s="534">
        <v>22</v>
      </c>
      <c r="N61" s="523"/>
    </row>
    <row r="62" spans="1:14" s="530" customFormat="1" ht="10.5">
      <c r="A62" s="532" t="s">
        <v>192</v>
      </c>
      <c r="B62" s="533">
        <v>0</v>
      </c>
      <c r="C62" s="533">
        <v>3</v>
      </c>
      <c r="D62" s="533">
        <v>0</v>
      </c>
      <c r="E62" s="533">
        <v>1</v>
      </c>
      <c r="F62" s="533">
        <v>1</v>
      </c>
      <c r="G62" s="533">
        <v>0</v>
      </c>
      <c r="H62" s="533">
        <v>1</v>
      </c>
      <c r="I62" s="533">
        <v>0</v>
      </c>
      <c r="J62" s="533">
        <v>3</v>
      </c>
      <c r="K62" s="533">
        <v>3</v>
      </c>
      <c r="L62" s="533">
        <v>2</v>
      </c>
      <c r="M62" s="534">
        <v>0</v>
      </c>
      <c r="N62" s="523">
        <f t="shared" si="1"/>
        <v>0</v>
      </c>
    </row>
    <row r="63" spans="1:14" s="530" customFormat="1" ht="10.5">
      <c r="A63" s="532" t="s">
        <v>70</v>
      </c>
      <c r="B63" s="533">
        <v>0</v>
      </c>
      <c r="C63" s="533">
        <v>1</v>
      </c>
      <c r="D63" s="533">
        <v>0</v>
      </c>
      <c r="E63" s="533">
        <v>0</v>
      </c>
      <c r="F63" s="533">
        <v>0</v>
      </c>
      <c r="G63" s="533">
        <v>0</v>
      </c>
      <c r="H63" s="533">
        <v>1</v>
      </c>
      <c r="I63" s="533">
        <v>0</v>
      </c>
      <c r="J63" s="533">
        <v>1</v>
      </c>
      <c r="K63" s="533">
        <v>1</v>
      </c>
      <c r="L63" s="533">
        <v>0</v>
      </c>
      <c r="M63" s="534">
        <v>0</v>
      </c>
      <c r="N63" s="523">
        <f t="shared" si="1"/>
        <v>0</v>
      </c>
    </row>
    <row r="64" spans="1:14" s="530" customFormat="1" ht="10.5">
      <c r="A64" s="518" t="s">
        <v>19</v>
      </c>
      <c r="B64" s="519">
        <v>1</v>
      </c>
      <c r="C64" s="519">
        <v>3</v>
      </c>
      <c r="D64" s="519">
        <v>0</v>
      </c>
      <c r="E64" s="519">
        <v>0</v>
      </c>
      <c r="F64" s="519">
        <v>3</v>
      </c>
      <c r="G64" s="519">
        <v>0</v>
      </c>
      <c r="H64" s="519">
        <v>1</v>
      </c>
      <c r="I64" s="519">
        <v>0</v>
      </c>
      <c r="J64" s="519">
        <v>4</v>
      </c>
      <c r="K64" s="519">
        <v>4</v>
      </c>
      <c r="L64" s="519">
        <v>4</v>
      </c>
      <c r="M64" s="520">
        <v>0</v>
      </c>
      <c r="N64" s="523">
        <f t="shared" si="1"/>
        <v>0</v>
      </c>
    </row>
    <row r="65" spans="1:14" s="530" customFormat="1" ht="10.5">
      <c r="A65" s="518" t="s">
        <v>259</v>
      </c>
      <c r="B65" s="519">
        <v>0</v>
      </c>
      <c r="C65" s="519">
        <v>1</v>
      </c>
      <c r="D65" s="519">
        <v>0</v>
      </c>
      <c r="E65" s="519">
        <v>0</v>
      </c>
      <c r="F65" s="519">
        <v>0</v>
      </c>
      <c r="G65" s="519">
        <v>0</v>
      </c>
      <c r="H65" s="519">
        <v>1</v>
      </c>
      <c r="I65" s="519">
        <v>0</v>
      </c>
      <c r="J65" s="519">
        <v>1</v>
      </c>
      <c r="K65" s="519">
        <v>1</v>
      </c>
      <c r="L65" s="519">
        <v>0</v>
      </c>
      <c r="M65" s="520">
        <v>0</v>
      </c>
      <c r="N65" s="523">
        <f t="shared" si="1"/>
        <v>0</v>
      </c>
    </row>
    <row r="66" spans="1:14" s="530" customFormat="1" ht="10.5">
      <c r="A66" s="532" t="s">
        <v>20</v>
      </c>
      <c r="B66" s="533">
        <v>27</v>
      </c>
      <c r="C66" s="533">
        <v>39</v>
      </c>
      <c r="D66" s="533">
        <v>2</v>
      </c>
      <c r="E66" s="533">
        <v>0</v>
      </c>
      <c r="F66" s="533">
        <v>45</v>
      </c>
      <c r="G66" s="533">
        <v>0</v>
      </c>
      <c r="H66" s="533">
        <v>9</v>
      </c>
      <c r="I66" s="533">
        <v>4</v>
      </c>
      <c r="J66" s="533">
        <v>58</v>
      </c>
      <c r="K66" s="533">
        <v>56</v>
      </c>
      <c r="L66" s="533">
        <v>46</v>
      </c>
      <c r="M66" s="534">
        <v>12</v>
      </c>
      <c r="N66" s="523">
        <f t="shared" si="1"/>
        <v>0</v>
      </c>
    </row>
    <row r="67" spans="1:14" s="530" customFormat="1" ht="10.5">
      <c r="A67" s="532" t="s">
        <v>47</v>
      </c>
      <c r="B67" s="533">
        <v>1</v>
      </c>
      <c r="C67" s="533">
        <v>4</v>
      </c>
      <c r="D67" s="533">
        <v>2</v>
      </c>
      <c r="E67" s="533">
        <v>0</v>
      </c>
      <c r="F67" s="533">
        <v>4</v>
      </c>
      <c r="G67" s="533">
        <v>0</v>
      </c>
      <c r="H67" s="533">
        <v>3</v>
      </c>
      <c r="I67" s="533">
        <v>0</v>
      </c>
      <c r="J67" s="533">
        <v>7</v>
      </c>
      <c r="K67" s="533">
        <v>7</v>
      </c>
      <c r="L67" s="533">
        <v>5</v>
      </c>
      <c r="M67" s="534">
        <v>0</v>
      </c>
      <c r="N67" s="523">
        <f t="shared" si="1"/>
        <v>0</v>
      </c>
    </row>
    <row r="68" spans="1:14" s="530" customFormat="1" ht="10.5">
      <c r="A68" s="532" t="s">
        <v>54</v>
      </c>
      <c r="B68" s="533">
        <v>1</v>
      </c>
      <c r="C68" s="533">
        <v>4</v>
      </c>
      <c r="D68" s="533">
        <v>0</v>
      </c>
      <c r="E68" s="533">
        <v>0</v>
      </c>
      <c r="F68" s="533">
        <v>2</v>
      </c>
      <c r="G68" s="533">
        <v>0</v>
      </c>
      <c r="H68" s="533">
        <v>2</v>
      </c>
      <c r="I68" s="533">
        <v>0</v>
      </c>
      <c r="J68" s="533">
        <v>4</v>
      </c>
      <c r="K68" s="533">
        <v>4</v>
      </c>
      <c r="L68" s="533">
        <v>3</v>
      </c>
      <c r="M68" s="534">
        <v>1</v>
      </c>
      <c r="N68" s="523">
        <f t="shared" si="1"/>
        <v>0</v>
      </c>
    </row>
    <row r="69" spans="1:14" s="530" customFormat="1" ht="10.5">
      <c r="A69" s="518" t="s">
        <v>21</v>
      </c>
      <c r="B69" s="519">
        <v>0</v>
      </c>
      <c r="C69" s="519">
        <v>4</v>
      </c>
      <c r="D69" s="519">
        <v>0</v>
      </c>
      <c r="E69" s="519">
        <v>0</v>
      </c>
      <c r="F69" s="519">
        <v>0</v>
      </c>
      <c r="G69" s="519">
        <v>0</v>
      </c>
      <c r="H69" s="519">
        <v>0</v>
      </c>
      <c r="I69" s="519">
        <v>0</v>
      </c>
      <c r="J69" s="519">
        <v>0</v>
      </c>
      <c r="K69" s="519">
        <v>0</v>
      </c>
      <c r="L69" s="519">
        <v>0</v>
      </c>
      <c r="M69" s="520">
        <v>4</v>
      </c>
      <c r="N69" s="523">
        <f t="shared" si="1"/>
        <v>0</v>
      </c>
    </row>
    <row r="70" spans="1:14" s="530" customFormat="1" ht="10.5">
      <c r="A70" s="532" t="s">
        <v>22</v>
      </c>
      <c r="B70" s="533">
        <v>6</v>
      </c>
      <c r="C70" s="533">
        <v>4</v>
      </c>
      <c r="D70" s="533">
        <v>1</v>
      </c>
      <c r="E70" s="533">
        <v>1</v>
      </c>
      <c r="F70" s="533">
        <v>0</v>
      </c>
      <c r="G70" s="533">
        <v>7</v>
      </c>
      <c r="H70" s="533">
        <v>0</v>
      </c>
      <c r="I70" s="533">
        <v>0</v>
      </c>
      <c r="J70" s="533">
        <v>8</v>
      </c>
      <c r="K70" s="533">
        <v>9</v>
      </c>
      <c r="L70" s="533">
        <v>8</v>
      </c>
      <c r="M70" s="534">
        <v>2</v>
      </c>
      <c r="N70" s="523">
        <f t="shared" si="1"/>
        <v>0</v>
      </c>
    </row>
    <row r="71" spans="1:14" s="530" customFormat="1" ht="10.5">
      <c r="A71" s="532" t="s">
        <v>60</v>
      </c>
      <c r="B71" s="533">
        <v>4</v>
      </c>
      <c r="C71" s="533">
        <v>6</v>
      </c>
      <c r="D71" s="533">
        <v>1</v>
      </c>
      <c r="E71" s="533">
        <v>0</v>
      </c>
      <c r="F71" s="533">
        <v>5</v>
      </c>
      <c r="G71" s="533">
        <v>1</v>
      </c>
      <c r="H71" s="533">
        <v>2</v>
      </c>
      <c r="I71" s="533">
        <v>0</v>
      </c>
      <c r="J71" s="533">
        <v>8</v>
      </c>
      <c r="K71" s="533">
        <v>8</v>
      </c>
      <c r="L71" s="533">
        <v>5</v>
      </c>
      <c r="M71" s="534">
        <v>3</v>
      </c>
      <c r="N71" s="523">
        <f t="shared" si="1"/>
        <v>0</v>
      </c>
    </row>
    <row r="72" spans="1:14" s="530" customFormat="1" ht="10.5">
      <c r="A72" s="532" t="s">
        <v>185</v>
      </c>
      <c r="B72" s="533">
        <v>0</v>
      </c>
      <c r="C72" s="533">
        <v>2</v>
      </c>
      <c r="D72" s="533">
        <v>1</v>
      </c>
      <c r="E72" s="533">
        <v>0</v>
      </c>
      <c r="F72" s="533">
        <v>0</v>
      </c>
      <c r="G72" s="533">
        <v>0</v>
      </c>
      <c r="H72" s="533">
        <v>0</v>
      </c>
      <c r="I72" s="533">
        <v>0</v>
      </c>
      <c r="J72" s="533">
        <v>0</v>
      </c>
      <c r="K72" s="533">
        <v>0</v>
      </c>
      <c r="L72" s="533">
        <v>0</v>
      </c>
      <c r="M72" s="534">
        <v>3</v>
      </c>
      <c r="N72" s="523">
        <f t="shared" si="1"/>
        <v>0</v>
      </c>
    </row>
    <row r="73" spans="1:14" s="530" customFormat="1" ht="10.5">
      <c r="A73" s="532" t="s">
        <v>61</v>
      </c>
      <c r="B73" s="533">
        <v>1</v>
      </c>
      <c r="C73" s="533">
        <v>2</v>
      </c>
      <c r="D73" s="533">
        <v>0</v>
      </c>
      <c r="E73" s="533">
        <v>0</v>
      </c>
      <c r="F73" s="533">
        <v>1</v>
      </c>
      <c r="G73" s="533">
        <v>0</v>
      </c>
      <c r="H73" s="533">
        <v>0</v>
      </c>
      <c r="I73" s="533">
        <v>1</v>
      </c>
      <c r="J73" s="533">
        <v>2</v>
      </c>
      <c r="K73" s="533">
        <v>2</v>
      </c>
      <c r="L73" s="533">
        <v>0</v>
      </c>
      <c r="M73" s="534">
        <v>1</v>
      </c>
      <c r="N73" s="523">
        <f t="shared" si="1"/>
        <v>0</v>
      </c>
    </row>
    <row r="74" spans="1:14" s="530" customFormat="1" ht="10.5">
      <c r="A74" s="532" t="s">
        <v>186</v>
      </c>
      <c r="B74" s="533">
        <v>1</v>
      </c>
      <c r="C74" s="533">
        <v>0</v>
      </c>
      <c r="D74" s="533">
        <v>0</v>
      </c>
      <c r="E74" s="533">
        <v>0</v>
      </c>
      <c r="F74" s="533">
        <v>1</v>
      </c>
      <c r="G74" s="533">
        <v>0</v>
      </c>
      <c r="H74" s="533">
        <v>0</v>
      </c>
      <c r="I74" s="533">
        <v>0</v>
      </c>
      <c r="J74" s="533">
        <v>1</v>
      </c>
      <c r="K74" s="533">
        <v>1</v>
      </c>
      <c r="L74" s="533">
        <v>1</v>
      </c>
      <c r="M74" s="534">
        <v>0</v>
      </c>
      <c r="N74" s="523">
        <f t="shared" si="1"/>
        <v>0</v>
      </c>
    </row>
    <row r="75" spans="1:14" s="530" customFormat="1" ht="10.5">
      <c r="A75" s="525" t="s">
        <v>23</v>
      </c>
      <c r="B75" s="526">
        <v>103</v>
      </c>
      <c r="C75" s="526">
        <v>123</v>
      </c>
      <c r="D75" s="526">
        <v>16</v>
      </c>
      <c r="E75" s="526">
        <v>11</v>
      </c>
      <c r="F75" s="526">
        <v>104</v>
      </c>
      <c r="G75" s="526">
        <v>10</v>
      </c>
      <c r="H75" s="526">
        <v>42</v>
      </c>
      <c r="I75" s="526">
        <v>9</v>
      </c>
      <c r="J75" s="526">
        <v>176</v>
      </c>
      <c r="K75" s="526">
        <v>176</v>
      </c>
      <c r="L75" s="526">
        <v>126</v>
      </c>
      <c r="M75" s="526">
        <v>66</v>
      </c>
      <c r="N75" s="523">
        <f t="shared" si="1"/>
        <v>0</v>
      </c>
    </row>
    <row r="76" spans="1:14" s="530" customFormat="1" ht="10.5">
      <c r="A76" s="532" t="s">
        <v>38</v>
      </c>
      <c r="B76" s="533">
        <v>33</v>
      </c>
      <c r="C76" s="533">
        <v>31</v>
      </c>
      <c r="D76" s="533">
        <v>1</v>
      </c>
      <c r="E76" s="533">
        <v>11</v>
      </c>
      <c r="F76" s="533">
        <v>15</v>
      </c>
      <c r="G76" s="533">
        <v>17</v>
      </c>
      <c r="H76" s="533">
        <v>9</v>
      </c>
      <c r="I76" s="533">
        <v>2</v>
      </c>
      <c r="J76" s="533">
        <v>54</v>
      </c>
      <c r="K76" s="533">
        <v>54</v>
      </c>
      <c r="L76" s="533">
        <v>23</v>
      </c>
      <c r="M76" s="534">
        <v>11</v>
      </c>
      <c r="N76" s="523">
        <f t="shared" si="1"/>
        <v>0</v>
      </c>
    </row>
    <row r="77" spans="1:14" s="33" customFormat="1" ht="12">
      <c r="A77" s="117" t="s">
        <v>39</v>
      </c>
      <c r="B77" s="118">
        <v>776</v>
      </c>
      <c r="C77" s="118">
        <v>1656</v>
      </c>
      <c r="D77" s="118">
        <v>55</v>
      </c>
      <c r="E77" s="118">
        <v>157</v>
      </c>
      <c r="F77" s="118">
        <v>1052</v>
      </c>
      <c r="G77" s="118">
        <v>138</v>
      </c>
      <c r="H77" s="118">
        <v>449</v>
      </c>
      <c r="I77" s="118">
        <v>230</v>
      </c>
      <c r="J77" s="118">
        <v>2026</v>
      </c>
      <c r="K77" s="118">
        <v>2056</v>
      </c>
      <c r="L77" s="118">
        <v>1169</v>
      </c>
      <c r="M77" s="118">
        <v>431</v>
      </c>
      <c r="N77" s="263">
        <f t="shared" si="1"/>
        <v>0</v>
      </c>
    </row>
    <row r="78" spans="1:14" s="33" customFormat="1" ht="2.25" customHeight="1">
      <c r="A78" s="251"/>
      <c r="B78" s="252"/>
      <c r="C78" s="252"/>
      <c r="D78" s="252"/>
      <c r="E78" s="252"/>
      <c r="F78" s="252"/>
      <c r="G78" s="252"/>
      <c r="H78" s="252"/>
      <c r="I78" s="252"/>
      <c r="J78" s="252"/>
      <c r="K78" s="252"/>
      <c r="L78" s="252"/>
      <c r="M78" s="252"/>
      <c r="N78" s="263">
        <f t="shared" si="1"/>
        <v>0</v>
      </c>
    </row>
    <row r="79" ht="3" customHeight="1"/>
    <row r="80" spans="1:20" ht="15.75">
      <c r="A80" s="582" t="s">
        <v>214</v>
      </c>
      <c r="B80" s="582"/>
      <c r="C80" s="582"/>
      <c r="D80" s="582"/>
      <c r="E80" s="582"/>
      <c r="F80" s="582"/>
      <c r="G80" s="582"/>
      <c r="H80" s="582"/>
      <c r="I80" s="582"/>
      <c r="J80" s="582"/>
      <c r="K80" s="582"/>
      <c r="L80" s="582"/>
      <c r="M80" s="582"/>
      <c r="N80" s="267"/>
      <c r="O80" s="306"/>
      <c r="P80" s="306"/>
      <c r="Q80" s="306"/>
      <c r="R80" s="306"/>
      <c r="S80" s="306"/>
      <c r="T80" s="306"/>
    </row>
    <row r="81" spans="1:20" ht="15.75">
      <c r="A81" s="583" t="str">
        <f>LOWER(Nastavení!$B$3)</f>
        <v>2008</v>
      </c>
      <c r="B81" s="583"/>
      <c r="C81" s="583"/>
      <c r="D81" s="583"/>
      <c r="E81" s="583"/>
      <c r="F81" s="583"/>
      <c r="G81" s="583"/>
      <c r="H81" s="583"/>
      <c r="I81" s="583"/>
      <c r="J81" s="583"/>
      <c r="K81" s="583"/>
      <c r="L81" s="583"/>
      <c r="M81" s="583"/>
      <c r="N81" s="309"/>
      <c r="O81" s="304"/>
      <c r="P81" s="305"/>
      <c r="Q81" s="305"/>
      <c r="R81" s="305"/>
      <c r="S81" s="305"/>
      <c r="T81" s="305"/>
    </row>
    <row r="82" spans="1:20" s="330" customFormat="1" ht="8.25">
      <c r="A82" s="329"/>
      <c r="B82" s="329"/>
      <c r="C82" s="329"/>
      <c r="D82" s="329"/>
      <c r="E82" s="329"/>
      <c r="F82" s="329"/>
      <c r="G82" s="329"/>
      <c r="H82" s="329"/>
      <c r="I82" s="329"/>
      <c r="J82" s="329"/>
      <c r="K82" s="333" t="s">
        <v>217</v>
      </c>
      <c r="L82" s="329"/>
      <c r="M82" s="329"/>
      <c r="O82" s="331"/>
      <c r="P82" s="332"/>
      <c r="Q82" s="332"/>
      <c r="R82" s="332"/>
      <c r="S82" s="332"/>
      <c r="T82" s="332"/>
    </row>
    <row r="83" spans="1:20" s="330" customFormat="1" ht="12.75" customHeight="1">
      <c r="A83" s="579" t="s">
        <v>0</v>
      </c>
      <c r="B83" s="574" t="str">
        <f>CONCATENATE("Počet účastníků řízení k ",DAY(Nastavení!B4),".",MONTH(Nastavení!B4),".",YEAR(Nastavení!B4),"*")</f>
        <v>Počet účastníků řízení k 1.1.2008*</v>
      </c>
      <c r="C83" s="574" t="s">
        <v>84</v>
      </c>
      <c r="D83" s="574" t="s">
        <v>140</v>
      </c>
      <c r="E83" s="571" t="s">
        <v>326</v>
      </c>
      <c r="F83" s="572"/>
      <c r="G83" s="572"/>
      <c r="H83" s="573"/>
      <c r="I83" s="574" t="s">
        <v>143</v>
      </c>
      <c r="J83" s="574" t="s">
        <v>144</v>
      </c>
      <c r="K83" s="574" t="str">
        <f>CONCATENATE("Počet účastníků řízení k ",DAY(Nastavení!B5),".",MONTH(Nastavení!B5),".",YEAR(Nastavení!B5),"*")</f>
        <v>Počet účastníků řízení k 31.12.2008*</v>
      </c>
      <c r="L83" s="329"/>
      <c r="M83" s="329"/>
      <c r="O83" s="331"/>
      <c r="P83" s="332"/>
      <c r="Q83" s="332"/>
      <c r="R83" s="332"/>
      <c r="S83" s="332"/>
      <c r="T83" s="332"/>
    </row>
    <row r="84" spans="1:20" ht="92.25" customHeight="1">
      <c r="A84" s="580"/>
      <c r="B84" s="575"/>
      <c r="C84" s="575"/>
      <c r="D84" s="575"/>
      <c r="E84" s="503" t="s">
        <v>215</v>
      </c>
      <c r="F84" s="503" t="s">
        <v>216</v>
      </c>
      <c r="G84" s="503" t="s">
        <v>65</v>
      </c>
      <c r="H84" s="503" t="s">
        <v>142</v>
      </c>
      <c r="I84" s="575"/>
      <c r="J84" s="575"/>
      <c r="K84" s="575"/>
      <c r="L84" s="327"/>
      <c r="M84" s="328"/>
      <c r="O84" s="304"/>
      <c r="P84" s="305"/>
      <c r="Q84" s="305"/>
      <c r="R84" s="305"/>
      <c r="S84" s="305"/>
      <c r="T84" s="305"/>
    </row>
    <row r="85" spans="1:20" s="521" customFormat="1" ht="10.5">
      <c r="A85" s="518" t="s">
        <v>1</v>
      </c>
      <c r="B85" s="519">
        <v>0</v>
      </c>
      <c r="C85" s="519">
        <v>57</v>
      </c>
      <c r="D85" s="519">
        <v>0</v>
      </c>
      <c r="E85" s="519">
        <v>22</v>
      </c>
      <c r="F85" s="519">
        <v>28</v>
      </c>
      <c r="G85" s="519">
        <v>0</v>
      </c>
      <c r="H85" s="519">
        <v>50</v>
      </c>
      <c r="I85" s="519">
        <v>50</v>
      </c>
      <c r="J85" s="519">
        <v>0</v>
      </c>
      <c r="K85" s="520">
        <v>7</v>
      </c>
      <c r="M85" s="522"/>
      <c r="N85" s="523">
        <f>B85+C85+D85-K85-I85</f>
        <v>0</v>
      </c>
      <c r="O85" s="522"/>
      <c r="P85" s="524"/>
      <c r="Q85" s="524"/>
      <c r="R85" s="524"/>
      <c r="S85" s="524"/>
      <c r="T85" s="524"/>
    </row>
    <row r="86" spans="1:20" s="521" customFormat="1" ht="10.5">
      <c r="A86" s="518" t="s">
        <v>7</v>
      </c>
      <c r="B86" s="519">
        <v>0</v>
      </c>
      <c r="C86" s="519">
        <v>1</v>
      </c>
      <c r="D86" s="519">
        <v>0</v>
      </c>
      <c r="E86" s="519">
        <v>1</v>
      </c>
      <c r="F86" s="519">
        <v>0</v>
      </c>
      <c r="G86" s="519">
        <v>0</v>
      </c>
      <c r="H86" s="519">
        <v>1</v>
      </c>
      <c r="I86" s="519">
        <v>1</v>
      </c>
      <c r="J86" s="519">
        <v>0</v>
      </c>
      <c r="K86" s="520">
        <v>0</v>
      </c>
      <c r="M86" s="522"/>
      <c r="N86" s="523"/>
      <c r="O86" s="522"/>
      <c r="P86" s="524"/>
      <c r="Q86" s="524"/>
      <c r="R86" s="524"/>
      <c r="S86" s="524"/>
      <c r="T86" s="524"/>
    </row>
    <row r="87" spans="1:20" s="521" customFormat="1" ht="10.5">
      <c r="A87" s="518" t="s">
        <v>8</v>
      </c>
      <c r="B87" s="519">
        <v>0</v>
      </c>
      <c r="C87" s="519">
        <v>8</v>
      </c>
      <c r="D87" s="519">
        <v>0</v>
      </c>
      <c r="E87" s="519">
        <v>8</v>
      </c>
      <c r="F87" s="519">
        <v>0</v>
      </c>
      <c r="G87" s="519">
        <v>0</v>
      </c>
      <c r="H87" s="519">
        <v>8</v>
      </c>
      <c r="I87" s="519">
        <v>8</v>
      </c>
      <c r="J87" s="519">
        <v>0</v>
      </c>
      <c r="K87" s="520">
        <v>0</v>
      </c>
      <c r="M87" s="522"/>
      <c r="N87" s="523"/>
      <c r="O87" s="522"/>
      <c r="P87" s="524"/>
      <c r="Q87" s="524"/>
      <c r="R87" s="524"/>
      <c r="S87" s="524"/>
      <c r="T87" s="524"/>
    </row>
    <row r="88" spans="1:20" s="521" customFormat="1" ht="10.5">
      <c r="A88" s="518" t="s">
        <v>178</v>
      </c>
      <c r="B88" s="519">
        <v>0</v>
      </c>
      <c r="C88" s="519">
        <v>1</v>
      </c>
      <c r="D88" s="519">
        <v>0</v>
      </c>
      <c r="E88" s="519">
        <v>0</v>
      </c>
      <c r="F88" s="519">
        <v>0</v>
      </c>
      <c r="G88" s="519">
        <v>0</v>
      </c>
      <c r="H88" s="519">
        <v>0</v>
      </c>
      <c r="I88" s="519">
        <v>0</v>
      </c>
      <c r="J88" s="519">
        <v>0</v>
      </c>
      <c r="K88" s="520">
        <v>1</v>
      </c>
      <c r="M88" s="522"/>
      <c r="N88" s="523"/>
      <c r="O88" s="522"/>
      <c r="P88" s="524"/>
      <c r="Q88" s="524"/>
      <c r="R88" s="524"/>
      <c r="S88" s="524"/>
      <c r="T88" s="524"/>
    </row>
    <row r="89" spans="1:20" s="521" customFormat="1" ht="10.5">
      <c r="A89" s="518" t="s">
        <v>10</v>
      </c>
      <c r="B89" s="519">
        <v>0</v>
      </c>
      <c r="C89" s="519">
        <v>2</v>
      </c>
      <c r="D89" s="519">
        <v>0</v>
      </c>
      <c r="E89" s="519">
        <v>2</v>
      </c>
      <c r="F89" s="519">
        <v>0</v>
      </c>
      <c r="G89" s="519">
        <v>0</v>
      </c>
      <c r="H89" s="519">
        <v>2</v>
      </c>
      <c r="I89" s="519">
        <v>2</v>
      </c>
      <c r="J89" s="519">
        <v>0</v>
      </c>
      <c r="K89" s="520">
        <v>0</v>
      </c>
      <c r="M89" s="522"/>
      <c r="N89" s="523"/>
      <c r="O89" s="522"/>
      <c r="P89" s="524"/>
      <c r="Q89" s="524"/>
      <c r="R89" s="524"/>
      <c r="S89" s="524"/>
      <c r="T89" s="524"/>
    </row>
    <row r="90" spans="1:20" s="521" customFormat="1" ht="10.5">
      <c r="A90" s="525" t="s">
        <v>11</v>
      </c>
      <c r="B90" s="526">
        <v>0</v>
      </c>
      <c r="C90" s="526">
        <v>69</v>
      </c>
      <c r="D90" s="526">
        <v>0</v>
      </c>
      <c r="E90" s="526">
        <v>33</v>
      </c>
      <c r="F90" s="526">
        <v>28</v>
      </c>
      <c r="G90" s="526">
        <v>0</v>
      </c>
      <c r="H90" s="526">
        <v>61</v>
      </c>
      <c r="I90" s="526">
        <v>61</v>
      </c>
      <c r="J90" s="526">
        <v>0</v>
      </c>
      <c r="K90" s="526">
        <v>8</v>
      </c>
      <c r="M90" s="522"/>
      <c r="N90" s="523"/>
      <c r="O90" s="522"/>
      <c r="P90" s="524"/>
      <c r="Q90" s="524"/>
      <c r="R90" s="524"/>
      <c r="S90" s="524"/>
      <c r="T90" s="524"/>
    </row>
    <row r="91" spans="1:20" s="521" customFormat="1" ht="10.5">
      <c r="A91" s="518" t="s">
        <v>36</v>
      </c>
      <c r="B91" s="519">
        <v>0</v>
      </c>
      <c r="C91" s="519">
        <v>1</v>
      </c>
      <c r="D91" s="519">
        <v>0</v>
      </c>
      <c r="E91" s="519">
        <v>1</v>
      </c>
      <c r="F91" s="519">
        <v>0</v>
      </c>
      <c r="G91" s="519">
        <v>0</v>
      </c>
      <c r="H91" s="519">
        <v>1</v>
      </c>
      <c r="I91" s="519">
        <v>1</v>
      </c>
      <c r="J91" s="519">
        <v>0</v>
      </c>
      <c r="K91" s="520">
        <v>0</v>
      </c>
      <c r="M91" s="522"/>
      <c r="N91" s="523"/>
      <c r="O91" s="522"/>
      <c r="P91" s="524"/>
      <c r="Q91" s="524"/>
      <c r="R91" s="524"/>
      <c r="S91" s="524"/>
      <c r="T91" s="524"/>
    </row>
    <row r="92" spans="1:20" s="521" customFormat="1" ht="10.5">
      <c r="A92" s="518" t="s">
        <v>30</v>
      </c>
      <c r="B92" s="519">
        <v>0</v>
      </c>
      <c r="C92" s="519">
        <v>1</v>
      </c>
      <c r="D92" s="519">
        <v>0</v>
      </c>
      <c r="E92" s="519">
        <v>0</v>
      </c>
      <c r="F92" s="519">
        <v>1</v>
      </c>
      <c r="G92" s="519">
        <v>0</v>
      </c>
      <c r="H92" s="519">
        <v>1</v>
      </c>
      <c r="I92" s="519">
        <v>1</v>
      </c>
      <c r="J92" s="519">
        <v>0</v>
      </c>
      <c r="K92" s="520">
        <v>0</v>
      </c>
      <c r="M92" s="522"/>
      <c r="N92" s="523"/>
      <c r="O92" s="522"/>
      <c r="P92" s="524"/>
      <c r="Q92" s="524"/>
      <c r="R92" s="524"/>
      <c r="S92" s="524"/>
      <c r="T92" s="524"/>
    </row>
    <row r="93" spans="1:20" s="521" customFormat="1" ht="10.5">
      <c r="A93" s="518" t="s">
        <v>50</v>
      </c>
      <c r="B93" s="519">
        <v>0</v>
      </c>
      <c r="C93" s="519">
        <v>1</v>
      </c>
      <c r="D93" s="519">
        <v>0</v>
      </c>
      <c r="E93" s="519">
        <v>1</v>
      </c>
      <c r="F93" s="519">
        <v>0</v>
      </c>
      <c r="G93" s="519">
        <v>0</v>
      </c>
      <c r="H93" s="519">
        <v>1</v>
      </c>
      <c r="I93" s="519">
        <v>1</v>
      </c>
      <c r="J93" s="519">
        <v>0</v>
      </c>
      <c r="K93" s="520">
        <v>0</v>
      </c>
      <c r="M93" s="522"/>
      <c r="N93" s="523"/>
      <c r="O93" s="522"/>
      <c r="P93" s="524"/>
      <c r="Q93" s="524"/>
      <c r="R93" s="524"/>
      <c r="S93" s="524"/>
      <c r="T93" s="524"/>
    </row>
    <row r="94" spans="1:20" s="521" customFormat="1" ht="10.5">
      <c r="A94" s="518" t="s">
        <v>33</v>
      </c>
      <c r="B94" s="519">
        <v>1</v>
      </c>
      <c r="C94" s="519">
        <v>23</v>
      </c>
      <c r="D94" s="519">
        <v>0</v>
      </c>
      <c r="E94" s="519">
        <v>21</v>
      </c>
      <c r="F94" s="519">
        <v>2</v>
      </c>
      <c r="G94" s="519">
        <v>0</v>
      </c>
      <c r="H94" s="519">
        <v>23</v>
      </c>
      <c r="I94" s="519">
        <v>22</v>
      </c>
      <c r="J94" s="519">
        <v>0</v>
      </c>
      <c r="K94" s="520">
        <v>2</v>
      </c>
      <c r="M94" s="522"/>
      <c r="N94" s="523"/>
      <c r="O94" s="522"/>
      <c r="P94" s="524"/>
      <c r="Q94" s="524"/>
      <c r="R94" s="524"/>
      <c r="S94" s="524"/>
      <c r="T94" s="524"/>
    </row>
    <row r="95" spans="1:20" s="521" customFormat="1" ht="10.5">
      <c r="A95" s="518" t="s">
        <v>34</v>
      </c>
      <c r="B95" s="519">
        <v>0</v>
      </c>
      <c r="C95" s="519">
        <v>1</v>
      </c>
      <c r="D95" s="519">
        <v>0</v>
      </c>
      <c r="E95" s="519">
        <v>1</v>
      </c>
      <c r="F95" s="519">
        <v>0</v>
      </c>
      <c r="G95" s="519">
        <v>0</v>
      </c>
      <c r="H95" s="519">
        <v>1</v>
      </c>
      <c r="I95" s="519">
        <v>1</v>
      </c>
      <c r="J95" s="519">
        <v>0</v>
      </c>
      <c r="K95" s="520">
        <v>0</v>
      </c>
      <c r="M95" s="522"/>
      <c r="N95" s="523"/>
      <c r="O95" s="522"/>
      <c r="P95" s="524"/>
      <c r="Q95" s="524"/>
      <c r="R95" s="524"/>
      <c r="S95" s="524"/>
      <c r="T95" s="524"/>
    </row>
    <row r="96" spans="1:20" s="521" customFormat="1" ht="10.5">
      <c r="A96" s="518" t="s">
        <v>180</v>
      </c>
      <c r="B96" s="519">
        <v>0</v>
      </c>
      <c r="C96" s="519">
        <v>3</v>
      </c>
      <c r="D96" s="519">
        <v>0</v>
      </c>
      <c r="E96" s="519">
        <v>2</v>
      </c>
      <c r="F96" s="519">
        <v>1</v>
      </c>
      <c r="G96" s="519">
        <v>0</v>
      </c>
      <c r="H96" s="519">
        <v>3</v>
      </c>
      <c r="I96" s="519">
        <v>3</v>
      </c>
      <c r="J96" s="519">
        <v>0</v>
      </c>
      <c r="K96" s="520">
        <v>0</v>
      </c>
      <c r="M96" s="522"/>
      <c r="N96" s="523"/>
      <c r="O96" s="522"/>
      <c r="P96" s="524"/>
      <c r="Q96" s="524"/>
      <c r="R96" s="524"/>
      <c r="S96" s="524"/>
      <c r="T96" s="524"/>
    </row>
    <row r="97" spans="1:20" s="521" customFormat="1" ht="10.5">
      <c r="A97" s="518" t="s">
        <v>52</v>
      </c>
      <c r="B97" s="519">
        <v>0</v>
      </c>
      <c r="C97" s="519">
        <v>1</v>
      </c>
      <c r="D97" s="519">
        <v>0</v>
      </c>
      <c r="E97" s="519">
        <v>1</v>
      </c>
      <c r="F97" s="519">
        <v>0</v>
      </c>
      <c r="G97" s="519">
        <v>0</v>
      </c>
      <c r="H97" s="519">
        <v>1</v>
      </c>
      <c r="I97" s="519">
        <v>1</v>
      </c>
      <c r="J97" s="519">
        <v>0</v>
      </c>
      <c r="K97" s="520">
        <v>0</v>
      </c>
      <c r="M97" s="522"/>
      <c r="N97" s="523"/>
      <c r="O97" s="522"/>
      <c r="P97" s="524"/>
      <c r="Q97" s="524"/>
      <c r="R97" s="524"/>
      <c r="S97" s="524"/>
      <c r="T97" s="524"/>
    </row>
    <row r="98" spans="1:20" s="521" customFormat="1" ht="10.5">
      <c r="A98" s="518" t="s">
        <v>62</v>
      </c>
      <c r="B98" s="519">
        <v>0</v>
      </c>
      <c r="C98" s="519">
        <v>9</v>
      </c>
      <c r="D98" s="519">
        <v>0</v>
      </c>
      <c r="E98" s="519">
        <v>6</v>
      </c>
      <c r="F98" s="519">
        <v>1</v>
      </c>
      <c r="G98" s="519">
        <v>0</v>
      </c>
      <c r="H98" s="519">
        <v>7</v>
      </c>
      <c r="I98" s="519">
        <v>7</v>
      </c>
      <c r="J98" s="519">
        <v>0</v>
      </c>
      <c r="K98" s="520">
        <v>2</v>
      </c>
      <c r="M98" s="522"/>
      <c r="N98" s="523"/>
      <c r="O98" s="522"/>
      <c r="P98" s="524"/>
      <c r="Q98" s="524"/>
      <c r="R98" s="524"/>
      <c r="S98" s="524"/>
      <c r="T98" s="524"/>
    </row>
    <row r="99" spans="1:20" s="521" customFormat="1" ht="10.5">
      <c r="A99" s="525" t="s">
        <v>37</v>
      </c>
      <c r="B99" s="526">
        <v>1</v>
      </c>
      <c r="C99" s="526">
        <v>40</v>
      </c>
      <c r="D99" s="526">
        <v>0</v>
      </c>
      <c r="E99" s="526">
        <v>33</v>
      </c>
      <c r="F99" s="526">
        <v>5</v>
      </c>
      <c r="G99" s="526">
        <v>0</v>
      </c>
      <c r="H99" s="526">
        <v>38</v>
      </c>
      <c r="I99" s="526">
        <v>37</v>
      </c>
      <c r="J99" s="526">
        <v>0</v>
      </c>
      <c r="K99" s="526">
        <v>4</v>
      </c>
      <c r="M99" s="522"/>
      <c r="N99" s="523">
        <f>B99+C99+D99-K99-I99</f>
        <v>0</v>
      </c>
      <c r="O99" s="522"/>
      <c r="P99" s="524"/>
      <c r="Q99" s="524"/>
      <c r="R99" s="524"/>
      <c r="S99" s="524"/>
      <c r="T99" s="524"/>
    </row>
    <row r="100" spans="1:20" s="521" customFormat="1" ht="10.5">
      <c r="A100" s="518" t="s">
        <v>58</v>
      </c>
      <c r="B100" s="519">
        <v>0</v>
      </c>
      <c r="C100" s="519">
        <v>10</v>
      </c>
      <c r="D100" s="519">
        <v>0</v>
      </c>
      <c r="E100" s="519">
        <v>2</v>
      </c>
      <c r="F100" s="519">
        <v>2</v>
      </c>
      <c r="G100" s="519">
        <v>0</v>
      </c>
      <c r="H100" s="519">
        <v>4</v>
      </c>
      <c r="I100" s="519">
        <v>4</v>
      </c>
      <c r="J100" s="519">
        <v>0</v>
      </c>
      <c r="K100" s="520">
        <v>6</v>
      </c>
      <c r="M100" s="522"/>
      <c r="N100" s="523"/>
      <c r="O100" s="522"/>
      <c r="P100" s="524"/>
      <c r="Q100" s="524"/>
      <c r="R100" s="524"/>
      <c r="S100" s="524"/>
      <c r="T100" s="524"/>
    </row>
    <row r="101" spans="1:20" s="521" customFormat="1" ht="10.5">
      <c r="A101" s="525" t="s">
        <v>64</v>
      </c>
      <c r="B101" s="526">
        <v>0</v>
      </c>
      <c r="C101" s="526">
        <v>10</v>
      </c>
      <c r="D101" s="526">
        <v>0</v>
      </c>
      <c r="E101" s="526">
        <v>2</v>
      </c>
      <c r="F101" s="526">
        <v>2</v>
      </c>
      <c r="G101" s="526">
        <v>0</v>
      </c>
      <c r="H101" s="526">
        <v>4</v>
      </c>
      <c r="I101" s="526">
        <v>4</v>
      </c>
      <c r="J101" s="526">
        <v>0</v>
      </c>
      <c r="K101" s="526">
        <v>6</v>
      </c>
      <c r="M101" s="522"/>
      <c r="N101" s="523"/>
      <c r="O101" s="522"/>
      <c r="P101" s="524"/>
      <c r="Q101" s="524"/>
      <c r="R101" s="524"/>
      <c r="S101" s="524"/>
      <c r="T101" s="524"/>
    </row>
    <row r="102" spans="1:20" s="521" customFormat="1" ht="10.5">
      <c r="A102" s="518" t="s">
        <v>47</v>
      </c>
      <c r="B102" s="519">
        <v>0</v>
      </c>
      <c r="C102" s="519">
        <v>1</v>
      </c>
      <c r="D102" s="519">
        <v>0</v>
      </c>
      <c r="E102" s="519">
        <v>1</v>
      </c>
      <c r="F102" s="519">
        <v>0</v>
      </c>
      <c r="G102" s="519">
        <v>0</v>
      </c>
      <c r="H102" s="519">
        <v>1</v>
      </c>
      <c r="I102" s="519">
        <v>1</v>
      </c>
      <c r="J102" s="519">
        <v>0</v>
      </c>
      <c r="K102" s="520">
        <v>0</v>
      </c>
      <c r="M102" s="522"/>
      <c r="N102" s="523">
        <f aca="true" t="shared" si="2" ref="N102:N107">B102+C102+D102-K102-I102</f>
        <v>0</v>
      </c>
      <c r="O102" s="522"/>
      <c r="P102" s="524"/>
      <c r="Q102" s="524"/>
      <c r="R102" s="524"/>
      <c r="S102" s="524"/>
      <c r="T102" s="524"/>
    </row>
    <row r="103" spans="1:20" s="521" customFormat="1" ht="10.5">
      <c r="A103" s="525" t="s">
        <v>22</v>
      </c>
      <c r="B103" s="526">
        <v>0</v>
      </c>
      <c r="C103" s="526">
        <v>1</v>
      </c>
      <c r="D103" s="526">
        <v>0</v>
      </c>
      <c r="E103" s="526">
        <v>1</v>
      </c>
      <c r="F103" s="526">
        <v>0</v>
      </c>
      <c r="G103" s="526">
        <v>0</v>
      </c>
      <c r="H103" s="526">
        <v>1</v>
      </c>
      <c r="I103" s="526">
        <v>1</v>
      </c>
      <c r="J103" s="526">
        <v>0</v>
      </c>
      <c r="K103" s="526">
        <v>0</v>
      </c>
      <c r="M103" s="522"/>
      <c r="N103" s="523">
        <f t="shared" si="2"/>
        <v>0</v>
      </c>
      <c r="O103" s="522"/>
      <c r="P103" s="524"/>
      <c r="Q103" s="524"/>
      <c r="R103" s="524"/>
      <c r="S103" s="524"/>
      <c r="T103" s="524"/>
    </row>
    <row r="104" spans="1:20" s="521" customFormat="1" ht="10.5">
      <c r="A104" s="518" t="s">
        <v>60</v>
      </c>
      <c r="B104" s="519">
        <v>0</v>
      </c>
      <c r="C104" s="519">
        <v>5</v>
      </c>
      <c r="D104" s="519">
        <v>0</v>
      </c>
      <c r="E104" s="519">
        <v>4</v>
      </c>
      <c r="F104" s="519">
        <v>0</v>
      </c>
      <c r="G104" s="519">
        <v>0</v>
      </c>
      <c r="H104" s="519">
        <v>4</v>
      </c>
      <c r="I104" s="519">
        <v>4</v>
      </c>
      <c r="J104" s="519">
        <v>0</v>
      </c>
      <c r="K104" s="520">
        <v>1</v>
      </c>
      <c r="M104" s="522"/>
      <c r="N104" s="523">
        <f t="shared" si="2"/>
        <v>0</v>
      </c>
      <c r="O104" s="522"/>
      <c r="P104" s="524"/>
      <c r="Q104" s="524"/>
      <c r="R104" s="524"/>
      <c r="S104" s="524"/>
      <c r="T104" s="524"/>
    </row>
    <row r="105" spans="1:20" s="521" customFormat="1" ht="10.5">
      <c r="A105" s="525" t="s">
        <v>23</v>
      </c>
      <c r="B105" s="526">
        <v>0</v>
      </c>
      <c r="C105" s="526">
        <v>7</v>
      </c>
      <c r="D105" s="526">
        <v>0</v>
      </c>
      <c r="E105" s="526">
        <v>6</v>
      </c>
      <c r="F105" s="526">
        <v>0</v>
      </c>
      <c r="G105" s="526">
        <v>0</v>
      </c>
      <c r="H105" s="526">
        <v>6</v>
      </c>
      <c r="I105" s="526">
        <v>6</v>
      </c>
      <c r="J105" s="526">
        <v>0</v>
      </c>
      <c r="K105" s="526">
        <v>1</v>
      </c>
      <c r="M105" s="522"/>
      <c r="N105" s="523">
        <f t="shared" si="2"/>
        <v>0</v>
      </c>
      <c r="O105" s="522"/>
      <c r="P105" s="524"/>
      <c r="Q105" s="524"/>
      <c r="R105" s="524"/>
      <c r="S105" s="524"/>
      <c r="T105" s="524"/>
    </row>
    <row r="106" spans="1:20" s="521" customFormat="1" ht="10.5">
      <c r="A106" s="518" t="s">
        <v>38</v>
      </c>
      <c r="B106" s="519">
        <v>0</v>
      </c>
      <c r="C106" s="519">
        <v>3</v>
      </c>
      <c r="D106" s="519">
        <v>0</v>
      </c>
      <c r="E106" s="519">
        <v>2</v>
      </c>
      <c r="F106" s="519">
        <v>0</v>
      </c>
      <c r="G106" s="519">
        <v>0</v>
      </c>
      <c r="H106" s="519">
        <v>2</v>
      </c>
      <c r="I106" s="519">
        <v>2</v>
      </c>
      <c r="J106" s="519">
        <v>0</v>
      </c>
      <c r="K106" s="520">
        <v>1</v>
      </c>
      <c r="M106" s="522"/>
      <c r="N106" s="523">
        <f t="shared" si="2"/>
        <v>0</v>
      </c>
      <c r="O106" s="522"/>
      <c r="P106" s="524"/>
      <c r="Q106" s="524"/>
      <c r="R106" s="524"/>
      <c r="S106" s="524"/>
      <c r="T106" s="524"/>
    </row>
    <row r="107" spans="1:20" ht="12.75">
      <c r="A107" s="117" t="s">
        <v>39</v>
      </c>
      <c r="B107" s="118">
        <v>1</v>
      </c>
      <c r="C107" s="118">
        <v>129</v>
      </c>
      <c r="D107" s="118">
        <v>0</v>
      </c>
      <c r="E107" s="118">
        <v>76</v>
      </c>
      <c r="F107" s="118">
        <v>35</v>
      </c>
      <c r="G107" s="118">
        <v>0</v>
      </c>
      <c r="H107" s="118">
        <v>111</v>
      </c>
      <c r="I107" s="118">
        <v>110</v>
      </c>
      <c r="J107" s="118">
        <v>0</v>
      </c>
      <c r="K107" s="118">
        <v>20</v>
      </c>
      <c r="M107" s="304"/>
      <c r="N107" s="263">
        <f t="shared" si="2"/>
        <v>0</v>
      </c>
      <c r="O107" s="304"/>
      <c r="P107" s="305"/>
      <c r="Q107" s="305"/>
      <c r="R107" s="305"/>
      <c r="S107" s="305"/>
      <c r="T107" s="305"/>
    </row>
    <row r="108" spans="1:14" ht="36.75" customHeight="1">
      <c r="A108" s="576" t="s">
        <v>89</v>
      </c>
      <c r="B108" s="576"/>
      <c r="C108" s="576"/>
      <c r="D108" s="576"/>
      <c r="E108" s="576"/>
      <c r="F108" s="576"/>
      <c r="G108" s="576"/>
      <c r="H108" s="576"/>
      <c r="I108" s="576"/>
      <c r="J108" s="576"/>
      <c r="K108" s="576"/>
      <c r="L108" s="576"/>
      <c r="M108" s="576"/>
      <c r="N108" s="420"/>
    </row>
    <row r="109" spans="1:14" ht="28.5" customHeight="1">
      <c r="A109" s="576" t="s">
        <v>85</v>
      </c>
      <c r="B109" s="576"/>
      <c r="C109" s="576"/>
      <c r="D109" s="576"/>
      <c r="E109" s="576"/>
      <c r="F109" s="576"/>
      <c r="G109" s="576"/>
      <c r="H109" s="576"/>
      <c r="I109" s="576"/>
      <c r="J109" s="576"/>
      <c r="K109" s="576"/>
      <c r="L109" s="576"/>
      <c r="M109" s="576"/>
      <c r="N109" s="420"/>
    </row>
    <row r="110" spans="1:14" ht="31.5" customHeight="1">
      <c r="A110" s="581" t="s">
        <v>118</v>
      </c>
      <c r="B110" s="581"/>
      <c r="C110" s="581"/>
      <c r="D110" s="581"/>
      <c r="E110" s="581"/>
      <c r="F110" s="581"/>
      <c r="G110" s="581"/>
      <c r="H110" s="581"/>
      <c r="I110" s="581"/>
      <c r="J110" s="581"/>
      <c r="K110" s="581"/>
      <c r="L110" s="581"/>
      <c r="M110" s="581"/>
      <c r="N110" s="421"/>
    </row>
    <row r="111" spans="15:23" ht="12.75">
      <c r="O111" s="304"/>
      <c r="P111" s="305"/>
      <c r="Q111" s="305"/>
      <c r="R111" s="305"/>
      <c r="S111" s="305"/>
      <c r="T111" s="305"/>
      <c r="U111" s="305"/>
      <c r="W111" s="305"/>
    </row>
    <row r="112" spans="15:23" ht="12.75">
      <c r="O112" s="304"/>
      <c r="P112" s="305"/>
      <c r="Q112" s="305"/>
      <c r="R112" s="305"/>
      <c r="S112" s="305"/>
      <c r="T112" s="305"/>
      <c r="U112" s="305"/>
      <c r="W112" s="305"/>
    </row>
    <row r="113" spans="15:23" ht="12.75">
      <c r="O113" s="304"/>
      <c r="P113" s="305"/>
      <c r="Q113" s="305"/>
      <c r="R113" s="305"/>
      <c r="S113" s="305"/>
      <c r="T113" s="305"/>
      <c r="U113" s="305"/>
      <c r="W113" s="305"/>
    </row>
    <row r="114" spans="15:23" ht="12.75">
      <c r="O114" s="304"/>
      <c r="P114" s="305"/>
      <c r="Q114" s="305"/>
      <c r="R114" s="305"/>
      <c r="S114" s="305"/>
      <c r="T114" s="305"/>
      <c r="U114" s="305"/>
      <c r="W114" s="305"/>
    </row>
    <row r="115" spans="15:23" ht="12.75">
      <c r="O115" s="304"/>
      <c r="P115" s="305"/>
      <c r="Q115" s="305"/>
      <c r="R115" s="305"/>
      <c r="S115" s="305"/>
      <c r="T115" s="305"/>
      <c r="U115" s="305"/>
      <c r="W115" s="305"/>
    </row>
    <row r="116" spans="15:23" ht="12.75">
      <c r="O116" s="304"/>
      <c r="P116" s="305"/>
      <c r="Q116" s="305"/>
      <c r="R116" s="305"/>
      <c r="S116" s="305"/>
      <c r="T116" s="305"/>
      <c r="U116" s="305"/>
      <c r="W116" s="305"/>
    </row>
    <row r="117" spans="15:23" ht="12.75">
      <c r="O117" s="304"/>
      <c r="P117" s="305"/>
      <c r="Q117" s="305"/>
      <c r="R117" s="305"/>
      <c r="S117" s="305"/>
      <c r="T117" s="305"/>
      <c r="U117" s="305"/>
      <c r="W117" s="305"/>
    </row>
    <row r="118" spans="15:23" ht="12.75">
      <c r="O118" s="304"/>
      <c r="P118" s="305"/>
      <c r="Q118" s="305"/>
      <c r="R118" s="305"/>
      <c r="S118" s="305"/>
      <c r="T118" s="305"/>
      <c r="U118" s="305"/>
      <c r="W118" s="305"/>
    </row>
    <row r="119" spans="15:23" ht="12.75">
      <c r="O119" s="304"/>
      <c r="P119" s="305"/>
      <c r="Q119" s="305"/>
      <c r="R119" s="305"/>
      <c r="S119" s="305"/>
      <c r="T119" s="305"/>
      <c r="U119" s="305"/>
      <c r="W119" s="305"/>
    </row>
    <row r="120" spans="15:23" ht="12.75">
      <c r="O120" s="304"/>
      <c r="P120" s="305"/>
      <c r="Q120" s="305"/>
      <c r="R120" s="305"/>
      <c r="S120" s="305"/>
      <c r="T120" s="305"/>
      <c r="U120" s="305"/>
      <c r="W120" s="305"/>
    </row>
    <row r="121" spans="15:23" ht="12.75">
      <c r="O121" s="304"/>
      <c r="P121" s="305"/>
      <c r="Q121" s="305"/>
      <c r="R121" s="305"/>
      <c r="S121" s="305"/>
      <c r="T121" s="305"/>
      <c r="U121" s="305"/>
      <c r="W121" s="305"/>
    </row>
    <row r="122" spans="15:23" ht="12.75">
      <c r="O122" s="304"/>
      <c r="P122" s="305"/>
      <c r="Q122" s="305"/>
      <c r="R122" s="305"/>
      <c r="S122" s="305"/>
      <c r="T122" s="305"/>
      <c r="U122" s="305"/>
      <c r="W122" s="305"/>
    </row>
  </sheetData>
  <sheetProtection/>
  <mergeCells count="23">
    <mergeCell ref="A110:M110"/>
    <mergeCell ref="A1:M1"/>
    <mergeCell ref="A2:M2"/>
    <mergeCell ref="A80:M80"/>
    <mergeCell ref="A81:M81"/>
    <mergeCell ref="A4:A5"/>
    <mergeCell ref="B4:B5"/>
    <mergeCell ref="C4:C5"/>
    <mergeCell ref="E4:J4"/>
    <mergeCell ref="I83:I84"/>
    <mergeCell ref="D4:D5"/>
    <mergeCell ref="K4:K5"/>
    <mergeCell ref="L4:L5"/>
    <mergeCell ref="A108:M108"/>
    <mergeCell ref="M4:M5"/>
    <mergeCell ref="A83:A84"/>
    <mergeCell ref="B83:B84"/>
    <mergeCell ref="C83:C84"/>
    <mergeCell ref="D83:D84"/>
    <mergeCell ref="E83:H83"/>
    <mergeCell ref="J83:J84"/>
    <mergeCell ref="K83:K84"/>
    <mergeCell ref="A109:M10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69" max="12" man="1"/>
  </rowBreaks>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workbookViewId="0" topLeftCell="A7">
      <selection activeCell="B76" sqref="B76"/>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08" customFormat="1" ht="15.75">
      <c r="A1" s="317" t="s">
        <v>198</v>
      </c>
      <c r="B1" s="307"/>
      <c r="C1" s="307"/>
      <c r="D1" s="307"/>
      <c r="E1" s="307"/>
      <c r="F1" s="307"/>
      <c r="G1" s="307"/>
      <c r="H1" s="307"/>
      <c r="I1" s="307"/>
    </row>
    <row r="2" spans="1:9" s="308" customFormat="1" ht="24.75" customHeight="1">
      <c r="A2" s="318" t="str">
        <f>CONCATENATE(CONCATENATE(LOWER(Nastavení!B6)," - ",LOWER(Nastavení!B2)))</f>
        <v>prosinec  2007 - prosinec 2008</v>
      </c>
      <c r="B2" s="309"/>
      <c r="C2" s="309"/>
      <c r="D2" s="309"/>
      <c r="E2" s="309"/>
      <c r="F2" s="309"/>
      <c r="G2" s="309"/>
      <c r="H2" s="309"/>
      <c r="I2" s="309"/>
    </row>
    <row r="3" spans="1:12" s="65" customFormat="1" ht="13.5" thickBot="1">
      <c r="A3" s="25"/>
      <c r="C3" s="395" t="s">
        <v>244</v>
      </c>
      <c r="D3" s="396"/>
      <c r="E3" s="396"/>
      <c r="F3" s="396"/>
      <c r="G3" s="396"/>
      <c r="H3" s="396"/>
      <c r="I3" s="396"/>
      <c r="J3" s="396"/>
      <c r="K3" s="396"/>
      <c r="L3" s="396"/>
    </row>
    <row r="4" spans="1:12" s="65" customFormat="1" ht="97.5" customHeight="1" thickBot="1" thickTop="1">
      <c r="A4" s="25"/>
      <c r="B4" s="384"/>
      <c r="C4" s="397"/>
      <c r="D4" s="398" t="s">
        <v>197</v>
      </c>
      <c r="E4" s="399" t="s">
        <v>195</v>
      </c>
      <c r="F4" s="416" t="s">
        <v>308</v>
      </c>
      <c r="G4" s="400" t="s">
        <v>196</v>
      </c>
      <c r="H4" s="398" t="s">
        <v>239</v>
      </c>
      <c r="I4" s="399" t="s">
        <v>240</v>
      </c>
      <c r="J4" s="399" t="s">
        <v>241</v>
      </c>
      <c r="K4" s="399" t="s">
        <v>242</v>
      </c>
      <c r="L4" s="400" t="s">
        <v>243</v>
      </c>
    </row>
    <row r="5" spans="1:12" s="65" customFormat="1" ht="13.5" thickTop="1">
      <c r="A5" s="25"/>
      <c r="B5" s="384"/>
      <c r="C5" s="401" t="s">
        <v>235</v>
      </c>
      <c r="D5" s="402">
        <v>704</v>
      </c>
      <c r="E5" s="403">
        <v>203</v>
      </c>
      <c r="F5" s="417">
        <v>163</v>
      </c>
      <c r="G5" s="404">
        <v>184</v>
      </c>
      <c r="H5" s="402">
        <v>8</v>
      </c>
      <c r="I5" s="403">
        <v>128</v>
      </c>
      <c r="J5" s="403">
        <v>7</v>
      </c>
      <c r="K5" s="403">
        <v>22</v>
      </c>
      <c r="L5" s="404">
        <v>19</v>
      </c>
    </row>
    <row r="6" spans="1:12" s="65" customFormat="1" ht="12.75">
      <c r="A6" s="25"/>
      <c r="B6" s="384"/>
      <c r="C6" s="405" t="s">
        <v>236</v>
      </c>
      <c r="D6" s="406">
        <v>674</v>
      </c>
      <c r="E6" s="418">
        <v>238</v>
      </c>
      <c r="F6" s="407">
        <v>212</v>
      </c>
      <c r="G6" s="408">
        <v>157</v>
      </c>
      <c r="H6" s="406">
        <v>9</v>
      </c>
      <c r="I6" s="407">
        <v>165</v>
      </c>
      <c r="J6" s="407">
        <v>16</v>
      </c>
      <c r="K6" s="407">
        <v>32</v>
      </c>
      <c r="L6" s="408">
        <v>20</v>
      </c>
    </row>
    <row r="7" spans="1:12" s="65" customFormat="1" ht="12.75">
      <c r="A7" s="25"/>
      <c r="B7" s="384"/>
      <c r="C7" s="405" t="s">
        <v>348</v>
      </c>
      <c r="D7" s="406">
        <v>663</v>
      </c>
      <c r="E7" s="407">
        <v>188</v>
      </c>
      <c r="F7" s="418">
        <v>151</v>
      </c>
      <c r="G7" s="408">
        <v>221</v>
      </c>
      <c r="H7" s="406">
        <v>11</v>
      </c>
      <c r="I7" s="407">
        <v>127</v>
      </c>
      <c r="J7" s="407">
        <v>21</v>
      </c>
      <c r="K7" s="407">
        <v>25</v>
      </c>
      <c r="L7" s="408">
        <v>37</v>
      </c>
    </row>
    <row r="8" spans="1:12" s="65" customFormat="1" ht="12.75">
      <c r="A8" s="25"/>
      <c r="B8" s="384"/>
      <c r="C8" s="405" t="s">
        <v>349</v>
      </c>
      <c r="D8" s="406">
        <v>603</v>
      </c>
      <c r="E8" s="407">
        <v>182</v>
      </c>
      <c r="F8" s="418">
        <v>133</v>
      </c>
      <c r="G8" s="408">
        <v>242</v>
      </c>
      <c r="H8" s="406">
        <v>17</v>
      </c>
      <c r="I8" s="407">
        <v>150</v>
      </c>
      <c r="J8" s="407">
        <v>14</v>
      </c>
      <c r="K8" s="407">
        <v>41</v>
      </c>
      <c r="L8" s="408">
        <v>20</v>
      </c>
    </row>
    <row r="9" spans="1:12" s="65" customFormat="1" ht="12.75">
      <c r="A9" s="25"/>
      <c r="B9" s="384"/>
      <c r="C9" s="405" t="s">
        <v>350</v>
      </c>
      <c r="D9" s="406">
        <v>546</v>
      </c>
      <c r="E9" s="407">
        <v>137</v>
      </c>
      <c r="F9" s="418">
        <v>100</v>
      </c>
      <c r="G9" s="408">
        <v>216</v>
      </c>
      <c r="H9" s="406">
        <v>20</v>
      </c>
      <c r="I9" s="407">
        <v>103</v>
      </c>
      <c r="J9" s="407">
        <v>21</v>
      </c>
      <c r="K9" s="407">
        <v>29</v>
      </c>
      <c r="L9" s="408">
        <v>43</v>
      </c>
    </row>
    <row r="10" spans="1:12" s="65" customFormat="1" ht="12.75">
      <c r="A10" s="25"/>
      <c r="B10" s="384"/>
      <c r="C10" s="405" t="s">
        <v>351</v>
      </c>
      <c r="D10" s="406">
        <v>493</v>
      </c>
      <c r="E10" s="407">
        <v>98</v>
      </c>
      <c r="F10" s="418">
        <v>59</v>
      </c>
      <c r="G10" s="408">
        <v>167</v>
      </c>
      <c r="H10" s="406">
        <v>16</v>
      </c>
      <c r="I10" s="407">
        <v>80</v>
      </c>
      <c r="J10" s="407">
        <v>19</v>
      </c>
      <c r="K10" s="407">
        <v>22</v>
      </c>
      <c r="L10" s="408">
        <v>30</v>
      </c>
    </row>
    <row r="11" spans="1:12" s="65" customFormat="1" ht="12.75">
      <c r="A11" s="25"/>
      <c r="B11" s="384"/>
      <c r="C11" s="405" t="s">
        <v>352</v>
      </c>
      <c r="D11" s="406">
        <v>469</v>
      </c>
      <c r="E11" s="407">
        <v>114</v>
      </c>
      <c r="F11" s="418">
        <v>55</v>
      </c>
      <c r="G11" s="408">
        <v>152</v>
      </c>
      <c r="H11" s="406">
        <v>19</v>
      </c>
      <c r="I11" s="407">
        <v>75</v>
      </c>
      <c r="J11" s="407">
        <v>9</v>
      </c>
      <c r="K11" s="407">
        <v>33</v>
      </c>
      <c r="L11" s="408">
        <v>16</v>
      </c>
    </row>
    <row r="12" spans="1:12" s="65" customFormat="1" ht="12.75">
      <c r="A12" s="25"/>
      <c r="B12" s="384"/>
      <c r="C12" s="405" t="s">
        <v>353</v>
      </c>
      <c r="D12" s="406">
        <v>419</v>
      </c>
      <c r="E12" s="407">
        <v>115</v>
      </c>
      <c r="F12" s="418">
        <v>67</v>
      </c>
      <c r="G12" s="408">
        <v>151</v>
      </c>
      <c r="H12" s="406">
        <v>31</v>
      </c>
      <c r="I12" s="407">
        <v>196</v>
      </c>
      <c r="J12" s="407">
        <v>23</v>
      </c>
      <c r="K12" s="407">
        <v>115</v>
      </c>
      <c r="L12" s="408">
        <v>29</v>
      </c>
    </row>
    <row r="13" spans="1:12" s="65" customFormat="1" ht="12.75">
      <c r="A13" s="25"/>
      <c r="B13" s="384"/>
      <c r="C13" s="405" t="s">
        <v>354</v>
      </c>
      <c r="D13" s="406">
        <v>436</v>
      </c>
      <c r="E13" s="407">
        <v>113</v>
      </c>
      <c r="F13" s="418">
        <v>58</v>
      </c>
      <c r="G13" s="408">
        <v>115</v>
      </c>
      <c r="H13" s="406">
        <v>7</v>
      </c>
      <c r="I13" s="407">
        <v>68</v>
      </c>
      <c r="J13" s="407">
        <v>2</v>
      </c>
      <c r="K13" s="407">
        <v>29</v>
      </c>
      <c r="L13" s="408">
        <v>9</v>
      </c>
    </row>
    <row r="14" spans="1:12" s="65" customFormat="1" ht="12.75">
      <c r="A14" s="25"/>
      <c r="B14" s="384"/>
      <c r="C14" s="405" t="s">
        <v>355</v>
      </c>
      <c r="D14" s="406">
        <v>416</v>
      </c>
      <c r="E14" s="407">
        <v>121</v>
      </c>
      <c r="F14" s="418">
        <v>69</v>
      </c>
      <c r="G14" s="408">
        <v>128</v>
      </c>
      <c r="H14" s="406">
        <v>13</v>
      </c>
      <c r="I14" s="407">
        <v>65</v>
      </c>
      <c r="J14" s="407">
        <v>3</v>
      </c>
      <c r="K14" s="407">
        <v>39</v>
      </c>
      <c r="L14" s="408">
        <v>8</v>
      </c>
    </row>
    <row r="15" spans="1:12" s="65" customFormat="1" ht="12.75">
      <c r="A15" s="25"/>
      <c r="B15" s="384"/>
      <c r="C15" s="405" t="s">
        <v>356</v>
      </c>
      <c r="D15" s="406">
        <v>453</v>
      </c>
      <c r="E15" s="407">
        <v>176</v>
      </c>
      <c r="F15" s="418">
        <v>109</v>
      </c>
      <c r="G15" s="408">
        <v>170</v>
      </c>
      <c r="H15" s="406">
        <v>25</v>
      </c>
      <c r="I15" s="407">
        <v>52</v>
      </c>
      <c r="J15" s="407">
        <v>5</v>
      </c>
      <c r="K15" s="407">
        <v>74</v>
      </c>
      <c r="L15" s="408">
        <v>14</v>
      </c>
    </row>
    <row r="16" spans="1:12" s="65" customFormat="1" ht="12.75">
      <c r="A16" s="25"/>
      <c r="B16" s="384"/>
      <c r="C16" s="405" t="s">
        <v>357</v>
      </c>
      <c r="D16" s="406">
        <v>454</v>
      </c>
      <c r="E16" s="407">
        <v>117</v>
      </c>
      <c r="F16" s="418">
        <v>65</v>
      </c>
      <c r="G16" s="408">
        <v>105</v>
      </c>
      <c r="H16" s="406">
        <v>1</v>
      </c>
      <c r="I16" s="407">
        <v>59</v>
      </c>
      <c r="J16" s="407">
        <v>4</v>
      </c>
      <c r="K16" s="407">
        <v>32</v>
      </c>
      <c r="L16" s="408">
        <v>9</v>
      </c>
    </row>
    <row r="17" spans="1:12" ht="13.5" thickBot="1">
      <c r="A17" s="25"/>
      <c r="B17" s="385"/>
      <c r="C17" s="409" t="s">
        <v>358</v>
      </c>
      <c r="D17" s="410">
        <v>432</v>
      </c>
      <c r="E17" s="411">
        <v>83</v>
      </c>
      <c r="F17" s="419">
        <v>44</v>
      </c>
      <c r="G17" s="412">
        <v>112</v>
      </c>
      <c r="H17" s="410">
        <v>8</v>
      </c>
      <c r="I17" s="411">
        <v>43</v>
      </c>
      <c r="J17" s="411">
        <v>2</v>
      </c>
      <c r="K17" s="411">
        <v>46</v>
      </c>
      <c r="L17" s="412">
        <v>13</v>
      </c>
    </row>
    <row r="18" spans="1:12" ht="14.25" thickBot="1" thickTop="1">
      <c r="A18" s="25"/>
      <c r="C18" s="409"/>
      <c r="D18" s="410"/>
      <c r="E18" s="411"/>
      <c r="F18" s="419"/>
      <c r="G18" s="412"/>
      <c r="H18" s="410"/>
      <c r="I18" s="411"/>
      <c r="J18" s="411"/>
      <c r="K18" s="411"/>
      <c r="L18" s="412"/>
    </row>
    <row r="19" ht="13.5" thickTop="1">
      <c r="A19" s="25"/>
    </row>
    <row r="20" ht="12.75">
      <c r="A20" s="25"/>
    </row>
    <row r="21" ht="12.75">
      <c r="A21" s="25"/>
    </row>
    <row r="22" ht="12.75">
      <c r="A22" s="25"/>
    </row>
    <row r="23" ht="12.75">
      <c r="A23" s="25"/>
    </row>
    <row r="24" ht="12.75">
      <c r="A24" s="25"/>
    </row>
    <row r="25" ht="12.75">
      <c r="A25" s="25"/>
    </row>
    <row r="26" ht="12.75">
      <c r="A26" s="25"/>
    </row>
    <row r="27" ht="12.75">
      <c r="A27" s="25"/>
    </row>
    <row r="28" ht="12.75">
      <c r="A28" s="25"/>
    </row>
    <row r="29" ht="12.75">
      <c r="A29" s="25"/>
    </row>
    <row r="30" ht="12.75">
      <c r="A30" s="25"/>
    </row>
    <row r="31" ht="12.75">
      <c r="A31" s="25"/>
    </row>
    <row r="32" ht="12.75">
      <c r="A32" s="25"/>
    </row>
    <row r="33" spans="1:12" ht="12.75">
      <c r="A33" s="25"/>
      <c r="L33" s="305"/>
    </row>
    <row r="34" spans="1:12" ht="12.75">
      <c r="A34" s="25"/>
      <c r="L34" s="305"/>
    </row>
    <row r="35" spans="1:12" ht="12.75">
      <c r="A35" s="25"/>
      <c r="L35" s="305"/>
    </row>
    <row r="36" spans="1:12" ht="12.75">
      <c r="A36" s="25"/>
      <c r="L36" s="305"/>
    </row>
    <row r="37" spans="1:12" ht="12.75">
      <c r="A37" s="25"/>
      <c r="L37" s="305"/>
    </row>
    <row r="38" spans="1:12" ht="12.75">
      <c r="A38" s="25"/>
      <c r="L38" s="305"/>
    </row>
    <row r="39" spans="1:12" ht="12.75">
      <c r="A39" s="25"/>
      <c r="L39" s="305"/>
    </row>
    <row r="40" ht="12.75">
      <c r="A40" s="25"/>
    </row>
    <row r="41" ht="12.75">
      <c r="A41" s="25"/>
    </row>
    <row r="42" ht="12.75">
      <c r="A42" s="25"/>
    </row>
    <row r="43" ht="12.75">
      <c r="A43" s="25"/>
    </row>
    <row r="44" ht="12.75">
      <c r="A44" s="25"/>
    </row>
    <row r="45" ht="12.75">
      <c r="A45" s="25"/>
    </row>
    <row r="46" ht="12.75">
      <c r="A46" s="25"/>
    </row>
    <row r="47" ht="12.75">
      <c r="A47" s="25"/>
    </row>
  </sheetData>
  <sheetProtection/>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AE107"/>
  <sheetViews>
    <sheetView showGridLines="0" view="pageBreakPreview" zoomScaleSheetLayoutView="100" workbookViewId="0" topLeftCell="A46">
      <selection activeCell="K39" sqref="K39"/>
    </sheetView>
  </sheetViews>
  <sheetFormatPr defaultColWidth="9.140625" defaultRowHeight="12.75"/>
  <cols>
    <col min="1" max="1" width="5.00390625" style="21" customWidth="1"/>
    <col min="2" max="2" width="22.57421875" style="21" customWidth="1"/>
    <col min="3" max="3" width="9.140625" style="21" customWidth="1"/>
    <col min="4" max="4" width="8.140625" style="21" customWidth="1"/>
    <col min="5" max="9" width="10.140625" style="21" customWidth="1"/>
    <col min="10" max="10" width="9.140625" style="21" customWidth="1"/>
    <col min="11" max="11" width="10.28125" style="21" bestFit="1" customWidth="1"/>
    <col min="12" max="16384" width="9.140625" style="21" customWidth="1"/>
  </cols>
  <sheetData>
    <row r="1" spans="1:9" s="19" customFormat="1" ht="15.75">
      <c r="A1" s="584" t="s">
        <v>76</v>
      </c>
      <c r="B1" s="584"/>
      <c r="C1" s="584"/>
      <c r="D1" s="584"/>
      <c r="E1" s="584"/>
      <c r="F1" s="584"/>
      <c r="G1" s="584"/>
      <c r="H1" s="584"/>
      <c r="I1" s="584"/>
    </row>
    <row r="2" spans="1:9" s="19" customFormat="1" ht="15.75">
      <c r="A2" s="585" t="str">
        <f>LOWER(Nastavení!B3)</f>
        <v>2008</v>
      </c>
      <c r="B2" s="585"/>
      <c r="C2" s="585"/>
      <c r="D2" s="585"/>
      <c r="E2" s="585"/>
      <c r="F2" s="585"/>
      <c r="G2" s="585"/>
      <c r="H2" s="585"/>
      <c r="I2" s="585"/>
    </row>
    <row r="3" s="335" customFormat="1" ht="9.75">
      <c r="D3" s="370" t="s">
        <v>219</v>
      </c>
    </row>
    <row r="4" spans="2:4" s="20" customFormat="1" ht="11.25" customHeight="1">
      <c r="B4" s="557" t="s">
        <v>0</v>
      </c>
      <c r="C4" s="557" t="s">
        <v>83</v>
      </c>
      <c r="D4" s="557" t="s">
        <v>74</v>
      </c>
    </row>
    <row r="5" spans="2:4" s="20" customFormat="1" ht="11.25" customHeight="1">
      <c r="B5" s="558"/>
      <c r="C5" s="558"/>
      <c r="D5" s="558"/>
    </row>
    <row r="6" spans="1:15" s="510" customFormat="1" ht="10.5">
      <c r="A6" s="506"/>
      <c r="B6" s="507" t="s">
        <v>10</v>
      </c>
      <c r="C6" s="508">
        <v>321</v>
      </c>
      <c r="D6" s="509">
        <f aca="true" t="shared" si="0" ref="D6:D65">C6/$C$65</f>
        <v>0.19384057971014493</v>
      </c>
      <c r="E6" s="506">
        <f>IF(A6="","",VLOOKUP(A6,$N$6:$O$11,2,FALSE))</f>
      </c>
      <c r="N6" s="511" t="s">
        <v>249</v>
      </c>
      <c r="O6" s="511" t="s">
        <v>250</v>
      </c>
    </row>
    <row r="7" spans="1:15" s="510" customFormat="1" ht="10.5">
      <c r="A7" s="506"/>
      <c r="B7" s="512" t="s">
        <v>55</v>
      </c>
      <c r="C7" s="513">
        <v>251</v>
      </c>
      <c r="D7" s="514">
        <f t="shared" si="0"/>
        <v>0.15157004830917875</v>
      </c>
      <c r="E7" s="506">
        <f aca="true" t="shared" si="1" ref="E7:E64">IF(A7="","",VLOOKUP(A7,$N$6:$O$11,2,FALSE))</f>
      </c>
      <c r="N7" s="511" t="s">
        <v>248</v>
      </c>
      <c r="O7" s="511" t="s">
        <v>251</v>
      </c>
    </row>
    <row r="8" spans="1:15" s="510" customFormat="1" ht="10.5">
      <c r="A8" s="506"/>
      <c r="B8" s="512" t="s">
        <v>46</v>
      </c>
      <c r="C8" s="513">
        <v>193</v>
      </c>
      <c r="D8" s="514">
        <f t="shared" si="0"/>
        <v>0.11654589371980677</v>
      </c>
      <c r="E8" s="506">
        <f t="shared" si="1"/>
      </c>
      <c r="N8" s="511" t="s">
        <v>245</v>
      </c>
      <c r="O8" s="511" t="s">
        <v>252</v>
      </c>
    </row>
    <row r="9" spans="1:15" s="510" customFormat="1" ht="10.5">
      <c r="A9" s="506"/>
      <c r="B9" s="512" t="s">
        <v>29</v>
      </c>
      <c r="C9" s="513">
        <v>108</v>
      </c>
      <c r="D9" s="514">
        <f t="shared" si="0"/>
        <v>0.06521739130434782</v>
      </c>
      <c r="E9" s="506">
        <f t="shared" si="1"/>
      </c>
      <c r="N9" s="511" t="s">
        <v>247</v>
      </c>
      <c r="O9" s="511" t="s">
        <v>253</v>
      </c>
    </row>
    <row r="10" spans="1:15" s="510" customFormat="1" ht="10.5">
      <c r="A10" s="506"/>
      <c r="B10" s="512" t="s">
        <v>1</v>
      </c>
      <c r="C10" s="513">
        <v>79</v>
      </c>
      <c r="D10" s="514">
        <f t="shared" si="0"/>
        <v>0.04770531400966183</v>
      </c>
      <c r="E10" s="506">
        <f t="shared" si="1"/>
      </c>
      <c r="N10" s="511" t="s">
        <v>246</v>
      </c>
      <c r="O10" s="511" t="s">
        <v>254</v>
      </c>
    </row>
    <row r="11" spans="1:15" s="510" customFormat="1" ht="10.5">
      <c r="A11" s="506"/>
      <c r="B11" s="512" t="s">
        <v>8</v>
      </c>
      <c r="C11" s="513">
        <v>79</v>
      </c>
      <c r="D11" s="514">
        <f t="shared" si="0"/>
        <v>0.04770531400966183</v>
      </c>
      <c r="E11" s="506">
        <f t="shared" si="1"/>
      </c>
      <c r="N11" s="511" t="s">
        <v>255</v>
      </c>
      <c r="O11" s="511" t="s">
        <v>254</v>
      </c>
    </row>
    <row r="12" spans="1:5" s="510" customFormat="1" ht="10.5">
      <c r="A12" s="506"/>
      <c r="B12" s="512" t="s">
        <v>24</v>
      </c>
      <c r="C12" s="513">
        <v>73</v>
      </c>
      <c r="D12" s="514">
        <f t="shared" si="0"/>
        <v>0.044082125603864736</v>
      </c>
      <c r="E12" s="506">
        <f t="shared" si="1"/>
      </c>
    </row>
    <row r="13" spans="1:5" s="510" customFormat="1" ht="10.5">
      <c r="A13" s="506"/>
      <c r="B13" s="512" t="s">
        <v>20</v>
      </c>
      <c r="C13" s="513">
        <v>39</v>
      </c>
      <c r="D13" s="514">
        <f t="shared" si="0"/>
        <v>0.02355072463768116</v>
      </c>
      <c r="E13" s="506">
        <f t="shared" si="1"/>
      </c>
    </row>
    <row r="14" spans="1:5" s="510" customFormat="1" ht="10.5">
      <c r="A14" s="506"/>
      <c r="B14" s="512" t="s">
        <v>27</v>
      </c>
      <c r="C14" s="513">
        <v>38</v>
      </c>
      <c r="D14" s="514">
        <f t="shared" si="0"/>
        <v>0.022946859903381644</v>
      </c>
      <c r="E14" s="506">
        <f t="shared" si="1"/>
      </c>
    </row>
    <row r="15" spans="1:5" s="510" customFormat="1" ht="10.5">
      <c r="A15" s="506"/>
      <c r="B15" s="512" t="s">
        <v>36</v>
      </c>
      <c r="C15" s="513">
        <v>36</v>
      </c>
      <c r="D15" s="514">
        <f t="shared" si="0"/>
        <v>0.021739130434782608</v>
      </c>
      <c r="E15" s="506">
        <f t="shared" si="1"/>
      </c>
    </row>
    <row r="16" spans="1:5" s="510" customFormat="1" ht="10.5">
      <c r="A16" s="506"/>
      <c r="B16" s="512" t="s">
        <v>63</v>
      </c>
      <c r="C16" s="513">
        <v>36</v>
      </c>
      <c r="D16" s="514">
        <f t="shared" si="0"/>
        <v>0.021739130434782608</v>
      </c>
      <c r="E16" s="506">
        <f t="shared" si="1"/>
      </c>
    </row>
    <row r="17" spans="1:5" s="510" customFormat="1" ht="10.5">
      <c r="A17" s="506"/>
      <c r="B17" s="512" t="s">
        <v>180</v>
      </c>
      <c r="C17" s="513">
        <v>36</v>
      </c>
      <c r="D17" s="514">
        <f t="shared" si="0"/>
        <v>0.021739130434782608</v>
      </c>
      <c r="E17" s="506">
        <f t="shared" si="1"/>
      </c>
    </row>
    <row r="18" spans="1:5" s="510" customFormat="1" ht="10.5">
      <c r="A18" s="506"/>
      <c r="B18" s="512" t="s">
        <v>50</v>
      </c>
      <c r="C18" s="513">
        <v>33</v>
      </c>
      <c r="D18" s="514">
        <f t="shared" si="0"/>
        <v>0.019927536231884056</v>
      </c>
      <c r="E18" s="506">
        <f t="shared" si="1"/>
      </c>
    </row>
    <row r="19" spans="1:5" s="510" customFormat="1" ht="10.5">
      <c r="A19" s="506"/>
      <c r="B19" s="512" t="s">
        <v>38</v>
      </c>
      <c r="C19" s="513">
        <v>31</v>
      </c>
      <c r="D19" s="514">
        <f t="shared" si="0"/>
        <v>0.018719806763285024</v>
      </c>
      <c r="E19" s="506">
        <f t="shared" si="1"/>
      </c>
    </row>
    <row r="20" spans="1:5" s="510" customFormat="1" ht="10.5">
      <c r="A20" s="506"/>
      <c r="B20" s="512" t="s">
        <v>30</v>
      </c>
      <c r="C20" s="513">
        <v>28</v>
      </c>
      <c r="D20" s="514">
        <f t="shared" si="0"/>
        <v>0.016908212560386472</v>
      </c>
      <c r="E20" s="506">
        <f t="shared" si="1"/>
      </c>
    </row>
    <row r="21" spans="1:5" s="510" customFormat="1" ht="10.5">
      <c r="A21" s="506"/>
      <c r="B21" s="512" t="s">
        <v>33</v>
      </c>
      <c r="C21" s="513">
        <v>27</v>
      </c>
      <c r="D21" s="514">
        <f t="shared" si="0"/>
        <v>0.016304347826086956</v>
      </c>
      <c r="E21" s="506">
        <f t="shared" si="1"/>
      </c>
    </row>
    <row r="22" spans="1:5" s="510" customFormat="1" ht="10.5">
      <c r="A22" s="506"/>
      <c r="B22" s="512" t="s">
        <v>179</v>
      </c>
      <c r="C22" s="513">
        <v>26</v>
      </c>
      <c r="D22" s="514">
        <f t="shared" si="0"/>
        <v>0.01570048309178744</v>
      </c>
      <c r="E22" s="506">
        <f t="shared" si="1"/>
      </c>
    </row>
    <row r="23" spans="1:5" s="510" customFormat="1" ht="10.5">
      <c r="A23" s="506"/>
      <c r="B23" s="512" t="s">
        <v>257</v>
      </c>
      <c r="C23" s="513">
        <v>21</v>
      </c>
      <c r="D23" s="514">
        <f t="shared" si="0"/>
        <v>0.012681159420289856</v>
      </c>
      <c r="E23" s="506">
        <f t="shared" si="1"/>
      </c>
    </row>
    <row r="24" spans="1:5" s="510" customFormat="1" ht="10.5">
      <c r="A24" s="506"/>
      <c r="B24" s="512" t="s">
        <v>58</v>
      </c>
      <c r="C24" s="513">
        <v>19</v>
      </c>
      <c r="D24" s="514">
        <f t="shared" si="0"/>
        <v>0.011473429951690822</v>
      </c>
      <c r="E24" s="506">
        <f t="shared" si="1"/>
      </c>
    </row>
    <row r="25" spans="1:5" s="510" customFormat="1" ht="10.5">
      <c r="A25" s="506"/>
      <c r="B25" s="512" t="s">
        <v>7</v>
      </c>
      <c r="C25" s="513">
        <v>17</v>
      </c>
      <c r="D25" s="514">
        <f t="shared" si="0"/>
        <v>0.010265700483091788</v>
      </c>
      <c r="E25" s="506">
        <f t="shared" si="1"/>
      </c>
    </row>
    <row r="26" spans="1:5" s="510" customFormat="1" ht="10.5">
      <c r="A26" s="506"/>
      <c r="B26" s="512" t="s">
        <v>12</v>
      </c>
      <c r="C26" s="513">
        <v>16</v>
      </c>
      <c r="D26" s="514">
        <f t="shared" si="0"/>
        <v>0.00966183574879227</v>
      </c>
      <c r="E26" s="506">
        <f t="shared" si="1"/>
      </c>
    </row>
    <row r="27" spans="1:5" s="510" customFormat="1" ht="10.5">
      <c r="A27" s="506"/>
      <c r="B27" s="512" t="s">
        <v>62</v>
      </c>
      <c r="C27" s="513">
        <v>15</v>
      </c>
      <c r="D27" s="514">
        <f t="shared" si="0"/>
        <v>0.009057971014492754</v>
      </c>
      <c r="E27" s="506">
        <f t="shared" si="1"/>
      </c>
    </row>
    <row r="28" spans="1:5" s="510" customFormat="1" ht="10.5">
      <c r="A28" s="506"/>
      <c r="B28" s="512" t="s">
        <v>31</v>
      </c>
      <c r="C28" s="513">
        <v>12</v>
      </c>
      <c r="D28" s="514">
        <f t="shared" si="0"/>
        <v>0.007246376811594203</v>
      </c>
      <c r="E28" s="506">
        <f t="shared" si="1"/>
      </c>
    </row>
    <row r="29" spans="1:5" s="510" customFormat="1" ht="10.5">
      <c r="A29" s="506"/>
      <c r="B29" s="512" t="s">
        <v>183</v>
      </c>
      <c r="C29" s="513">
        <v>9</v>
      </c>
      <c r="D29" s="514">
        <f t="shared" si="0"/>
        <v>0.005434782608695652</v>
      </c>
      <c r="E29" s="506">
        <f t="shared" si="1"/>
      </c>
    </row>
    <row r="30" spans="1:5" s="510" customFormat="1" ht="10.5">
      <c r="A30" s="506"/>
      <c r="B30" s="512" t="s">
        <v>178</v>
      </c>
      <c r="C30" s="513">
        <v>9</v>
      </c>
      <c r="D30" s="514">
        <f t="shared" si="0"/>
        <v>0.005434782608695652</v>
      </c>
      <c r="E30" s="506">
        <f t="shared" si="1"/>
      </c>
    </row>
    <row r="31" spans="1:5" s="510" customFormat="1" ht="10.5">
      <c r="A31" s="506"/>
      <c r="B31" s="512" t="s">
        <v>18</v>
      </c>
      <c r="C31" s="513">
        <v>8</v>
      </c>
      <c r="D31" s="514">
        <f t="shared" si="0"/>
        <v>0.004830917874396135</v>
      </c>
      <c r="E31" s="506">
        <f t="shared" si="1"/>
      </c>
    </row>
    <row r="32" spans="1:5" s="510" customFormat="1" ht="10.5">
      <c r="A32" s="506"/>
      <c r="B32" s="512" t="s">
        <v>35</v>
      </c>
      <c r="C32" s="513">
        <v>7</v>
      </c>
      <c r="D32" s="514">
        <f t="shared" si="0"/>
        <v>0.004227053140096618</v>
      </c>
      <c r="E32" s="506">
        <f t="shared" si="1"/>
      </c>
    </row>
    <row r="33" spans="1:5" s="510" customFormat="1" ht="10.5">
      <c r="A33" s="506"/>
      <c r="B33" s="512" t="s">
        <v>6</v>
      </c>
      <c r="C33" s="513">
        <v>7</v>
      </c>
      <c r="D33" s="514">
        <f t="shared" si="0"/>
        <v>0.004227053140096618</v>
      </c>
      <c r="E33" s="506"/>
    </row>
    <row r="34" spans="1:5" s="510" customFormat="1" ht="10.5">
      <c r="A34" s="506"/>
      <c r="B34" s="512" t="s">
        <v>34</v>
      </c>
      <c r="C34" s="513">
        <v>7</v>
      </c>
      <c r="D34" s="514">
        <f t="shared" si="0"/>
        <v>0.004227053140096618</v>
      </c>
      <c r="E34" s="506"/>
    </row>
    <row r="35" spans="1:5" s="510" customFormat="1" ht="10.5">
      <c r="A35" s="506"/>
      <c r="B35" s="512" t="s">
        <v>66</v>
      </c>
      <c r="C35" s="513">
        <v>6</v>
      </c>
      <c r="D35" s="514">
        <f t="shared" si="0"/>
        <v>0.0036231884057971015</v>
      </c>
      <c r="E35" s="506"/>
    </row>
    <row r="36" spans="1:5" s="510" customFormat="1" ht="10.5">
      <c r="A36" s="506"/>
      <c r="B36" s="512" t="s">
        <v>60</v>
      </c>
      <c r="C36" s="513">
        <v>6</v>
      </c>
      <c r="D36" s="514">
        <f t="shared" si="0"/>
        <v>0.0036231884057971015</v>
      </c>
      <c r="E36" s="506"/>
    </row>
    <row r="37" spans="1:5" s="510" customFormat="1" ht="10.5">
      <c r="A37" s="506"/>
      <c r="B37" s="512" t="s">
        <v>303</v>
      </c>
      <c r="C37" s="513">
        <v>5</v>
      </c>
      <c r="D37" s="514">
        <f t="shared" si="0"/>
        <v>0.0030193236714975845</v>
      </c>
      <c r="E37" s="506"/>
    </row>
    <row r="38" spans="1:5" s="510" customFormat="1" ht="10.5">
      <c r="A38" s="506"/>
      <c r="B38" s="512" t="s">
        <v>28</v>
      </c>
      <c r="C38" s="513">
        <v>4</v>
      </c>
      <c r="D38" s="514">
        <f t="shared" si="0"/>
        <v>0.0024154589371980675</v>
      </c>
      <c r="E38" s="506"/>
    </row>
    <row r="39" spans="1:5" s="510" customFormat="1" ht="10.5">
      <c r="A39" s="506"/>
      <c r="B39" s="512" t="s">
        <v>47</v>
      </c>
      <c r="C39" s="513">
        <v>4</v>
      </c>
      <c r="D39" s="514">
        <f t="shared" si="0"/>
        <v>0.0024154589371980675</v>
      </c>
      <c r="E39" s="506"/>
    </row>
    <row r="40" spans="1:5" s="510" customFormat="1" ht="10.5">
      <c r="A40" s="506"/>
      <c r="B40" s="512" t="s">
        <v>54</v>
      </c>
      <c r="C40" s="513">
        <v>4</v>
      </c>
      <c r="D40" s="514">
        <f t="shared" si="0"/>
        <v>0.0024154589371980675</v>
      </c>
      <c r="E40" s="506"/>
    </row>
    <row r="41" spans="1:5" s="510" customFormat="1" ht="10.5">
      <c r="A41" s="506"/>
      <c r="B41" s="512" t="s">
        <v>21</v>
      </c>
      <c r="C41" s="513">
        <v>4</v>
      </c>
      <c r="D41" s="514">
        <f t="shared" si="0"/>
        <v>0.0024154589371980675</v>
      </c>
      <c r="E41" s="506"/>
    </row>
    <row r="42" spans="1:5" s="510" customFormat="1" ht="10.5">
      <c r="A42" s="506"/>
      <c r="B42" s="512" t="s">
        <v>22</v>
      </c>
      <c r="C42" s="513">
        <v>4</v>
      </c>
      <c r="D42" s="514">
        <f t="shared" si="0"/>
        <v>0.0024154589371980675</v>
      </c>
      <c r="E42" s="506"/>
    </row>
    <row r="43" spans="1:5" s="510" customFormat="1" ht="10.5">
      <c r="A43" s="506"/>
      <c r="B43" s="512" t="s">
        <v>57</v>
      </c>
      <c r="C43" s="513">
        <v>3</v>
      </c>
      <c r="D43" s="514">
        <f t="shared" si="0"/>
        <v>0.0018115942028985507</v>
      </c>
      <c r="E43" s="506"/>
    </row>
    <row r="44" spans="1:5" s="510" customFormat="1" ht="10.5">
      <c r="A44" s="506"/>
      <c r="B44" s="512" t="s">
        <v>16</v>
      </c>
      <c r="C44" s="513">
        <v>3</v>
      </c>
      <c r="D44" s="514">
        <f t="shared" si="0"/>
        <v>0.0018115942028985507</v>
      </c>
      <c r="E44" s="506"/>
    </row>
    <row r="45" spans="1:5" s="510" customFormat="1" ht="10.5">
      <c r="A45" s="506"/>
      <c r="B45" s="512" t="s">
        <v>258</v>
      </c>
      <c r="C45" s="513">
        <v>3</v>
      </c>
      <c r="D45" s="514">
        <f t="shared" si="0"/>
        <v>0.0018115942028985507</v>
      </c>
      <c r="E45" s="506"/>
    </row>
    <row r="46" spans="1:5" s="510" customFormat="1" ht="10.5">
      <c r="A46" s="506"/>
      <c r="B46" s="512" t="s">
        <v>192</v>
      </c>
      <c r="C46" s="513">
        <v>3</v>
      </c>
      <c r="D46" s="514">
        <f t="shared" si="0"/>
        <v>0.0018115942028985507</v>
      </c>
      <c r="E46" s="506"/>
    </row>
    <row r="47" spans="1:5" s="510" customFormat="1" ht="10.5">
      <c r="A47" s="506"/>
      <c r="B47" s="512" t="s">
        <v>19</v>
      </c>
      <c r="C47" s="513">
        <v>3</v>
      </c>
      <c r="D47" s="514">
        <f t="shared" si="0"/>
        <v>0.0018115942028985507</v>
      </c>
      <c r="E47" s="506"/>
    </row>
    <row r="48" spans="1:5" s="510" customFormat="1" ht="10.5">
      <c r="A48" s="506"/>
      <c r="B48" s="512" t="s">
        <v>302</v>
      </c>
      <c r="C48" s="513">
        <v>2</v>
      </c>
      <c r="D48" s="514">
        <f t="shared" si="0"/>
        <v>0.0012077294685990338</v>
      </c>
      <c r="E48" s="506"/>
    </row>
    <row r="49" spans="1:5" s="510" customFormat="1" ht="10.5">
      <c r="A49" s="506"/>
      <c r="B49" s="512" t="s">
        <v>184</v>
      </c>
      <c r="C49" s="513">
        <v>2</v>
      </c>
      <c r="D49" s="514">
        <f t="shared" si="0"/>
        <v>0.0012077294685990338</v>
      </c>
      <c r="E49" s="506"/>
    </row>
    <row r="50" spans="1:5" s="510" customFormat="1" ht="10.5">
      <c r="A50" s="506"/>
      <c r="B50" s="512" t="s">
        <v>26</v>
      </c>
      <c r="C50" s="513">
        <v>2</v>
      </c>
      <c r="D50" s="514">
        <f t="shared" si="0"/>
        <v>0.0012077294685990338</v>
      </c>
      <c r="E50" s="506"/>
    </row>
    <row r="51" spans="1:5" s="510" customFormat="1" ht="10.5">
      <c r="A51" s="506"/>
      <c r="B51" s="512" t="s">
        <v>9</v>
      </c>
      <c r="C51" s="513">
        <v>2</v>
      </c>
      <c r="D51" s="514">
        <f t="shared" si="0"/>
        <v>0.0012077294685990338</v>
      </c>
      <c r="E51" s="506"/>
    </row>
    <row r="52" spans="1:5" s="510" customFormat="1" ht="10.5">
      <c r="A52" s="506"/>
      <c r="B52" s="512" t="s">
        <v>185</v>
      </c>
      <c r="C52" s="513">
        <v>2</v>
      </c>
      <c r="D52" s="514">
        <f t="shared" si="0"/>
        <v>0.0012077294685990338</v>
      </c>
      <c r="E52" s="506"/>
    </row>
    <row r="53" spans="1:5" s="510" customFormat="1" ht="10.5">
      <c r="A53" s="506"/>
      <c r="B53" s="512" t="s">
        <v>61</v>
      </c>
      <c r="C53" s="513">
        <v>2</v>
      </c>
      <c r="D53" s="514">
        <f t="shared" si="0"/>
        <v>0.0012077294685990338</v>
      </c>
      <c r="E53" s="506"/>
    </row>
    <row r="54" spans="1:5" s="510" customFormat="1" ht="10.5">
      <c r="A54" s="506"/>
      <c r="B54" s="512" t="s">
        <v>13</v>
      </c>
      <c r="C54" s="513">
        <v>1</v>
      </c>
      <c r="D54" s="514">
        <f t="shared" si="0"/>
        <v>0.0006038647342995169</v>
      </c>
      <c r="E54" s="506">
        <f t="shared" si="1"/>
      </c>
    </row>
    <row r="55" spans="1:5" s="510" customFormat="1" ht="10.5">
      <c r="A55" s="506"/>
      <c r="B55" s="512" t="s">
        <v>194</v>
      </c>
      <c r="C55" s="513">
        <v>1</v>
      </c>
      <c r="D55" s="514">
        <f t="shared" si="0"/>
        <v>0.0006038647342995169</v>
      </c>
      <c r="E55" s="506">
        <f t="shared" si="1"/>
      </c>
    </row>
    <row r="56" spans="1:5" s="510" customFormat="1" ht="10.5">
      <c r="A56" s="506"/>
      <c r="B56" s="512" t="s">
        <v>190</v>
      </c>
      <c r="C56" s="513">
        <v>1</v>
      </c>
      <c r="D56" s="514">
        <f t="shared" si="0"/>
        <v>0.0006038647342995169</v>
      </c>
      <c r="E56" s="506">
        <f t="shared" si="1"/>
      </c>
    </row>
    <row r="57" spans="1:5" s="510" customFormat="1" ht="10.5">
      <c r="A57" s="506"/>
      <c r="B57" s="512" t="s">
        <v>69</v>
      </c>
      <c r="C57" s="513">
        <v>1</v>
      </c>
      <c r="D57" s="514">
        <f t="shared" si="0"/>
        <v>0.0006038647342995169</v>
      </c>
      <c r="E57" s="506">
        <f t="shared" si="1"/>
      </c>
    </row>
    <row r="58" spans="1:5" s="510" customFormat="1" ht="10.5">
      <c r="A58" s="506"/>
      <c r="B58" s="512" t="s">
        <v>187</v>
      </c>
      <c r="C58" s="513">
        <v>1</v>
      </c>
      <c r="D58" s="514">
        <f t="shared" si="0"/>
        <v>0.0006038647342995169</v>
      </c>
      <c r="E58" s="506">
        <f t="shared" si="1"/>
      </c>
    </row>
    <row r="59" spans="1:5" s="510" customFormat="1" ht="10.5">
      <c r="A59" s="506"/>
      <c r="B59" s="512" t="s">
        <v>3</v>
      </c>
      <c r="C59" s="513">
        <v>1</v>
      </c>
      <c r="D59" s="514">
        <f t="shared" si="0"/>
        <v>0.0006038647342995169</v>
      </c>
      <c r="E59" s="506">
        <f t="shared" si="1"/>
      </c>
    </row>
    <row r="60" spans="1:5" s="510" customFormat="1" ht="10.5">
      <c r="A60" s="506"/>
      <c r="B60" s="512" t="s">
        <v>25</v>
      </c>
      <c r="C60" s="513">
        <v>1</v>
      </c>
      <c r="D60" s="514">
        <f t="shared" si="0"/>
        <v>0.0006038647342995169</v>
      </c>
      <c r="E60" s="506">
        <f t="shared" si="1"/>
      </c>
    </row>
    <row r="61" spans="1:5" s="510" customFormat="1" ht="10.5">
      <c r="A61" s="506"/>
      <c r="B61" s="512" t="s">
        <v>4</v>
      </c>
      <c r="C61" s="513">
        <v>1</v>
      </c>
      <c r="D61" s="514">
        <f t="shared" si="0"/>
        <v>0.0006038647342995169</v>
      </c>
      <c r="E61" s="506">
        <f t="shared" si="1"/>
      </c>
    </row>
    <row r="62" spans="1:5" s="510" customFormat="1" ht="10.5">
      <c r="A62" s="506"/>
      <c r="B62" s="512" t="s">
        <v>70</v>
      </c>
      <c r="C62" s="513">
        <v>1</v>
      </c>
      <c r="D62" s="514">
        <f t="shared" si="0"/>
        <v>0.0006038647342995169</v>
      </c>
      <c r="E62" s="506">
        <f t="shared" si="1"/>
      </c>
    </row>
    <row r="63" spans="1:5" s="510" customFormat="1" ht="10.5">
      <c r="A63" s="506"/>
      <c r="B63" s="512" t="s">
        <v>259</v>
      </c>
      <c r="C63" s="513">
        <v>1</v>
      </c>
      <c r="D63" s="514">
        <f t="shared" si="0"/>
        <v>0.0006038647342995169</v>
      </c>
      <c r="E63" s="506">
        <f t="shared" si="1"/>
      </c>
    </row>
    <row r="64" spans="1:5" s="510" customFormat="1" ht="10.5">
      <c r="A64" s="506"/>
      <c r="B64" s="512" t="s">
        <v>52</v>
      </c>
      <c r="C64" s="513">
        <v>1</v>
      </c>
      <c r="D64" s="514">
        <f t="shared" si="0"/>
        <v>0.0006038647342995169</v>
      </c>
      <c r="E64" s="506">
        <f t="shared" si="1"/>
      </c>
    </row>
    <row r="65" spans="1:5" s="20" customFormat="1" ht="12.75" customHeight="1">
      <c r="A65" s="6"/>
      <c r="B65" s="117" t="s">
        <v>39</v>
      </c>
      <c r="C65" s="121">
        <v>1656</v>
      </c>
      <c r="D65" s="325">
        <f t="shared" si="0"/>
        <v>1</v>
      </c>
      <c r="E65" s="20">
        <f>IF(A65="","",VLOOKUP(A65,$N$6:$O$11,2,FALSE))</f>
      </c>
    </row>
    <row r="66" spans="2:4" s="20" customFormat="1" ht="12.75" customHeight="1">
      <c r="B66" s="21"/>
      <c r="C66" s="21"/>
      <c r="D66" s="21"/>
    </row>
    <row r="67" spans="2:4" s="20" customFormat="1" ht="12.75" customHeight="1">
      <c r="B67" s="21"/>
      <c r="C67" s="21"/>
      <c r="D67" s="21"/>
    </row>
    <row r="68" spans="2:4" s="20" customFormat="1" ht="12.75" customHeight="1">
      <c r="B68" s="21"/>
      <c r="C68" s="21"/>
      <c r="D68" s="21"/>
    </row>
    <row r="69" spans="2:4" s="20" customFormat="1" ht="12.75" customHeight="1">
      <c r="B69" s="21"/>
      <c r="C69" s="21"/>
      <c r="D69" s="21"/>
    </row>
    <row r="70" spans="2:4" s="20" customFormat="1" ht="12.75" customHeight="1">
      <c r="B70" s="21"/>
      <c r="C70" s="21"/>
      <c r="D70" s="21"/>
    </row>
    <row r="71" spans="2:4" s="20" customFormat="1" ht="12.75" customHeight="1">
      <c r="B71" s="21"/>
      <c r="C71" s="21"/>
      <c r="D71" s="21"/>
    </row>
    <row r="72" spans="2:4" s="20" customFormat="1" ht="12.75" customHeight="1">
      <c r="B72" s="21"/>
      <c r="C72" s="21"/>
      <c r="D72" s="21"/>
    </row>
    <row r="73" spans="2:4" s="20" customFormat="1" ht="12.75" customHeight="1">
      <c r="B73" s="21"/>
      <c r="C73" s="21"/>
      <c r="D73" s="21"/>
    </row>
    <row r="74" spans="2:4" s="20" customFormat="1" ht="12.75" customHeight="1">
      <c r="B74" s="21"/>
      <c r="C74" s="21"/>
      <c r="D74" s="21"/>
    </row>
    <row r="75" s="336" customFormat="1" ht="8.25">
      <c r="D75" s="370" t="s">
        <v>220</v>
      </c>
    </row>
    <row r="76" spans="2:4" s="20" customFormat="1" ht="24">
      <c r="B76" s="122" t="s">
        <v>0</v>
      </c>
      <c r="C76" s="122" t="s">
        <v>72</v>
      </c>
      <c r="D76" s="122" t="s">
        <v>74</v>
      </c>
    </row>
    <row r="77" spans="2:4" s="20" customFormat="1" ht="12.75" customHeight="1">
      <c r="B77" s="111" t="s">
        <v>37</v>
      </c>
      <c r="C77" s="123">
        <v>945</v>
      </c>
      <c r="D77" s="124">
        <f aca="true" t="shared" si="2" ref="D77:D82">C77/$C$82</f>
        <v>0.5706521739130435</v>
      </c>
    </row>
    <row r="78" spans="2:4" s="20" customFormat="1" ht="12">
      <c r="B78" s="112" t="s">
        <v>11</v>
      </c>
      <c r="C78" s="119">
        <v>538</v>
      </c>
      <c r="D78" s="120">
        <f t="shared" si="2"/>
        <v>0.3248792270531401</v>
      </c>
    </row>
    <row r="79" spans="2:4" s="20" customFormat="1" ht="12">
      <c r="B79" s="112" t="s">
        <v>23</v>
      </c>
      <c r="C79" s="119">
        <v>123</v>
      </c>
      <c r="D79" s="120">
        <f t="shared" si="2"/>
        <v>0.07427536231884058</v>
      </c>
    </row>
    <row r="80" spans="2:4" s="20" customFormat="1" ht="12">
      <c r="B80" s="112" t="s">
        <v>334</v>
      </c>
      <c r="C80" s="119">
        <v>31</v>
      </c>
      <c r="D80" s="120">
        <f t="shared" si="2"/>
        <v>0.018719806763285024</v>
      </c>
    </row>
    <row r="81" spans="2:4" s="20" customFormat="1" ht="12">
      <c r="B81" s="112" t="s">
        <v>64</v>
      </c>
      <c r="C81" s="119">
        <v>19</v>
      </c>
      <c r="D81" s="120">
        <f t="shared" si="2"/>
        <v>0.011473429951690822</v>
      </c>
    </row>
    <row r="82" spans="2:4" s="20" customFormat="1" ht="12.75" customHeight="1">
      <c r="B82" s="117" t="s">
        <v>39</v>
      </c>
      <c r="C82" s="117">
        <v>1656</v>
      </c>
      <c r="D82" s="125">
        <f t="shared" si="2"/>
        <v>1</v>
      </c>
    </row>
    <row r="83" s="20" customFormat="1" ht="12.75" customHeight="1">
      <c r="D83" s="21"/>
    </row>
    <row r="84" spans="4:9" s="20" customFormat="1" ht="13.5" customHeight="1">
      <c r="D84" s="21"/>
      <c r="E84" s="376" t="s">
        <v>23</v>
      </c>
      <c r="F84" s="378" t="s">
        <v>64</v>
      </c>
      <c r="G84" s="374" t="s">
        <v>37</v>
      </c>
      <c r="H84" s="377" t="s">
        <v>237</v>
      </c>
      <c r="I84" s="375" t="s">
        <v>11</v>
      </c>
    </row>
    <row r="86" spans="1:31" s="34" customFormat="1" ht="13.5" customHeight="1">
      <c r="A86" s="586" t="str">
        <f>CONCATENATE("Nejčastější státní příslušnosti žadatelů v roce ",Nastavení!B1)</f>
        <v>Nejčastější státní příslušnosti žadatelů v roce 2008</v>
      </c>
      <c r="B86" s="586"/>
      <c r="C86" s="586"/>
      <c r="D86" s="586"/>
      <c r="E86" s="586"/>
      <c r="F86" s="586"/>
      <c r="G86" s="586"/>
      <c r="H86" s="586"/>
      <c r="I86" s="586"/>
      <c r="J86" s="505"/>
      <c r="K86" s="505"/>
      <c r="L86" s="505"/>
      <c r="M86" s="505"/>
      <c r="N86" s="505"/>
      <c r="O86" s="505"/>
      <c r="P86" s="505"/>
      <c r="Q86" s="505"/>
      <c r="R86" s="505"/>
      <c r="S86" s="505"/>
      <c r="T86" s="505"/>
      <c r="U86" s="505"/>
      <c r="AC86" s="310"/>
      <c r="AD86" s="313"/>
      <c r="AE86" s="48"/>
    </row>
    <row r="87" spans="1:31" s="34" customFormat="1" ht="13.5" customHeight="1">
      <c r="A87" s="587" t="str">
        <f>CONCATENATE("( k ",DAY(Nastavení!$B$5),".",MONTH(Nastavení!$B$5),".",YEAR(Nastavení!$B$5),")")</f>
        <v>( k 31.12.2008)</v>
      </c>
      <c r="B87" s="587"/>
      <c r="C87" s="587"/>
      <c r="D87" s="587"/>
      <c r="E87" s="587"/>
      <c r="F87" s="587"/>
      <c r="G87" s="587"/>
      <c r="H87" s="587"/>
      <c r="I87" s="587"/>
      <c r="J87" s="505"/>
      <c r="K87" s="505"/>
      <c r="L87" s="505"/>
      <c r="M87" s="505"/>
      <c r="N87" s="505"/>
      <c r="O87" s="505"/>
      <c r="P87" s="505"/>
      <c r="Q87" s="505"/>
      <c r="R87" s="505"/>
      <c r="S87" s="505"/>
      <c r="T87" s="505"/>
      <c r="U87" s="505"/>
      <c r="AC87" s="310"/>
      <c r="AD87" s="313"/>
      <c r="AE87" s="48"/>
    </row>
    <row r="88" spans="1:31" s="34" customFormat="1" ht="13.5" customHeight="1">
      <c r="A88" s="58"/>
      <c r="O88" s="63"/>
      <c r="P88" s="63"/>
      <c r="Q88" s="63"/>
      <c r="R88" s="63"/>
      <c r="S88" s="63"/>
      <c r="T88" s="63"/>
      <c r="AC88" s="310"/>
      <c r="AD88" s="313"/>
      <c r="AE88" s="48"/>
    </row>
    <row r="89" spans="1:31" s="34" customFormat="1" ht="13.5" customHeight="1">
      <c r="A89" s="58"/>
      <c r="AC89" s="310"/>
      <c r="AD89" s="313"/>
      <c r="AE89" s="48"/>
    </row>
    <row r="90" spans="1:31" s="34" customFormat="1" ht="13.5" customHeight="1">
      <c r="A90" s="58"/>
      <c r="AC90" s="310"/>
      <c r="AD90" s="313"/>
      <c r="AE90" s="48"/>
    </row>
    <row r="91" spans="1:20" s="34" customFormat="1" ht="13.5" customHeight="1">
      <c r="A91" s="58"/>
      <c r="L91" s="250"/>
      <c r="M91" s="250" t="s">
        <v>169</v>
      </c>
      <c r="N91" s="250"/>
      <c r="O91" s="250" t="s">
        <v>88</v>
      </c>
      <c r="P91" s="250" t="s">
        <v>168</v>
      </c>
      <c r="R91" s="310"/>
      <c r="S91" s="313"/>
      <c r="T91" s="48"/>
    </row>
    <row r="92" spans="1:20" s="34" customFormat="1" ht="13.5" customHeight="1">
      <c r="A92" s="58"/>
      <c r="L92" s="273" t="str">
        <f>O92</f>
        <v>Ukrajina</v>
      </c>
      <c r="M92" s="274">
        <f aca="true" t="shared" si="3" ref="M92:M102">N92/100</f>
        <v>0.1938</v>
      </c>
      <c r="N92" s="275">
        <f>P92</f>
        <v>19.38</v>
      </c>
      <c r="O92" s="279" t="s">
        <v>10</v>
      </c>
      <c r="P92" s="272">
        <v>19.38</v>
      </c>
      <c r="R92" s="310"/>
      <c r="S92" s="313"/>
      <c r="T92" s="48"/>
    </row>
    <row r="93" spans="1:20" s="34" customFormat="1" ht="13.5" customHeight="1">
      <c r="A93" s="58"/>
      <c r="L93" s="273" t="str">
        <f aca="true" t="shared" si="4" ref="L93:L102">O93</f>
        <v>Turecko</v>
      </c>
      <c r="M93" s="274">
        <f t="shared" si="3"/>
        <v>0.1516</v>
      </c>
      <c r="N93" s="275">
        <f aca="true" t="shared" si="5" ref="N93:N102">P93</f>
        <v>15.16</v>
      </c>
      <c r="O93" s="279" t="s">
        <v>55</v>
      </c>
      <c r="P93" s="272">
        <v>15.16</v>
      </c>
      <c r="R93" s="310"/>
      <c r="S93" s="313"/>
      <c r="T93" s="48"/>
    </row>
    <row r="94" spans="1:20" s="34" customFormat="1" ht="13.5" customHeight="1">
      <c r="A94" s="58"/>
      <c r="L94" s="273" t="str">
        <f t="shared" si="4"/>
        <v>Mongolsko</v>
      </c>
      <c r="M94" s="274">
        <f t="shared" si="3"/>
        <v>0.1165</v>
      </c>
      <c r="N94" s="275">
        <f t="shared" si="5"/>
        <v>11.65</v>
      </c>
      <c r="O94" s="279" t="s">
        <v>46</v>
      </c>
      <c r="P94" s="272">
        <v>11.65</v>
      </c>
      <c r="R94" s="310"/>
      <c r="S94" s="313"/>
      <c r="T94" s="48"/>
    </row>
    <row r="95" spans="1:20" s="34" customFormat="1" ht="13.5" customHeight="1">
      <c r="A95" s="58"/>
      <c r="L95" s="273" t="str">
        <f t="shared" si="4"/>
        <v>Vietnam</v>
      </c>
      <c r="M95" s="274">
        <f t="shared" si="3"/>
        <v>0.0652</v>
      </c>
      <c r="N95" s="275">
        <f t="shared" si="5"/>
        <v>6.52</v>
      </c>
      <c r="O95" s="279" t="s">
        <v>29</v>
      </c>
      <c r="P95" s="272">
        <v>6.52</v>
      </c>
      <c r="R95" s="310"/>
      <c r="S95" s="313"/>
      <c r="T95" s="48"/>
    </row>
    <row r="96" spans="1:20" s="34" customFormat="1" ht="13.5" customHeight="1">
      <c r="A96" s="58"/>
      <c r="L96" s="273" t="str">
        <f t="shared" si="4"/>
        <v>Rusko</v>
      </c>
      <c r="M96" s="274">
        <f t="shared" si="3"/>
        <v>0.04769999999999999</v>
      </c>
      <c r="N96" s="275">
        <f t="shared" si="5"/>
        <v>4.77</v>
      </c>
      <c r="O96" s="279" t="s">
        <v>8</v>
      </c>
      <c r="P96" s="272">
        <v>4.77</v>
      </c>
      <c r="R96" s="310"/>
      <c r="S96" s="313"/>
      <c r="T96" s="48"/>
    </row>
    <row r="97" spans="1:20" s="34" customFormat="1" ht="13.5" customHeight="1">
      <c r="A97" s="58"/>
      <c r="L97" s="273" t="str">
        <f t="shared" si="4"/>
        <v>Bělorusko</v>
      </c>
      <c r="M97" s="274">
        <f t="shared" si="3"/>
        <v>0.04769999999999999</v>
      </c>
      <c r="N97" s="275">
        <f t="shared" si="5"/>
        <v>4.77</v>
      </c>
      <c r="O97" s="279" t="s">
        <v>1</v>
      </c>
      <c r="P97" s="272">
        <v>4.77</v>
      </c>
      <c r="R97" s="310"/>
      <c r="S97" s="313"/>
      <c r="T97" s="48"/>
    </row>
    <row r="98" spans="1:20" s="34" customFormat="1" ht="13.5" customHeight="1">
      <c r="A98" s="58"/>
      <c r="L98" s="273" t="str">
        <f t="shared" si="4"/>
        <v>Kazachstán</v>
      </c>
      <c r="M98" s="274">
        <f t="shared" si="3"/>
        <v>0.0441</v>
      </c>
      <c r="N98" s="275">
        <f t="shared" si="5"/>
        <v>4.41</v>
      </c>
      <c r="O98" s="279" t="s">
        <v>24</v>
      </c>
      <c r="P98" s="272">
        <v>4.41</v>
      </c>
      <c r="R98" s="310"/>
      <c r="S98" s="313"/>
      <c r="T98" s="48"/>
    </row>
    <row r="99" spans="1:20" s="34" customFormat="1" ht="13.5" customHeight="1">
      <c r="A99" s="58"/>
      <c r="L99" s="273" t="str">
        <f t="shared" si="4"/>
        <v>Ostatní</v>
      </c>
      <c r="M99" s="274">
        <f t="shared" si="3"/>
        <v>0.3328</v>
      </c>
      <c r="N99" s="275">
        <f t="shared" si="5"/>
        <v>33.28</v>
      </c>
      <c r="O99" s="279" t="s">
        <v>193</v>
      </c>
      <c r="P99" s="272">
        <v>33.28</v>
      </c>
      <c r="R99" s="310"/>
      <c r="S99" s="313"/>
      <c r="T99" s="48"/>
    </row>
    <row r="100" spans="1:20" s="34" customFormat="1" ht="13.5" customHeight="1">
      <c r="A100" s="58"/>
      <c r="L100" s="273">
        <f t="shared" si="4"/>
        <v>0</v>
      </c>
      <c r="M100" s="274">
        <f t="shared" si="3"/>
        <v>0</v>
      </c>
      <c r="N100" s="275">
        <f t="shared" si="5"/>
        <v>0</v>
      </c>
      <c r="O100" s="279"/>
      <c r="P100" s="272"/>
      <c r="R100" s="310"/>
      <c r="S100" s="313"/>
      <c r="T100" s="48"/>
    </row>
    <row r="101" spans="1:20" s="34" customFormat="1" ht="13.5" customHeight="1">
      <c r="A101" s="58"/>
      <c r="L101" s="273">
        <f t="shared" si="4"/>
        <v>0</v>
      </c>
      <c r="M101" s="274">
        <f t="shared" si="3"/>
        <v>0</v>
      </c>
      <c r="N101" s="275">
        <f t="shared" si="5"/>
        <v>0</v>
      </c>
      <c r="O101" s="279"/>
      <c r="P101" s="272"/>
      <c r="R101" s="310"/>
      <c r="S101" s="313"/>
      <c r="T101" s="48"/>
    </row>
    <row r="102" spans="1:20" s="34" customFormat="1" ht="13.5" customHeight="1">
      <c r="A102" s="58"/>
      <c r="L102" s="273">
        <f t="shared" si="4"/>
        <v>0</v>
      </c>
      <c r="M102" s="274">
        <f t="shared" si="3"/>
        <v>0</v>
      </c>
      <c r="N102" s="275">
        <f t="shared" si="5"/>
        <v>0</v>
      </c>
      <c r="O102" s="279"/>
      <c r="P102" s="272"/>
      <c r="R102" s="310"/>
      <c r="S102" s="313"/>
      <c r="T102" s="48"/>
    </row>
    <row r="103" spans="1:20" s="34" customFormat="1" ht="13.5" customHeight="1">
      <c r="A103" s="58"/>
      <c r="L103" s="273"/>
      <c r="M103" s="274"/>
      <c r="N103" s="275"/>
      <c r="O103" s="279"/>
      <c r="P103" s="272"/>
      <c r="R103" s="310"/>
      <c r="S103" s="313"/>
      <c r="T103" s="48"/>
    </row>
    <row r="104" spans="1:31" s="34" customFormat="1" ht="13.5" customHeight="1">
      <c r="A104" s="58"/>
      <c r="W104" s="276"/>
      <c r="X104" s="276"/>
      <c r="Y104" s="276"/>
      <c r="AC104" s="310"/>
      <c r="AD104" s="313"/>
      <c r="AE104" s="48"/>
    </row>
    <row r="105" spans="1:31" s="34" customFormat="1" ht="13.5" customHeight="1">
      <c r="A105" s="58"/>
      <c r="AC105" s="310"/>
      <c r="AD105" s="313"/>
      <c r="AE105" s="48"/>
    </row>
    <row r="106" spans="1:31" s="34" customFormat="1" ht="13.5" customHeight="1">
      <c r="A106" s="58"/>
      <c r="AC106" s="310"/>
      <c r="AD106" s="313"/>
      <c r="AE106" s="48"/>
    </row>
    <row r="107" spans="1:31" s="34" customFormat="1" ht="13.5" customHeight="1">
      <c r="A107" s="58"/>
      <c r="AC107" s="310"/>
      <c r="AD107" s="313"/>
      <c r="AE107" s="48"/>
    </row>
  </sheetData>
  <sheetProtection/>
  <mergeCells count="7">
    <mergeCell ref="A1:I1"/>
    <mergeCell ref="A2:I2"/>
    <mergeCell ref="A86:I86"/>
    <mergeCell ref="A87:I87"/>
    <mergeCell ref="B4:B5"/>
    <mergeCell ref="C4:C5"/>
    <mergeCell ref="D4:D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71" max="8" man="1"/>
  </rowBreaks>
  <drawing r:id="rId1"/>
</worksheet>
</file>

<file path=xl/worksheets/sheet6.xml><?xml version="1.0" encoding="utf-8"?>
<worksheet xmlns="http://schemas.openxmlformats.org/spreadsheetml/2006/main" xmlns:r="http://schemas.openxmlformats.org/officeDocument/2006/relationships">
  <sheetPr codeName="List7"/>
  <dimension ref="A1:O65"/>
  <sheetViews>
    <sheetView showGridLines="0" tabSelected="1" view="pageBreakPreview" zoomScaleSheetLayoutView="100" workbookViewId="0" topLeftCell="A1">
      <selection activeCell="D66" sqref="D66"/>
    </sheetView>
  </sheetViews>
  <sheetFormatPr defaultColWidth="9.140625" defaultRowHeight="12.75"/>
  <cols>
    <col min="1" max="1" width="16.140625" style="472" bestFit="1" customWidth="1"/>
    <col min="2" max="4" width="6.8515625" style="472" customWidth="1"/>
    <col min="5" max="5" width="60.00390625" style="472" customWidth="1"/>
    <col min="6" max="6" width="9.140625" style="472" customWidth="1"/>
    <col min="7" max="7" width="10.28125" style="472" bestFit="1" customWidth="1"/>
    <col min="8" max="16384" width="9.140625" style="472" customWidth="1"/>
  </cols>
  <sheetData>
    <row r="1" spans="1:5" s="470" customFormat="1" ht="15.75">
      <c r="A1" s="559" t="s">
        <v>305</v>
      </c>
      <c r="B1" s="559"/>
      <c r="C1" s="559"/>
      <c r="D1" s="559"/>
      <c r="E1" s="559"/>
    </row>
    <row r="2" spans="1:5" s="545" customFormat="1" ht="15">
      <c r="A2" s="560" t="str">
        <f>LOWER(Nastavení!B3)</f>
        <v>2008</v>
      </c>
      <c r="B2" s="560"/>
      <c r="C2" s="560"/>
      <c r="D2" s="560"/>
      <c r="E2" s="560"/>
    </row>
    <row r="3" spans="1:4" s="471" customFormat="1" ht="9.75" customHeight="1">
      <c r="A3" s="561" t="s">
        <v>304</v>
      </c>
      <c r="B3" s="561"/>
      <c r="C3" s="561"/>
      <c r="D3" s="561"/>
    </row>
    <row r="4" spans="1:4" ht="42">
      <c r="A4" s="546" t="s">
        <v>0</v>
      </c>
      <c r="B4" s="547" t="s">
        <v>39</v>
      </c>
      <c r="C4" s="547" t="s">
        <v>306</v>
      </c>
      <c r="D4" s="547" t="s">
        <v>307</v>
      </c>
    </row>
    <row r="5" spans="1:15" s="539" customFormat="1" ht="11.25">
      <c r="A5" s="536" t="s">
        <v>36</v>
      </c>
      <c r="B5" s="537">
        <v>36</v>
      </c>
      <c r="C5" s="538">
        <v>35</v>
      </c>
      <c r="D5" s="538">
        <v>1</v>
      </c>
      <c r="H5" s="540"/>
      <c r="I5" s="540"/>
      <c r="J5" s="540"/>
      <c r="K5" s="540"/>
      <c r="L5" s="540"/>
      <c r="M5" s="540"/>
      <c r="N5" s="540"/>
      <c r="O5" s="540"/>
    </row>
    <row r="6" spans="1:15" s="539" customFormat="1" ht="11.25">
      <c r="A6" s="541" t="s">
        <v>12</v>
      </c>
      <c r="B6" s="542">
        <v>16</v>
      </c>
      <c r="C6" s="543">
        <v>4</v>
      </c>
      <c r="D6" s="543">
        <v>12</v>
      </c>
      <c r="H6" s="540"/>
      <c r="I6" s="544"/>
      <c r="J6" s="544"/>
      <c r="K6" s="544"/>
      <c r="L6" s="544"/>
      <c r="M6" s="544"/>
      <c r="N6" s="544"/>
      <c r="O6" s="544"/>
    </row>
    <row r="7" spans="1:15" s="539" customFormat="1" ht="11.25">
      <c r="A7" s="541" t="s">
        <v>13</v>
      </c>
      <c r="B7" s="542">
        <v>1</v>
      </c>
      <c r="C7" s="543">
        <v>1</v>
      </c>
      <c r="D7" s="543">
        <v>0</v>
      </c>
      <c r="H7" s="540"/>
      <c r="I7" s="544"/>
      <c r="J7" s="544"/>
      <c r="K7" s="544"/>
      <c r="L7" s="544"/>
      <c r="M7" s="544"/>
      <c r="N7" s="544"/>
      <c r="O7" s="544"/>
    </row>
    <row r="8" spans="1:15" s="539" customFormat="1" ht="11.25">
      <c r="A8" s="541" t="s">
        <v>30</v>
      </c>
      <c r="B8" s="542">
        <v>28</v>
      </c>
      <c r="C8" s="543">
        <v>15</v>
      </c>
      <c r="D8" s="543">
        <v>13</v>
      </c>
      <c r="H8" s="540"/>
      <c r="I8" s="544"/>
      <c r="J8" s="544"/>
      <c r="K8" s="544"/>
      <c r="L8" s="544"/>
      <c r="M8" s="544"/>
      <c r="N8" s="544"/>
      <c r="O8" s="544"/>
    </row>
    <row r="9" spans="1:15" s="539" customFormat="1" ht="11.25">
      <c r="A9" s="541" t="s">
        <v>57</v>
      </c>
      <c r="B9" s="542">
        <v>3</v>
      </c>
      <c r="C9" s="543">
        <v>3</v>
      </c>
      <c r="D9" s="543">
        <v>0</v>
      </c>
      <c r="H9" s="540"/>
      <c r="I9" s="544"/>
      <c r="J9" s="544"/>
      <c r="K9" s="544"/>
      <c r="L9" s="544"/>
      <c r="M9" s="544"/>
      <c r="N9" s="544"/>
      <c r="O9" s="544"/>
    </row>
    <row r="10" spans="1:15" s="539" customFormat="1" ht="11.25">
      <c r="A10" s="541" t="s">
        <v>1</v>
      </c>
      <c r="B10" s="542">
        <v>79</v>
      </c>
      <c r="C10" s="543">
        <v>49</v>
      </c>
      <c r="D10" s="543">
        <v>30</v>
      </c>
      <c r="H10" s="540"/>
      <c r="I10" s="544"/>
      <c r="J10" s="544"/>
      <c r="K10" s="544"/>
      <c r="L10" s="544"/>
      <c r="M10" s="544"/>
      <c r="N10" s="544"/>
      <c r="O10" s="544"/>
    </row>
    <row r="11" spans="1:15" s="539" customFormat="1" ht="11.25">
      <c r="A11" s="541" t="s">
        <v>194</v>
      </c>
      <c r="B11" s="542">
        <v>1</v>
      </c>
      <c r="C11" s="543">
        <v>1</v>
      </c>
      <c r="D11" s="543">
        <v>0</v>
      </c>
      <c r="H11" s="540"/>
      <c r="I11" s="544"/>
      <c r="J11" s="544"/>
      <c r="K11" s="544"/>
      <c r="L11" s="544"/>
      <c r="M11" s="544"/>
      <c r="N11" s="544"/>
      <c r="O11" s="544"/>
    </row>
    <row r="12" spans="1:15" s="539" customFormat="1" ht="11.25">
      <c r="A12" s="541" t="s">
        <v>38</v>
      </c>
      <c r="B12" s="542">
        <v>31</v>
      </c>
      <c r="C12" s="543">
        <v>16</v>
      </c>
      <c r="D12" s="543">
        <v>15</v>
      </c>
      <c r="H12" s="540"/>
      <c r="I12" s="544"/>
      <c r="J12" s="544"/>
      <c r="K12" s="544"/>
      <c r="L12" s="544"/>
      <c r="M12" s="544"/>
      <c r="N12" s="544"/>
      <c r="O12" s="544"/>
    </row>
    <row r="13" spans="1:15" s="539" customFormat="1" ht="11.25">
      <c r="A13" s="541" t="s">
        <v>190</v>
      </c>
      <c r="B13" s="542">
        <v>1</v>
      </c>
      <c r="C13" s="543">
        <v>0</v>
      </c>
      <c r="D13" s="543">
        <v>1</v>
      </c>
      <c r="H13" s="540"/>
      <c r="I13" s="544"/>
      <c r="J13" s="544"/>
      <c r="K13" s="544"/>
      <c r="L13" s="544"/>
      <c r="M13" s="544"/>
      <c r="N13" s="544"/>
      <c r="O13" s="544"/>
    </row>
    <row r="14" spans="1:15" s="539" customFormat="1" ht="11.25">
      <c r="A14" s="541" t="s">
        <v>50</v>
      </c>
      <c r="B14" s="542">
        <v>33</v>
      </c>
      <c r="C14" s="543">
        <v>17</v>
      </c>
      <c r="D14" s="543">
        <v>16</v>
      </c>
      <c r="H14" s="540"/>
      <c r="I14" s="544"/>
      <c r="J14" s="544"/>
      <c r="K14" s="544"/>
      <c r="L14" s="544"/>
      <c r="M14" s="544"/>
      <c r="N14" s="544"/>
      <c r="O14" s="544"/>
    </row>
    <row r="15" spans="1:15" s="539" customFormat="1" ht="11.25">
      <c r="A15" s="541" t="s">
        <v>69</v>
      </c>
      <c r="B15" s="542">
        <v>1</v>
      </c>
      <c r="C15" s="543">
        <v>0</v>
      </c>
      <c r="D15" s="543">
        <v>1</v>
      </c>
      <c r="H15" s="540"/>
      <c r="I15" s="544"/>
      <c r="J15" s="544"/>
      <c r="K15" s="544"/>
      <c r="L15" s="544"/>
      <c r="M15" s="544"/>
      <c r="N15" s="544"/>
      <c r="O15" s="544"/>
    </row>
    <row r="16" spans="1:15" s="539" customFormat="1" ht="11.25">
      <c r="A16" s="541" t="s">
        <v>16</v>
      </c>
      <c r="B16" s="542">
        <v>3</v>
      </c>
      <c r="C16" s="543">
        <v>3</v>
      </c>
      <c r="D16" s="543">
        <v>0</v>
      </c>
      <c r="H16" s="540"/>
      <c r="I16" s="544"/>
      <c r="J16" s="544"/>
      <c r="K16" s="544"/>
      <c r="L16" s="544"/>
      <c r="M16" s="544"/>
      <c r="N16" s="544"/>
      <c r="O16" s="544"/>
    </row>
    <row r="17" spans="1:15" s="539" customFormat="1" ht="11.25">
      <c r="A17" s="541" t="s">
        <v>27</v>
      </c>
      <c r="B17" s="542">
        <v>38</v>
      </c>
      <c r="C17" s="543">
        <v>27</v>
      </c>
      <c r="D17" s="543">
        <v>11</v>
      </c>
      <c r="H17" s="540"/>
      <c r="I17" s="544"/>
      <c r="J17" s="544"/>
      <c r="K17" s="544"/>
      <c r="L17" s="544"/>
      <c r="M17" s="544"/>
      <c r="N17" s="544"/>
      <c r="O17" s="544"/>
    </row>
    <row r="18" spans="1:15" s="539" customFormat="1" ht="11.25">
      <c r="A18" s="541" t="s">
        <v>66</v>
      </c>
      <c r="B18" s="542">
        <v>6</v>
      </c>
      <c r="C18" s="543">
        <v>0</v>
      </c>
      <c r="D18" s="543">
        <v>6</v>
      </c>
      <c r="H18" s="540"/>
      <c r="I18" s="544"/>
      <c r="J18" s="544"/>
      <c r="K18" s="544"/>
      <c r="L18" s="544"/>
      <c r="M18" s="544"/>
      <c r="N18" s="544"/>
      <c r="O18" s="544"/>
    </row>
    <row r="19" spans="1:15" s="539" customFormat="1" ht="11.25">
      <c r="A19" s="541" t="s">
        <v>258</v>
      </c>
      <c r="B19" s="542">
        <v>3</v>
      </c>
      <c r="C19" s="543">
        <v>3</v>
      </c>
      <c r="D19" s="543">
        <v>0</v>
      </c>
      <c r="H19" s="540"/>
      <c r="I19" s="544"/>
      <c r="J19" s="544"/>
      <c r="K19" s="544"/>
      <c r="L19" s="544"/>
      <c r="M19" s="544"/>
      <c r="N19" s="544"/>
      <c r="O19" s="544"/>
    </row>
    <row r="20" spans="1:15" s="539" customFormat="1" ht="11.25">
      <c r="A20" s="541" t="s">
        <v>35</v>
      </c>
      <c r="B20" s="542">
        <v>7</v>
      </c>
      <c r="C20" s="543">
        <v>1</v>
      </c>
      <c r="D20" s="543">
        <v>6</v>
      </c>
      <c r="H20" s="540"/>
      <c r="I20" s="544"/>
      <c r="J20" s="544"/>
      <c r="K20" s="544"/>
      <c r="L20" s="544"/>
      <c r="M20" s="544"/>
      <c r="N20" s="544"/>
      <c r="O20" s="544"/>
    </row>
    <row r="21" spans="1:15" s="539" customFormat="1" ht="11.25">
      <c r="A21" s="541" t="s">
        <v>302</v>
      </c>
      <c r="B21" s="542">
        <v>2</v>
      </c>
      <c r="C21" s="543">
        <v>2</v>
      </c>
      <c r="D21" s="543">
        <v>0</v>
      </c>
      <c r="H21" s="540"/>
      <c r="I21" s="544"/>
      <c r="J21" s="544"/>
      <c r="K21" s="544"/>
      <c r="L21" s="544"/>
      <c r="M21" s="544"/>
      <c r="N21" s="544"/>
      <c r="O21" s="544"/>
    </row>
    <row r="22" spans="1:15" s="539" customFormat="1" ht="11.25">
      <c r="A22" s="541" t="s">
        <v>33</v>
      </c>
      <c r="B22" s="542">
        <v>27</v>
      </c>
      <c r="C22" s="543">
        <v>23</v>
      </c>
      <c r="D22" s="543">
        <v>4</v>
      </c>
      <c r="H22" s="540"/>
      <c r="I22" s="544"/>
      <c r="J22" s="544"/>
      <c r="K22" s="544"/>
      <c r="L22" s="544"/>
      <c r="M22" s="544"/>
      <c r="N22" s="544"/>
      <c r="O22" s="544"/>
    </row>
    <row r="23" spans="1:15" s="539" customFormat="1" ht="11.25">
      <c r="A23" s="541" t="s">
        <v>28</v>
      </c>
      <c r="B23" s="542">
        <v>4</v>
      </c>
      <c r="C23" s="543">
        <v>3</v>
      </c>
      <c r="D23" s="543">
        <v>1</v>
      </c>
      <c r="H23" s="540"/>
      <c r="I23" s="544"/>
      <c r="J23" s="544"/>
      <c r="K23" s="544"/>
      <c r="L23" s="544"/>
      <c r="M23" s="544"/>
      <c r="N23" s="544"/>
      <c r="O23" s="544"/>
    </row>
    <row r="24" spans="1:15" s="539" customFormat="1" ht="11.25">
      <c r="A24" s="541" t="s">
        <v>187</v>
      </c>
      <c r="B24" s="542">
        <v>1</v>
      </c>
      <c r="C24" s="543">
        <v>1</v>
      </c>
      <c r="D24" s="543">
        <v>0</v>
      </c>
      <c r="H24" s="540"/>
      <c r="I24" s="544"/>
      <c r="J24" s="544"/>
      <c r="K24" s="544"/>
      <c r="L24" s="544"/>
      <c r="M24" s="544"/>
      <c r="N24" s="544"/>
      <c r="O24" s="544"/>
    </row>
    <row r="25" spans="1:15" s="539" customFormat="1" ht="11.25">
      <c r="A25" s="541" t="s">
        <v>3</v>
      </c>
      <c r="B25" s="542">
        <v>1</v>
      </c>
      <c r="C25" s="543">
        <v>0</v>
      </c>
      <c r="D25" s="543">
        <v>1</v>
      </c>
      <c r="H25" s="540"/>
      <c r="I25" s="544"/>
      <c r="J25" s="544"/>
      <c r="K25" s="544"/>
      <c r="L25" s="544"/>
      <c r="M25" s="544"/>
      <c r="N25" s="544"/>
      <c r="O25" s="544"/>
    </row>
    <row r="26" spans="1:15" s="539" customFormat="1" ht="11.25">
      <c r="A26" s="541" t="s">
        <v>183</v>
      </c>
      <c r="B26" s="542">
        <v>9</v>
      </c>
      <c r="C26" s="543">
        <v>8</v>
      </c>
      <c r="D26" s="543">
        <v>1</v>
      </c>
      <c r="H26" s="540"/>
      <c r="I26" s="544"/>
      <c r="J26" s="544"/>
      <c r="K26" s="544"/>
      <c r="L26" s="544"/>
      <c r="M26" s="544"/>
      <c r="N26" s="544"/>
      <c r="O26" s="544"/>
    </row>
    <row r="27" spans="1:15" s="539" customFormat="1" ht="11.25">
      <c r="A27" s="541" t="s">
        <v>24</v>
      </c>
      <c r="B27" s="542">
        <v>73</v>
      </c>
      <c r="C27" s="543">
        <v>22</v>
      </c>
      <c r="D27" s="543">
        <v>51</v>
      </c>
      <c r="H27" s="540"/>
      <c r="I27" s="544"/>
      <c r="J27" s="544"/>
      <c r="K27" s="544"/>
      <c r="L27" s="544"/>
      <c r="M27" s="544"/>
      <c r="N27" s="544"/>
      <c r="O27" s="544"/>
    </row>
    <row r="28" spans="1:15" s="539" customFormat="1" ht="11.25">
      <c r="A28" s="541" t="s">
        <v>303</v>
      </c>
      <c r="B28" s="542">
        <v>5</v>
      </c>
      <c r="C28" s="543">
        <v>5</v>
      </c>
      <c r="D28" s="543">
        <v>0</v>
      </c>
      <c r="H28" s="540"/>
      <c r="I28" s="544"/>
      <c r="J28" s="544"/>
      <c r="K28" s="544"/>
      <c r="L28" s="544"/>
      <c r="M28" s="544"/>
      <c r="N28" s="544"/>
      <c r="O28" s="544"/>
    </row>
    <row r="29" spans="1:15" s="539" customFormat="1" ht="11.25">
      <c r="A29" s="541" t="s">
        <v>184</v>
      </c>
      <c r="B29" s="542">
        <v>2</v>
      </c>
      <c r="C29" s="543">
        <v>2</v>
      </c>
      <c r="D29" s="543">
        <v>0</v>
      </c>
      <c r="H29" s="540"/>
      <c r="I29" s="544"/>
      <c r="J29" s="544"/>
      <c r="K29" s="544"/>
      <c r="L29" s="544"/>
      <c r="M29" s="544"/>
      <c r="N29" s="544"/>
      <c r="O29" s="544"/>
    </row>
    <row r="30" spans="1:15" s="539" customFormat="1" ht="11.25">
      <c r="A30" s="541" t="s">
        <v>18</v>
      </c>
      <c r="B30" s="542">
        <v>8</v>
      </c>
      <c r="C30" s="543">
        <v>5</v>
      </c>
      <c r="D30" s="543">
        <v>3</v>
      </c>
      <c r="H30" s="540"/>
      <c r="I30" s="544"/>
      <c r="J30" s="544"/>
      <c r="K30" s="544"/>
      <c r="L30" s="544"/>
      <c r="M30" s="544"/>
      <c r="N30" s="544"/>
      <c r="O30" s="544"/>
    </row>
    <row r="31" spans="1:15" s="539" customFormat="1" ht="11.25">
      <c r="A31" s="541" t="s">
        <v>257</v>
      </c>
      <c r="B31" s="542">
        <v>21</v>
      </c>
      <c r="C31" s="543">
        <v>19</v>
      </c>
      <c r="D31" s="543">
        <v>2</v>
      </c>
      <c r="H31" s="540"/>
      <c r="I31" s="544"/>
      <c r="J31" s="544"/>
      <c r="K31" s="544"/>
      <c r="L31" s="544"/>
      <c r="M31" s="544"/>
      <c r="N31" s="544"/>
      <c r="O31" s="544"/>
    </row>
    <row r="32" spans="1:15" s="539" customFormat="1" ht="11.25">
      <c r="A32" s="541" t="s">
        <v>58</v>
      </c>
      <c r="B32" s="542">
        <v>19</v>
      </c>
      <c r="C32" s="543">
        <v>19</v>
      </c>
      <c r="D32" s="543">
        <v>0</v>
      </c>
      <c r="H32" s="540"/>
      <c r="I32" s="544"/>
      <c r="J32" s="544"/>
      <c r="K32" s="544"/>
      <c r="L32" s="544"/>
      <c r="M32" s="544"/>
      <c r="N32" s="544"/>
      <c r="O32" s="544"/>
    </row>
    <row r="33" spans="1:15" s="539" customFormat="1" ht="11.25">
      <c r="A33" s="541" t="s">
        <v>63</v>
      </c>
      <c r="B33" s="542">
        <v>36</v>
      </c>
      <c r="C33" s="543">
        <v>9</v>
      </c>
      <c r="D33" s="543">
        <v>27</v>
      </c>
      <c r="H33" s="540"/>
      <c r="I33" s="544"/>
      <c r="J33" s="544"/>
      <c r="K33" s="544"/>
      <c r="L33" s="544"/>
      <c r="M33" s="544"/>
      <c r="N33" s="544"/>
      <c r="O33" s="544"/>
    </row>
    <row r="34" spans="1:15" s="539" customFormat="1" ht="11.25">
      <c r="A34" s="541" t="s">
        <v>25</v>
      </c>
      <c r="B34" s="542">
        <v>1</v>
      </c>
      <c r="C34" s="543">
        <v>0</v>
      </c>
      <c r="D34" s="543">
        <v>1</v>
      </c>
      <c r="H34" s="540"/>
      <c r="I34" s="544"/>
      <c r="J34" s="544"/>
      <c r="K34" s="544"/>
      <c r="L34" s="544"/>
      <c r="M34" s="544"/>
      <c r="N34" s="544"/>
      <c r="O34" s="544"/>
    </row>
    <row r="35" spans="1:15" s="539" customFormat="1" ht="11.25">
      <c r="A35" s="541" t="s">
        <v>192</v>
      </c>
      <c r="B35" s="542">
        <v>3</v>
      </c>
      <c r="C35" s="543">
        <v>2</v>
      </c>
      <c r="D35" s="543">
        <v>1</v>
      </c>
      <c r="H35" s="540"/>
      <c r="I35" s="544"/>
      <c r="J35" s="544"/>
      <c r="K35" s="544"/>
      <c r="L35" s="544"/>
      <c r="M35" s="544"/>
      <c r="N35" s="544"/>
      <c r="O35" s="544"/>
    </row>
    <row r="36" spans="1:15" s="539" customFormat="1" ht="11.25">
      <c r="A36" s="541" t="s">
        <v>4</v>
      </c>
      <c r="B36" s="542">
        <v>1</v>
      </c>
      <c r="C36" s="543">
        <v>1</v>
      </c>
      <c r="D36" s="543">
        <v>0</v>
      </c>
      <c r="H36" s="540"/>
      <c r="I36" s="544"/>
      <c r="J36" s="544"/>
      <c r="K36" s="544"/>
      <c r="L36" s="544"/>
      <c r="M36" s="544"/>
      <c r="N36" s="544"/>
      <c r="O36" s="544"/>
    </row>
    <row r="37" spans="1:15" s="539" customFormat="1" ht="11.25">
      <c r="A37" s="541" t="s">
        <v>6</v>
      </c>
      <c r="B37" s="542">
        <v>7</v>
      </c>
      <c r="C37" s="543">
        <v>5</v>
      </c>
      <c r="D37" s="543">
        <v>2</v>
      </c>
      <c r="H37" s="540"/>
      <c r="I37" s="544"/>
      <c r="J37" s="544"/>
      <c r="K37" s="544"/>
      <c r="L37" s="544"/>
      <c r="M37" s="544"/>
      <c r="N37" s="544"/>
      <c r="O37" s="544"/>
    </row>
    <row r="38" spans="1:15" s="539" customFormat="1" ht="11.25">
      <c r="A38" s="541" t="s">
        <v>70</v>
      </c>
      <c r="B38" s="542">
        <v>1</v>
      </c>
      <c r="C38" s="543">
        <v>0</v>
      </c>
      <c r="D38" s="543">
        <v>1</v>
      </c>
      <c r="H38" s="540"/>
      <c r="I38" s="544"/>
      <c r="J38" s="544"/>
      <c r="K38" s="544"/>
      <c r="L38" s="544"/>
      <c r="M38" s="544"/>
      <c r="N38" s="544"/>
      <c r="O38" s="544"/>
    </row>
    <row r="39" spans="1:15" s="539" customFormat="1" ht="11.25">
      <c r="A39" s="541" t="s">
        <v>19</v>
      </c>
      <c r="B39" s="542">
        <v>3</v>
      </c>
      <c r="C39" s="543">
        <v>2</v>
      </c>
      <c r="D39" s="543">
        <v>1</v>
      </c>
      <c r="H39" s="540"/>
      <c r="I39" s="544"/>
      <c r="J39" s="544"/>
      <c r="K39" s="544"/>
      <c r="L39" s="544"/>
      <c r="M39" s="544"/>
      <c r="N39" s="544"/>
      <c r="O39" s="544"/>
    </row>
    <row r="40" spans="1:15" s="539" customFormat="1" ht="11.25">
      <c r="A40" s="541" t="s">
        <v>7</v>
      </c>
      <c r="B40" s="542">
        <v>17</v>
      </c>
      <c r="C40" s="543">
        <v>10</v>
      </c>
      <c r="D40" s="543">
        <v>7</v>
      </c>
      <c r="H40" s="540"/>
      <c r="I40" s="544"/>
      <c r="J40" s="544"/>
      <c r="K40" s="544"/>
      <c r="L40" s="544"/>
      <c r="M40" s="544"/>
      <c r="N40" s="544"/>
      <c r="O40" s="544"/>
    </row>
    <row r="41" spans="1:15" s="539" customFormat="1" ht="11.25">
      <c r="A41" s="541" t="s">
        <v>46</v>
      </c>
      <c r="B41" s="542">
        <v>193</v>
      </c>
      <c r="C41" s="543">
        <v>118</v>
      </c>
      <c r="D41" s="543">
        <v>75</v>
      </c>
      <c r="H41" s="540"/>
      <c r="I41" s="544"/>
      <c r="J41" s="544"/>
      <c r="K41" s="544"/>
      <c r="L41" s="544"/>
      <c r="M41" s="544"/>
      <c r="N41" s="544"/>
      <c r="O41" s="544"/>
    </row>
    <row r="42" spans="1:15" s="539" customFormat="1" ht="11.25">
      <c r="A42" s="541" t="s">
        <v>179</v>
      </c>
      <c r="B42" s="542">
        <v>26</v>
      </c>
      <c r="C42" s="543">
        <v>26</v>
      </c>
      <c r="D42" s="543">
        <v>0</v>
      </c>
      <c r="H42" s="540"/>
      <c r="I42" s="544"/>
      <c r="J42" s="544"/>
      <c r="K42" s="544"/>
      <c r="L42" s="544"/>
      <c r="M42" s="544"/>
      <c r="N42" s="544"/>
      <c r="O42" s="544"/>
    </row>
    <row r="43" spans="1:15" s="539" customFormat="1" ht="11.25">
      <c r="A43" s="541" t="s">
        <v>26</v>
      </c>
      <c r="B43" s="542">
        <v>2</v>
      </c>
      <c r="C43" s="543">
        <v>1</v>
      </c>
      <c r="D43" s="543">
        <v>1</v>
      </c>
      <c r="H43" s="540"/>
      <c r="I43" s="544"/>
      <c r="J43" s="544"/>
      <c r="K43" s="544"/>
      <c r="L43" s="544"/>
      <c r="M43" s="544"/>
      <c r="N43" s="544"/>
      <c r="O43" s="544"/>
    </row>
    <row r="44" spans="1:15" s="539" customFormat="1" ht="11.25">
      <c r="A44" s="541" t="s">
        <v>259</v>
      </c>
      <c r="B44" s="542">
        <v>1</v>
      </c>
      <c r="C44" s="543">
        <v>1</v>
      </c>
      <c r="D44" s="543">
        <v>0</v>
      </c>
      <c r="H44" s="540"/>
      <c r="I44" s="544"/>
      <c r="J44" s="544"/>
      <c r="K44" s="544"/>
      <c r="L44" s="544"/>
      <c r="M44" s="544"/>
      <c r="N44" s="544"/>
      <c r="O44" s="544"/>
    </row>
    <row r="45" spans="1:15" s="539" customFormat="1" ht="11.25">
      <c r="A45" s="541" t="s">
        <v>20</v>
      </c>
      <c r="B45" s="542">
        <v>39</v>
      </c>
      <c r="C45" s="543">
        <v>32</v>
      </c>
      <c r="D45" s="543">
        <v>7</v>
      </c>
      <c r="H45" s="540"/>
      <c r="I45" s="544"/>
      <c r="J45" s="544"/>
      <c r="K45" s="544"/>
      <c r="L45" s="544"/>
      <c r="M45" s="544"/>
      <c r="N45" s="544"/>
      <c r="O45" s="544"/>
    </row>
    <row r="46" spans="1:15" s="539" customFormat="1" ht="11.25">
      <c r="A46" s="541" t="s">
        <v>31</v>
      </c>
      <c r="B46" s="542">
        <v>12</v>
      </c>
      <c r="C46" s="543">
        <v>10</v>
      </c>
      <c r="D46" s="543">
        <v>2</v>
      </c>
      <c r="H46" s="540"/>
      <c r="I46" s="544"/>
      <c r="J46" s="544"/>
      <c r="K46" s="544"/>
      <c r="L46" s="544"/>
      <c r="M46" s="544"/>
      <c r="N46" s="544"/>
      <c r="O46" s="544"/>
    </row>
    <row r="47" spans="1:15" s="539" customFormat="1" ht="11.25">
      <c r="A47" s="541" t="s">
        <v>47</v>
      </c>
      <c r="B47" s="542">
        <v>4</v>
      </c>
      <c r="C47" s="543">
        <v>0</v>
      </c>
      <c r="D47" s="543">
        <v>4</v>
      </c>
      <c r="H47" s="540"/>
      <c r="I47" s="544"/>
      <c r="J47" s="544"/>
      <c r="K47" s="544"/>
      <c r="L47" s="544"/>
      <c r="M47" s="544"/>
      <c r="N47" s="544"/>
      <c r="O47" s="544"/>
    </row>
    <row r="48" spans="1:15" s="539" customFormat="1" ht="11.25">
      <c r="A48" s="541" t="s">
        <v>8</v>
      </c>
      <c r="B48" s="542">
        <v>79</v>
      </c>
      <c r="C48" s="543">
        <v>51</v>
      </c>
      <c r="D48" s="543">
        <v>28</v>
      </c>
      <c r="H48" s="540"/>
      <c r="I48" s="544"/>
      <c r="J48" s="544"/>
      <c r="K48" s="544"/>
      <c r="L48" s="544"/>
      <c r="M48" s="544"/>
      <c r="N48" s="544"/>
      <c r="O48" s="544"/>
    </row>
    <row r="49" spans="1:15" s="539" customFormat="1" ht="11.25">
      <c r="A49" s="541" t="s">
        <v>54</v>
      </c>
      <c r="B49" s="542">
        <v>4</v>
      </c>
      <c r="C49" s="543">
        <v>0</v>
      </c>
      <c r="D49" s="543">
        <v>4</v>
      </c>
      <c r="H49" s="540"/>
      <c r="I49" s="544"/>
      <c r="J49" s="544"/>
      <c r="K49" s="544"/>
      <c r="L49" s="544"/>
      <c r="M49" s="544"/>
      <c r="N49" s="544"/>
      <c r="O49" s="544"/>
    </row>
    <row r="50" spans="1:15" s="539" customFormat="1" ht="11.25">
      <c r="A50" s="541" t="s">
        <v>21</v>
      </c>
      <c r="B50" s="542">
        <v>4</v>
      </c>
      <c r="C50" s="543">
        <v>0</v>
      </c>
      <c r="D50" s="543">
        <v>4</v>
      </c>
      <c r="H50" s="540"/>
      <c r="I50" s="544"/>
      <c r="J50" s="544"/>
      <c r="K50" s="544"/>
      <c r="L50" s="544"/>
      <c r="M50" s="544"/>
      <c r="N50" s="544"/>
      <c r="O50" s="544"/>
    </row>
    <row r="51" spans="1:15" s="539" customFormat="1" ht="11.25">
      <c r="A51" s="541" t="s">
        <v>9</v>
      </c>
      <c r="B51" s="542">
        <v>2</v>
      </c>
      <c r="C51" s="543">
        <v>2</v>
      </c>
      <c r="D51" s="543">
        <v>0</v>
      </c>
      <c r="H51" s="540"/>
      <c r="I51" s="544"/>
      <c r="J51" s="544"/>
      <c r="K51" s="544"/>
      <c r="L51" s="544"/>
      <c r="M51" s="544"/>
      <c r="N51" s="544"/>
      <c r="O51" s="544"/>
    </row>
    <row r="52" spans="1:15" s="539" customFormat="1" ht="11.25">
      <c r="A52" s="541" t="s">
        <v>22</v>
      </c>
      <c r="B52" s="542">
        <v>4</v>
      </c>
      <c r="C52" s="543">
        <v>4</v>
      </c>
      <c r="D52" s="543">
        <v>0</v>
      </c>
      <c r="H52" s="540"/>
      <c r="I52" s="544"/>
      <c r="J52" s="544"/>
      <c r="K52" s="544"/>
      <c r="L52" s="544"/>
      <c r="M52" s="544"/>
      <c r="N52" s="544"/>
      <c r="O52" s="544"/>
    </row>
    <row r="53" spans="1:15" s="539" customFormat="1" ht="11.25">
      <c r="A53" s="541" t="s">
        <v>178</v>
      </c>
      <c r="B53" s="542">
        <v>9</v>
      </c>
      <c r="C53" s="543">
        <v>8</v>
      </c>
      <c r="D53" s="543">
        <v>1</v>
      </c>
      <c r="H53" s="540"/>
      <c r="I53" s="544"/>
      <c r="J53" s="544"/>
      <c r="K53" s="544"/>
      <c r="L53" s="544"/>
      <c r="M53" s="544"/>
      <c r="N53" s="544"/>
      <c r="O53" s="544"/>
    </row>
    <row r="54" spans="1:15" s="539" customFormat="1" ht="11.25">
      <c r="A54" s="541" t="s">
        <v>34</v>
      </c>
      <c r="B54" s="542">
        <v>7</v>
      </c>
      <c r="C54" s="543">
        <v>7</v>
      </c>
      <c r="D54" s="543">
        <v>0</v>
      </c>
      <c r="H54" s="540"/>
      <c r="I54" s="544"/>
      <c r="J54" s="544"/>
      <c r="K54" s="544"/>
      <c r="L54" s="544"/>
      <c r="M54" s="544"/>
      <c r="N54" s="544"/>
      <c r="O54" s="544"/>
    </row>
    <row r="55" spans="1:15" s="539" customFormat="1" ht="11.25">
      <c r="A55" s="541" t="s">
        <v>60</v>
      </c>
      <c r="B55" s="542">
        <v>6</v>
      </c>
      <c r="C55" s="543">
        <v>3</v>
      </c>
      <c r="D55" s="543">
        <v>3</v>
      </c>
      <c r="H55" s="540"/>
      <c r="I55" s="544"/>
      <c r="J55" s="544"/>
      <c r="K55" s="544"/>
      <c r="L55" s="544"/>
      <c r="M55" s="544"/>
      <c r="N55" s="544"/>
      <c r="O55" s="544"/>
    </row>
    <row r="56" spans="1:15" s="539" customFormat="1" ht="11.25">
      <c r="A56" s="541" t="s">
        <v>180</v>
      </c>
      <c r="B56" s="542">
        <v>36</v>
      </c>
      <c r="C56" s="543">
        <v>32</v>
      </c>
      <c r="D56" s="543">
        <v>4</v>
      </c>
      <c r="H56" s="540"/>
      <c r="I56" s="544"/>
      <c r="J56" s="544"/>
      <c r="K56" s="544"/>
      <c r="L56" s="544"/>
      <c r="M56" s="544"/>
      <c r="N56" s="544"/>
      <c r="O56" s="544"/>
    </row>
    <row r="57" spans="1:15" s="539" customFormat="1" ht="11.25">
      <c r="A57" s="541" t="s">
        <v>185</v>
      </c>
      <c r="B57" s="542">
        <v>2</v>
      </c>
      <c r="C57" s="543">
        <v>2</v>
      </c>
      <c r="D57" s="543">
        <v>0</v>
      </c>
      <c r="H57" s="540"/>
      <c r="I57" s="544"/>
      <c r="J57" s="544"/>
      <c r="K57" s="544"/>
      <c r="L57" s="544"/>
      <c r="M57" s="544"/>
      <c r="N57" s="544"/>
      <c r="O57" s="544"/>
    </row>
    <row r="58" spans="1:15" s="539" customFormat="1" ht="11.25">
      <c r="A58" s="541" t="s">
        <v>61</v>
      </c>
      <c r="B58" s="542">
        <v>2</v>
      </c>
      <c r="C58" s="543">
        <v>2</v>
      </c>
      <c r="D58" s="543">
        <v>0</v>
      </c>
      <c r="H58" s="540"/>
      <c r="I58" s="544"/>
      <c r="J58" s="544"/>
      <c r="K58" s="544"/>
      <c r="L58" s="544"/>
      <c r="M58" s="544"/>
      <c r="N58" s="544"/>
      <c r="O58" s="544"/>
    </row>
    <row r="59" spans="1:15" s="539" customFormat="1" ht="11.25">
      <c r="A59" s="541" t="s">
        <v>55</v>
      </c>
      <c r="B59" s="542">
        <v>251</v>
      </c>
      <c r="C59" s="543">
        <v>227</v>
      </c>
      <c r="D59" s="543">
        <v>24</v>
      </c>
      <c r="H59" s="540"/>
      <c r="I59" s="544"/>
      <c r="J59" s="544"/>
      <c r="K59" s="544"/>
      <c r="L59" s="544"/>
      <c r="M59" s="544"/>
      <c r="N59" s="544"/>
      <c r="O59" s="544"/>
    </row>
    <row r="60" spans="1:15" s="539" customFormat="1" ht="11.25">
      <c r="A60" s="541" t="s">
        <v>52</v>
      </c>
      <c r="B60" s="542">
        <v>1</v>
      </c>
      <c r="C60" s="543">
        <v>1</v>
      </c>
      <c r="D60" s="543">
        <v>0</v>
      </c>
      <c r="H60" s="540"/>
      <c r="I60" s="544"/>
      <c r="J60" s="544"/>
      <c r="K60" s="544"/>
      <c r="L60" s="544"/>
      <c r="M60" s="544"/>
      <c r="N60" s="544"/>
      <c r="O60" s="544"/>
    </row>
    <row r="61" spans="1:15" s="539" customFormat="1" ht="11.25">
      <c r="A61" s="541" t="s">
        <v>10</v>
      </c>
      <c r="B61" s="542">
        <v>321</v>
      </c>
      <c r="C61" s="543">
        <v>156</v>
      </c>
      <c r="D61" s="543">
        <v>165</v>
      </c>
      <c r="H61" s="540"/>
      <c r="I61" s="544"/>
      <c r="J61" s="544"/>
      <c r="K61" s="544"/>
      <c r="L61" s="544"/>
      <c r="M61" s="544"/>
      <c r="N61" s="544"/>
      <c r="O61" s="544"/>
    </row>
    <row r="62" spans="1:15" s="539" customFormat="1" ht="11.25">
      <c r="A62" s="541" t="s">
        <v>62</v>
      </c>
      <c r="B62" s="542">
        <v>15</v>
      </c>
      <c r="C62" s="543">
        <v>9</v>
      </c>
      <c r="D62" s="543">
        <v>6</v>
      </c>
      <c r="H62" s="540"/>
      <c r="I62" s="544"/>
      <c r="J62" s="544"/>
      <c r="K62" s="544"/>
      <c r="L62" s="544"/>
      <c r="M62" s="544"/>
      <c r="N62" s="544"/>
      <c r="O62" s="544"/>
    </row>
    <row r="63" spans="1:15" s="539" customFormat="1" ht="11.25">
      <c r="A63" s="541" t="s">
        <v>29</v>
      </c>
      <c r="B63" s="542">
        <v>108</v>
      </c>
      <c r="C63" s="543">
        <v>55</v>
      </c>
      <c r="D63" s="543">
        <v>53</v>
      </c>
      <c r="H63" s="540"/>
      <c r="I63" s="544"/>
      <c r="J63" s="544"/>
      <c r="K63" s="544"/>
      <c r="L63" s="544"/>
      <c r="M63" s="544"/>
      <c r="N63" s="544"/>
      <c r="O63" s="544"/>
    </row>
    <row r="64" spans="1:15" ht="12.75">
      <c r="A64" s="475" t="s">
        <v>39</v>
      </c>
      <c r="B64" s="475">
        <v>1656</v>
      </c>
      <c r="C64" s="476">
        <v>1060</v>
      </c>
      <c r="D64" s="476">
        <v>596</v>
      </c>
      <c r="H64" s="473"/>
      <c r="I64" s="474"/>
      <c r="J64" s="474"/>
      <c r="K64" s="474"/>
      <c r="L64" s="474"/>
      <c r="M64" s="474"/>
      <c r="N64" s="474"/>
      <c r="O64" s="474"/>
    </row>
    <row r="65" spans="8:15" ht="12.75">
      <c r="H65" s="473"/>
      <c r="I65" s="474"/>
      <c r="J65" s="474"/>
      <c r="K65" s="474"/>
      <c r="L65" s="474"/>
      <c r="M65" s="474"/>
      <c r="N65" s="474"/>
      <c r="O65" s="474"/>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69"/>
  <sheetViews>
    <sheetView showGridLines="0" view="pageBreakPreview" zoomScaleSheetLayoutView="100" workbookViewId="0" topLeftCell="A13">
      <selection activeCell="B76" sqref="B76"/>
    </sheetView>
  </sheetViews>
  <sheetFormatPr defaultColWidth="9.140625" defaultRowHeight="12.75"/>
  <cols>
    <col min="1" max="1" width="16.140625" style="1" bestFit="1" customWidth="1"/>
    <col min="2" max="5" width="6.00390625" style="1" customWidth="1"/>
    <col min="6" max="7" width="6.00390625" style="34" customWidth="1"/>
    <col min="8" max="10" width="6.00390625" style="1" customWidth="1"/>
    <col min="11" max="16384" width="9.140625" style="1" customWidth="1"/>
  </cols>
  <sheetData>
    <row r="1" spans="1:10" s="10" customFormat="1" ht="15.75">
      <c r="A1" s="582" t="s">
        <v>120</v>
      </c>
      <c r="B1" s="582"/>
      <c r="C1" s="582"/>
      <c r="D1" s="582"/>
      <c r="E1" s="582"/>
      <c r="F1" s="582"/>
      <c r="G1" s="582"/>
      <c r="H1" s="582"/>
      <c r="I1" s="582"/>
      <c r="J1" s="582"/>
    </row>
    <row r="2" spans="1:10" s="10" customFormat="1" ht="24.75" customHeight="1">
      <c r="A2" s="583" t="str">
        <f>LOWER(Nastavení!B3)</f>
        <v>2008</v>
      </c>
      <c r="B2" s="583"/>
      <c r="C2" s="583"/>
      <c r="D2" s="583"/>
      <c r="E2" s="583"/>
      <c r="F2" s="583"/>
      <c r="G2" s="583"/>
      <c r="H2" s="583"/>
      <c r="I2" s="583"/>
      <c r="J2" s="583"/>
    </row>
    <row r="3" spans="1:10" s="334" customFormat="1" ht="8.25">
      <c r="A3" s="337"/>
      <c r="B3" s="337"/>
      <c r="C3" s="337"/>
      <c r="D3" s="337"/>
      <c r="E3" s="337"/>
      <c r="F3" s="337"/>
      <c r="G3" s="337"/>
      <c r="H3" s="337"/>
      <c r="I3" s="337"/>
      <c r="J3" s="370" t="s">
        <v>221</v>
      </c>
    </row>
    <row r="4" spans="1:13" s="18" customFormat="1" ht="77.25" customHeight="1">
      <c r="A4" s="126" t="s">
        <v>0</v>
      </c>
      <c r="B4" s="97" t="s">
        <v>133</v>
      </c>
      <c r="C4" s="98" t="s">
        <v>134</v>
      </c>
      <c r="D4" s="98" t="s">
        <v>81</v>
      </c>
      <c r="E4" s="98" t="s">
        <v>80</v>
      </c>
      <c r="F4" s="98" t="s">
        <v>77</v>
      </c>
      <c r="G4" s="98" t="s">
        <v>78</v>
      </c>
      <c r="H4" s="98" t="s">
        <v>79</v>
      </c>
      <c r="I4" s="98" t="s">
        <v>135</v>
      </c>
      <c r="J4" s="98" t="s">
        <v>39</v>
      </c>
      <c r="L4" s="483" t="s">
        <v>135</v>
      </c>
      <c r="M4" s="483" t="s">
        <v>39</v>
      </c>
    </row>
    <row r="5" spans="1:14" s="18" customFormat="1" ht="12" customHeight="1">
      <c r="A5" s="127" t="s">
        <v>36</v>
      </c>
      <c r="B5" s="128">
        <v>2</v>
      </c>
      <c r="C5" s="115">
        <v>27</v>
      </c>
      <c r="D5" s="115">
        <v>3</v>
      </c>
      <c r="E5" s="115">
        <v>2</v>
      </c>
      <c r="F5" s="115">
        <v>0</v>
      </c>
      <c r="G5" s="115">
        <v>0</v>
      </c>
      <c r="H5" s="115">
        <v>2</v>
      </c>
      <c r="I5" s="115">
        <v>0</v>
      </c>
      <c r="J5" s="129">
        <v>36</v>
      </c>
      <c r="K5" s="263">
        <f>SUM(B5:I5)-J5</f>
        <v>0</v>
      </c>
      <c r="L5" s="484">
        <f>M5-J5+I5</f>
        <v>0</v>
      </c>
      <c r="M5" s="413">
        <f>VLOOKUP($A5,'NZ-SPri'!$B$6:$C$74,2,FALSE)</f>
        <v>36</v>
      </c>
      <c r="N5" s="414">
        <f>M5-J5</f>
        <v>0</v>
      </c>
    </row>
    <row r="6" spans="1:14" s="18" customFormat="1" ht="12" customHeight="1">
      <c r="A6" s="130" t="s">
        <v>12</v>
      </c>
      <c r="B6" s="131">
        <v>11</v>
      </c>
      <c r="C6" s="113">
        <v>0</v>
      </c>
      <c r="D6" s="113">
        <v>3</v>
      </c>
      <c r="E6" s="113">
        <v>0</v>
      </c>
      <c r="F6" s="113">
        <v>2</v>
      </c>
      <c r="G6" s="113">
        <v>0</v>
      </c>
      <c r="H6" s="113">
        <v>0</v>
      </c>
      <c r="I6" s="113">
        <v>0</v>
      </c>
      <c r="J6" s="133">
        <v>16</v>
      </c>
      <c r="K6" s="263">
        <f>SUM(B6:I6)-J6</f>
        <v>0</v>
      </c>
      <c r="L6" s="484">
        <f>M6-J6+I6</f>
        <v>0</v>
      </c>
      <c r="M6" s="413">
        <f>VLOOKUP($A6,'NZ-SPri'!$B$6:$C$74,2,FALSE)</f>
        <v>16</v>
      </c>
      <c r="N6" s="414">
        <f>M6-J6</f>
        <v>0</v>
      </c>
    </row>
    <row r="7" spans="1:14" s="18" customFormat="1" ht="12" customHeight="1">
      <c r="A7" s="130" t="s">
        <v>13</v>
      </c>
      <c r="B7" s="131">
        <v>1</v>
      </c>
      <c r="C7" s="113">
        <v>0</v>
      </c>
      <c r="D7" s="113">
        <v>0</v>
      </c>
      <c r="E7" s="113">
        <v>0</v>
      </c>
      <c r="F7" s="113">
        <v>0</v>
      </c>
      <c r="G7" s="113">
        <v>0</v>
      </c>
      <c r="H7" s="113">
        <v>0</v>
      </c>
      <c r="I7" s="113">
        <v>0</v>
      </c>
      <c r="J7" s="133">
        <v>1</v>
      </c>
      <c r="K7" s="263">
        <f aca="true" t="shared" si="0" ref="K7:K27">SUM(B7:I7)-J7</f>
        <v>0</v>
      </c>
      <c r="L7" s="484">
        <f aca="true" t="shared" si="1" ref="L7:L27">M7-J7+I7</f>
        <v>0</v>
      </c>
      <c r="M7" s="413">
        <f>VLOOKUP($A7,'NZ-SPri'!$B$6:$C$74,2,FALSE)</f>
        <v>1</v>
      </c>
      <c r="N7" s="414">
        <f aca="true" t="shared" si="2" ref="N7:N27">M7-J7</f>
        <v>0</v>
      </c>
    </row>
    <row r="8" spans="1:14" s="18" customFormat="1" ht="12" customHeight="1">
      <c r="A8" s="130" t="s">
        <v>30</v>
      </c>
      <c r="B8" s="131">
        <v>23</v>
      </c>
      <c r="C8" s="113">
        <v>0</v>
      </c>
      <c r="D8" s="113">
        <v>0</v>
      </c>
      <c r="E8" s="113">
        <v>0</v>
      </c>
      <c r="F8" s="113">
        <v>3</v>
      </c>
      <c r="G8" s="113">
        <v>0</v>
      </c>
      <c r="H8" s="113">
        <v>2</v>
      </c>
      <c r="I8" s="113">
        <v>0</v>
      </c>
      <c r="J8" s="133">
        <v>28</v>
      </c>
      <c r="K8" s="263">
        <f t="shared" si="0"/>
        <v>0</v>
      </c>
      <c r="L8" s="484">
        <f t="shared" si="1"/>
        <v>0</v>
      </c>
      <c r="M8" s="413">
        <f>VLOOKUP($A8,'NZ-SPri'!$B$6:$C$74,2,FALSE)</f>
        <v>28</v>
      </c>
      <c r="N8" s="414">
        <f t="shared" si="2"/>
        <v>0</v>
      </c>
    </row>
    <row r="9" spans="1:14" s="18" customFormat="1" ht="12" customHeight="1">
      <c r="A9" s="130" t="s">
        <v>57</v>
      </c>
      <c r="B9" s="131">
        <v>3</v>
      </c>
      <c r="C9" s="113">
        <v>0</v>
      </c>
      <c r="D9" s="113">
        <v>0</v>
      </c>
      <c r="E9" s="113">
        <v>0</v>
      </c>
      <c r="F9" s="113">
        <v>0</v>
      </c>
      <c r="G9" s="113">
        <v>0</v>
      </c>
      <c r="H9" s="113">
        <v>0</v>
      </c>
      <c r="I9" s="113">
        <v>0</v>
      </c>
      <c r="J9" s="133">
        <v>3</v>
      </c>
      <c r="K9" s="263">
        <f t="shared" si="0"/>
        <v>0</v>
      </c>
      <c r="L9" s="484">
        <f t="shared" si="1"/>
        <v>0</v>
      </c>
      <c r="M9" s="413">
        <f>VLOOKUP($A9,'NZ-SPri'!$B$6:$C$74,2,FALSE)</f>
        <v>3</v>
      </c>
      <c r="N9" s="414">
        <f t="shared" si="2"/>
        <v>0</v>
      </c>
    </row>
    <row r="10" spans="1:14" s="18" customFormat="1" ht="12" customHeight="1">
      <c r="A10" s="130" t="s">
        <v>1</v>
      </c>
      <c r="B10" s="131">
        <v>53</v>
      </c>
      <c r="C10" s="113">
        <v>0</v>
      </c>
      <c r="D10" s="113">
        <v>7</v>
      </c>
      <c r="E10" s="113">
        <v>4</v>
      </c>
      <c r="F10" s="113">
        <v>2</v>
      </c>
      <c r="G10" s="113">
        <v>0</v>
      </c>
      <c r="H10" s="113">
        <v>9</v>
      </c>
      <c r="I10" s="113">
        <v>4</v>
      </c>
      <c r="J10" s="133">
        <v>79</v>
      </c>
      <c r="K10" s="263">
        <f t="shared" si="0"/>
        <v>0</v>
      </c>
      <c r="L10" s="484">
        <f t="shared" si="1"/>
        <v>4</v>
      </c>
      <c r="M10" s="413">
        <f>VLOOKUP($A10,'NZ-SPri'!$B$6:$C$74,2,FALSE)</f>
        <v>79</v>
      </c>
      <c r="N10" s="414">
        <f t="shared" si="2"/>
        <v>0</v>
      </c>
    </row>
    <row r="11" spans="1:14" s="18" customFormat="1" ht="12" customHeight="1">
      <c r="A11" s="130" t="s">
        <v>194</v>
      </c>
      <c r="B11" s="131">
        <v>1</v>
      </c>
      <c r="C11" s="113">
        <v>0</v>
      </c>
      <c r="D11" s="113">
        <v>0</v>
      </c>
      <c r="E11" s="113">
        <v>0</v>
      </c>
      <c r="F11" s="113">
        <v>0</v>
      </c>
      <c r="G11" s="113">
        <v>0</v>
      </c>
      <c r="H11" s="113">
        <v>0</v>
      </c>
      <c r="I11" s="113">
        <v>0</v>
      </c>
      <c r="J11" s="133">
        <v>1</v>
      </c>
      <c r="K11" s="263">
        <f t="shared" si="0"/>
        <v>0</v>
      </c>
      <c r="L11" s="484">
        <f t="shared" si="1"/>
        <v>0</v>
      </c>
      <c r="M11" s="413">
        <f>VLOOKUP($A11,'NZ-SPri'!$B$6:$C$74,2,FALSE)</f>
        <v>1</v>
      </c>
      <c r="N11" s="414">
        <f t="shared" si="2"/>
        <v>0</v>
      </c>
    </row>
    <row r="12" spans="1:14" s="18" customFormat="1" ht="12" customHeight="1">
      <c r="A12" s="130" t="s">
        <v>38</v>
      </c>
      <c r="B12" s="131">
        <v>11</v>
      </c>
      <c r="C12" s="113">
        <v>9</v>
      </c>
      <c r="D12" s="113">
        <v>4</v>
      </c>
      <c r="E12" s="113">
        <v>3</v>
      </c>
      <c r="F12" s="113">
        <v>1</v>
      </c>
      <c r="G12" s="113">
        <v>0</v>
      </c>
      <c r="H12" s="113">
        <v>2</v>
      </c>
      <c r="I12" s="113">
        <v>1</v>
      </c>
      <c r="J12" s="133">
        <v>31</v>
      </c>
      <c r="K12" s="263">
        <f t="shared" si="0"/>
        <v>0</v>
      </c>
      <c r="L12" s="484">
        <f t="shared" si="1"/>
        <v>1</v>
      </c>
      <c r="M12" s="413">
        <f>VLOOKUP($A12,'NZ-SPri'!$B$6:$C$74,2,FALSE)</f>
        <v>31</v>
      </c>
      <c r="N12" s="414">
        <f t="shared" si="2"/>
        <v>0</v>
      </c>
    </row>
    <row r="13" spans="1:14" s="18" customFormat="1" ht="12" customHeight="1">
      <c r="A13" s="130" t="s">
        <v>190</v>
      </c>
      <c r="B13" s="131">
        <v>1</v>
      </c>
      <c r="C13" s="113">
        <v>0</v>
      </c>
      <c r="D13" s="113">
        <v>0</v>
      </c>
      <c r="E13" s="113">
        <v>0</v>
      </c>
      <c r="F13" s="113">
        <v>0</v>
      </c>
      <c r="G13" s="113">
        <v>0</v>
      </c>
      <c r="H13" s="113">
        <v>0</v>
      </c>
      <c r="I13" s="113">
        <v>0</v>
      </c>
      <c r="J13" s="133">
        <v>1</v>
      </c>
      <c r="K13" s="263">
        <f t="shared" si="0"/>
        <v>0</v>
      </c>
      <c r="L13" s="484">
        <f t="shared" si="1"/>
        <v>0</v>
      </c>
      <c r="M13" s="413">
        <f>VLOOKUP($A13,'NZ-SPri'!$B$6:$C$74,2,FALSE)</f>
        <v>1</v>
      </c>
      <c r="N13" s="414">
        <f t="shared" si="2"/>
        <v>0</v>
      </c>
    </row>
    <row r="14" spans="1:14" s="18" customFormat="1" ht="12" customHeight="1">
      <c r="A14" s="130" t="s">
        <v>50</v>
      </c>
      <c r="B14" s="131">
        <v>14</v>
      </c>
      <c r="C14" s="113">
        <v>0</v>
      </c>
      <c r="D14" s="113">
        <v>10</v>
      </c>
      <c r="E14" s="113">
        <v>7</v>
      </c>
      <c r="F14" s="113">
        <v>1</v>
      </c>
      <c r="G14" s="113">
        <v>1</v>
      </c>
      <c r="H14" s="113">
        <v>0</v>
      </c>
      <c r="I14" s="113">
        <v>0</v>
      </c>
      <c r="J14" s="133">
        <v>33</v>
      </c>
      <c r="K14" s="263">
        <f t="shared" si="0"/>
        <v>0</v>
      </c>
      <c r="L14" s="484">
        <f t="shared" si="1"/>
        <v>0</v>
      </c>
      <c r="M14" s="413">
        <f>VLOOKUP($A14,'NZ-SPri'!$B$6:$C$74,2,FALSE)</f>
        <v>33</v>
      </c>
      <c r="N14" s="414">
        <f t="shared" si="2"/>
        <v>0</v>
      </c>
    </row>
    <row r="15" spans="1:14" s="18" customFormat="1" ht="12" customHeight="1">
      <c r="A15" s="130" t="s">
        <v>69</v>
      </c>
      <c r="B15" s="131">
        <v>0</v>
      </c>
      <c r="C15" s="113">
        <v>0</v>
      </c>
      <c r="D15" s="113">
        <v>1</v>
      </c>
      <c r="E15" s="113">
        <v>0</v>
      </c>
      <c r="F15" s="113">
        <v>0</v>
      </c>
      <c r="G15" s="113">
        <v>0</v>
      </c>
      <c r="H15" s="113">
        <v>0</v>
      </c>
      <c r="I15" s="113">
        <v>0</v>
      </c>
      <c r="J15" s="133">
        <v>1</v>
      </c>
      <c r="K15" s="263">
        <f t="shared" si="0"/>
        <v>0</v>
      </c>
      <c r="L15" s="484">
        <f t="shared" si="1"/>
        <v>0</v>
      </c>
      <c r="M15" s="413">
        <f>VLOOKUP($A15,'NZ-SPri'!$B$6:$C$74,2,FALSE)</f>
        <v>1</v>
      </c>
      <c r="N15" s="414">
        <f t="shared" si="2"/>
        <v>0</v>
      </c>
    </row>
    <row r="16" spans="1:14" s="18" customFormat="1" ht="12" customHeight="1">
      <c r="A16" s="130" t="s">
        <v>16</v>
      </c>
      <c r="B16" s="131">
        <v>1</v>
      </c>
      <c r="C16" s="113">
        <v>1</v>
      </c>
      <c r="D16" s="113">
        <v>1</v>
      </c>
      <c r="E16" s="113">
        <v>0</v>
      </c>
      <c r="F16" s="113">
        <v>0</v>
      </c>
      <c r="G16" s="113">
        <v>0</v>
      </c>
      <c r="H16" s="113">
        <v>0</v>
      </c>
      <c r="I16" s="113">
        <v>0</v>
      </c>
      <c r="J16" s="133">
        <v>3</v>
      </c>
      <c r="K16" s="263">
        <f t="shared" si="0"/>
        <v>0</v>
      </c>
      <c r="L16" s="484">
        <f t="shared" si="1"/>
        <v>0</v>
      </c>
      <c r="M16" s="413">
        <f>VLOOKUP($A16,'NZ-SPri'!$B$6:$C$74,2,FALSE)</f>
        <v>3</v>
      </c>
      <c r="N16" s="414">
        <f t="shared" si="2"/>
        <v>0</v>
      </c>
    </row>
    <row r="17" spans="1:14" s="18" customFormat="1" ht="12" customHeight="1">
      <c r="A17" s="130" t="s">
        <v>27</v>
      </c>
      <c r="B17" s="131">
        <v>22</v>
      </c>
      <c r="C17" s="113">
        <v>7</v>
      </c>
      <c r="D17" s="113">
        <v>6</v>
      </c>
      <c r="E17" s="113">
        <v>1</v>
      </c>
      <c r="F17" s="113">
        <v>1</v>
      </c>
      <c r="G17" s="113">
        <v>1</v>
      </c>
      <c r="H17" s="113">
        <v>0</v>
      </c>
      <c r="I17" s="113">
        <v>0</v>
      </c>
      <c r="J17" s="133">
        <v>38</v>
      </c>
      <c r="K17" s="263">
        <f t="shared" si="0"/>
        <v>0</v>
      </c>
      <c r="L17" s="484">
        <f t="shared" si="1"/>
        <v>0</v>
      </c>
      <c r="M17" s="413">
        <f>VLOOKUP($A17,'NZ-SPri'!$B$6:$C$74,2,FALSE)</f>
        <v>38</v>
      </c>
      <c r="N17" s="414">
        <f t="shared" si="2"/>
        <v>0</v>
      </c>
    </row>
    <row r="18" spans="1:14" s="18" customFormat="1" ht="12" customHeight="1">
      <c r="A18" s="130" t="s">
        <v>66</v>
      </c>
      <c r="B18" s="131">
        <v>5</v>
      </c>
      <c r="C18" s="113">
        <v>0</v>
      </c>
      <c r="D18" s="113">
        <v>0</v>
      </c>
      <c r="E18" s="113">
        <v>0</v>
      </c>
      <c r="F18" s="113">
        <v>1</v>
      </c>
      <c r="G18" s="113">
        <v>0</v>
      </c>
      <c r="H18" s="113">
        <v>0</v>
      </c>
      <c r="I18" s="113">
        <v>0</v>
      </c>
      <c r="J18" s="133">
        <v>6</v>
      </c>
      <c r="K18" s="263">
        <f t="shared" si="0"/>
        <v>0</v>
      </c>
      <c r="L18" s="484">
        <f t="shared" si="1"/>
        <v>0</v>
      </c>
      <c r="M18" s="413">
        <f>VLOOKUP($A18,'NZ-SPri'!$B$6:$C$74,2,FALSE)</f>
        <v>6</v>
      </c>
      <c r="N18" s="414">
        <f t="shared" si="2"/>
        <v>0</v>
      </c>
    </row>
    <row r="19" spans="1:14" s="18" customFormat="1" ht="12" customHeight="1">
      <c r="A19" s="130" t="s">
        <v>258</v>
      </c>
      <c r="B19" s="131">
        <v>0</v>
      </c>
      <c r="C19" s="113">
        <v>3</v>
      </c>
      <c r="D19" s="113">
        <v>0</v>
      </c>
      <c r="E19" s="113">
        <v>0</v>
      </c>
      <c r="F19" s="113">
        <v>0</v>
      </c>
      <c r="G19" s="113">
        <v>0</v>
      </c>
      <c r="H19" s="113">
        <v>0</v>
      </c>
      <c r="I19" s="113">
        <v>0</v>
      </c>
      <c r="J19" s="133">
        <v>3</v>
      </c>
      <c r="K19" s="263">
        <f t="shared" si="0"/>
        <v>0</v>
      </c>
      <c r="L19" s="484">
        <f t="shared" si="1"/>
        <v>0</v>
      </c>
      <c r="M19" s="413">
        <f>VLOOKUP($A19,'NZ-SPri'!$B$6:$C$74,2,FALSE)</f>
        <v>3</v>
      </c>
      <c r="N19" s="414">
        <f t="shared" si="2"/>
        <v>0</v>
      </c>
    </row>
    <row r="20" spans="1:14" s="18" customFormat="1" ht="12" customHeight="1">
      <c r="A20" s="130" t="s">
        <v>35</v>
      </c>
      <c r="B20" s="131">
        <v>4</v>
      </c>
      <c r="C20" s="113">
        <v>0</v>
      </c>
      <c r="D20" s="113">
        <v>1</v>
      </c>
      <c r="E20" s="113">
        <v>2</v>
      </c>
      <c r="F20" s="113">
        <v>0</v>
      </c>
      <c r="G20" s="113">
        <v>0</v>
      </c>
      <c r="H20" s="113">
        <v>0</v>
      </c>
      <c r="I20" s="113">
        <v>0</v>
      </c>
      <c r="J20" s="133">
        <v>7</v>
      </c>
      <c r="K20" s="263">
        <f t="shared" si="0"/>
        <v>0</v>
      </c>
      <c r="L20" s="484">
        <f t="shared" si="1"/>
        <v>0</v>
      </c>
      <c r="M20" s="413">
        <f>VLOOKUP($A20,'NZ-SPri'!$B$6:$C$74,2,FALSE)</f>
        <v>7</v>
      </c>
      <c r="N20" s="414">
        <f t="shared" si="2"/>
        <v>0</v>
      </c>
    </row>
    <row r="21" spans="1:14" s="18" customFormat="1" ht="12" customHeight="1">
      <c r="A21" s="130" t="s">
        <v>302</v>
      </c>
      <c r="B21" s="131">
        <v>2</v>
      </c>
      <c r="C21" s="113">
        <v>0</v>
      </c>
      <c r="D21" s="113">
        <v>0</v>
      </c>
      <c r="E21" s="113">
        <v>0</v>
      </c>
      <c r="F21" s="113">
        <v>0</v>
      </c>
      <c r="G21" s="113">
        <v>0</v>
      </c>
      <c r="H21" s="113">
        <v>0</v>
      </c>
      <c r="I21" s="113">
        <v>0</v>
      </c>
      <c r="J21" s="133">
        <v>2</v>
      </c>
      <c r="K21" s="263">
        <f t="shared" si="0"/>
        <v>0</v>
      </c>
      <c r="L21" s="484">
        <f t="shared" si="1"/>
        <v>0</v>
      </c>
      <c r="M21" s="413">
        <f>VLOOKUP($A21,'NZ-SPri'!$B$6:$C$74,2,FALSE)</f>
        <v>2</v>
      </c>
      <c r="N21" s="414">
        <f t="shared" si="2"/>
        <v>0</v>
      </c>
    </row>
    <row r="22" spans="1:14" s="18" customFormat="1" ht="12" customHeight="1">
      <c r="A22" s="130" t="s">
        <v>33</v>
      </c>
      <c r="B22" s="131">
        <v>16</v>
      </c>
      <c r="C22" s="113">
        <v>7</v>
      </c>
      <c r="D22" s="113">
        <v>2</v>
      </c>
      <c r="E22" s="113">
        <v>0</v>
      </c>
      <c r="F22" s="113">
        <v>1</v>
      </c>
      <c r="G22" s="113">
        <v>0</v>
      </c>
      <c r="H22" s="113">
        <v>0</v>
      </c>
      <c r="I22" s="113">
        <v>1</v>
      </c>
      <c r="J22" s="133">
        <v>27</v>
      </c>
      <c r="K22" s="263">
        <f t="shared" si="0"/>
        <v>0</v>
      </c>
      <c r="L22" s="484">
        <f t="shared" si="1"/>
        <v>1</v>
      </c>
      <c r="M22" s="413">
        <f>VLOOKUP($A22,'NZ-SPri'!$B$6:$C$74,2,FALSE)</f>
        <v>27</v>
      </c>
      <c r="N22" s="414">
        <f t="shared" si="2"/>
        <v>0</v>
      </c>
    </row>
    <row r="23" spans="1:14" s="18" customFormat="1" ht="12" customHeight="1">
      <c r="A23" s="130" t="s">
        <v>28</v>
      </c>
      <c r="B23" s="131">
        <v>3</v>
      </c>
      <c r="C23" s="113">
        <v>1</v>
      </c>
      <c r="D23" s="113">
        <v>0</v>
      </c>
      <c r="E23" s="113">
        <v>0</v>
      </c>
      <c r="F23" s="113">
        <v>0</v>
      </c>
      <c r="G23" s="113">
        <v>0</v>
      </c>
      <c r="H23" s="113">
        <v>0</v>
      </c>
      <c r="I23" s="113">
        <v>0</v>
      </c>
      <c r="J23" s="133">
        <v>4</v>
      </c>
      <c r="K23" s="263">
        <f t="shared" si="0"/>
        <v>0</v>
      </c>
      <c r="L23" s="484">
        <f t="shared" si="1"/>
        <v>0</v>
      </c>
      <c r="M23" s="413">
        <f>VLOOKUP($A23,'NZ-SPri'!$B$6:$C$74,2,FALSE)</f>
        <v>4</v>
      </c>
      <c r="N23" s="414">
        <f t="shared" si="2"/>
        <v>0</v>
      </c>
    </row>
    <row r="24" spans="1:14" s="18" customFormat="1" ht="12" customHeight="1">
      <c r="A24" s="130" t="s">
        <v>187</v>
      </c>
      <c r="B24" s="131">
        <v>1</v>
      </c>
      <c r="C24" s="113">
        <v>0</v>
      </c>
      <c r="D24" s="113">
        <v>0</v>
      </c>
      <c r="E24" s="113">
        <v>0</v>
      </c>
      <c r="F24" s="113">
        <v>0</v>
      </c>
      <c r="G24" s="113">
        <v>0</v>
      </c>
      <c r="H24" s="113">
        <v>0</v>
      </c>
      <c r="I24" s="113">
        <v>0</v>
      </c>
      <c r="J24" s="133">
        <v>1</v>
      </c>
      <c r="K24" s="263">
        <f t="shared" si="0"/>
        <v>0</v>
      </c>
      <c r="L24" s="484">
        <f t="shared" si="1"/>
        <v>0</v>
      </c>
      <c r="M24" s="413">
        <f>VLOOKUP($A24,'NZ-SPri'!$B$6:$C$74,2,FALSE)</f>
        <v>1</v>
      </c>
      <c r="N24" s="414">
        <f t="shared" si="2"/>
        <v>0</v>
      </c>
    </row>
    <row r="25" spans="1:14" s="18" customFormat="1" ht="12" customHeight="1">
      <c r="A25" s="130" t="s">
        <v>3</v>
      </c>
      <c r="B25" s="131">
        <v>0</v>
      </c>
      <c r="C25" s="113">
        <v>0</v>
      </c>
      <c r="D25" s="113">
        <v>0</v>
      </c>
      <c r="E25" s="113">
        <v>0</v>
      </c>
      <c r="F25" s="113">
        <v>1</v>
      </c>
      <c r="G25" s="113">
        <v>0</v>
      </c>
      <c r="H25" s="113">
        <v>0</v>
      </c>
      <c r="I25" s="113">
        <v>0</v>
      </c>
      <c r="J25" s="133">
        <v>1</v>
      </c>
      <c r="K25" s="263">
        <f t="shared" si="0"/>
        <v>0</v>
      </c>
      <c r="L25" s="484">
        <f t="shared" si="1"/>
        <v>0</v>
      </c>
      <c r="M25" s="413">
        <f>VLOOKUP($A25,'NZ-SPri'!$B$6:$C$74,2,FALSE)</f>
        <v>1</v>
      </c>
      <c r="N25" s="414">
        <f t="shared" si="2"/>
        <v>0</v>
      </c>
    </row>
    <row r="26" spans="1:14" s="18" customFormat="1" ht="12" customHeight="1">
      <c r="A26" s="130" t="s">
        <v>183</v>
      </c>
      <c r="B26" s="131">
        <v>8</v>
      </c>
      <c r="C26" s="113">
        <v>0</v>
      </c>
      <c r="D26" s="113">
        <v>0</v>
      </c>
      <c r="E26" s="113">
        <v>1</v>
      </c>
      <c r="F26" s="113">
        <v>0</v>
      </c>
      <c r="G26" s="113">
        <v>0</v>
      </c>
      <c r="H26" s="113">
        <v>0</v>
      </c>
      <c r="I26" s="113">
        <v>0</v>
      </c>
      <c r="J26" s="133">
        <v>9</v>
      </c>
      <c r="K26" s="263">
        <f t="shared" si="0"/>
        <v>0</v>
      </c>
      <c r="L26" s="484">
        <f t="shared" si="1"/>
        <v>0</v>
      </c>
      <c r="M26" s="413">
        <f>VLOOKUP($A26,'NZ-SPri'!$B$6:$C$74,2,FALSE)</f>
        <v>9</v>
      </c>
      <c r="N26" s="414">
        <f t="shared" si="2"/>
        <v>0</v>
      </c>
    </row>
    <row r="27" spans="1:14" s="18" customFormat="1" ht="12" customHeight="1">
      <c r="A27" s="130" t="s">
        <v>24</v>
      </c>
      <c r="B27" s="131">
        <v>48</v>
      </c>
      <c r="C27" s="113">
        <v>0</v>
      </c>
      <c r="D27" s="113">
        <v>1</v>
      </c>
      <c r="E27" s="113">
        <v>0</v>
      </c>
      <c r="F27" s="113">
        <v>0</v>
      </c>
      <c r="G27" s="113">
        <v>0</v>
      </c>
      <c r="H27" s="113">
        <v>5</v>
      </c>
      <c r="I27" s="113">
        <v>19</v>
      </c>
      <c r="J27" s="133">
        <v>73</v>
      </c>
      <c r="K27" s="263">
        <f t="shared" si="0"/>
        <v>0</v>
      </c>
      <c r="L27" s="484">
        <f t="shared" si="1"/>
        <v>19</v>
      </c>
      <c r="M27" s="413">
        <f>VLOOKUP($A27,'NZ-SPri'!$B$6:$C$74,2,FALSE)</f>
        <v>73</v>
      </c>
      <c r="N27" s="414">
        <f t="shared" si="2"/>
        <v>0</v>
      </c>
    </row>
    <row r="28" spans="1:14" s="18" customFormat="1" ht="12" customHeight="1">
      <c r="A28" s="130" t="s">
        <v>303</v>
      </c>
      <c r="B28" s="131">
        <v>0</v>
      </c>
      <c r="C28" s="113">
        <v>0</v>
      </c>
      <c r="D28" s="113">
        <v>0</v>
      </c>
      <c r="E28" s="113">
        <v>0</v>
      </c>
      <c r="F28" s="113">
        <v>0</v>
      </c>
      <c r="G28" s="113">
        <v>0</v>
      </c>
      <c r="H28" s="113">
        <v>0</v>
      </c>
      <c r="I28" s="113">
        <v>5</v>
      </c>
      <c r="J28" s="133">
        <v>5</v>
      </c>
      <c r="K28" s="263">
        <f>SUM(B28:I28)-J28</f>
        <v>0</v>
      </c>
      <c r="L28" s="484">
        <f>M28-J28+I28</f>
        <v>5</v>
      </c>
      <c r="M28" s="413">
        <f>VLOOKUP($A28,'NZ-SPri'!$B$6:$C$74,2,FALSE)</f>
        <v>5</v>
      </c>
      <c r="N28" s="414">
        <f>M28-J28</f>
        <v>0</v>
      </c>
    </row>
    <row r="29" spans="1:14" s="18" customFormat="1" ht="12" customHeight="1">
      <c r="A29" s="130" t="s">
        <v>184</v>
      </c>
      <c r="B29" s="131">
        <v>1</v>
      </c>
      <c r="C29" s="113">
        <v>1</v>
      </c>
      <c r="D29" s="113">
        <v>0</v>
      </c>
      <c r="E29" s="113">
        <v>0</v>
      </c>
      <c r="F29" s="113">
        <v>0</v>
      </c>
      <c r="G29" s="113">
        <v>0</v>
      </c>
      <c r="H29" s="113">
        <v>0</v>
      </c>
      <c r="I29" s="113">
        <v>0</v>
      </c>
      <c r="J29" s="133">
        <v>2</v>
      </c>
      <c r="K29" s="263">
        <f>SUM(B29:I29)-J29</f>
        <v>0</v>
      </c>
      <c r="L29" s="484">
        <f>M29-J29+I29</f>
        <v>0</v>
      </c>
      <c r="M29" s="413">
        <f>VLOOKUP($A29,'NZ-SPri'!$B$6:$C$74,2,FALSE)</f>
        <v>2</v>
      </c>
      <c r="N29" s="414">
        <f>M29-J29</f>
        <v>0</v>
      </c>
    </row>
    <row r="30" spans="1:14" s="18" customFormat="1" ht="12" customHeight="1">
      <c r="A30" s="130" t="s">
        <v>18</v>
      </c>
      <c r="B30" s="131">
        <v>2</v>
      </c>
      <c r="C30" s="113">
        <v>1</v>
      </c>
      <c r="D30" s="113">
        <v>2</v>
      </c>
      <c r="E30" s="113">
        <v>0</v>
      </c>
      <c r="F30" s="113">
        <v>0</v>
      </c>
      <c r="G30" s="113">
        <v>0</v>
      </c>
      <c r="H30" s="113">
        <v>0</v>
      </c>
      <c r="I30" s="113">
        <v>3</v>
      </c>
      <c r="J30" s="133">
        <v>8</v>
      </c>
      <c r="K30" s="263">
        <f>SUM(B30:I30)-J30</f>
        <v>0</v>
      </c>
      <c r="L30" s="484">
        <f>M30-J30+I30</f>
        <v>3</v>
      </c>
      <c r="M30" s="413">
        <f>VLOOKUP($A30,'NZ-SPri'!$B$6:$C$74,2,FALSE)</f>
        <v>8</v>
      </c>
      <c r="N30" s="414">
        <f>M30-J30</f>
        <v>0</v>
      </c>
    </row>
    <row r="31" spans="1:14" s="18" customFormat="1" ht="12" customHeight="1">
      <c r="A31" s="130" t="s">
        <v>257</v>
      </c>
      <c r="B31" s="131">
        <v>17</v>
      </c>
      <c r="C31" s="113">
        <v>0</v>
      </c>
      <c r="D31" s="113">
        <v>3</v>
      </c>
      <c r="E31" s="113">
        <v>0</v>
      </c>
      <c r="F31" s="113">
        <v>0</v>
      </c>
      <c r="G31" s="113">
        <v>0</v>
      </c>
      <c r="H31" s="113">
        <v>0</v>
      </c>
      <c r="I31" s="113">
        <v>1</v>
      </c>
      <c r="J31" s="133">
        <v>21</v>
      </c>
      <c r="K31" s="263">
        <f aca="true" t="shared" si="3" ref="K31:K48">SUM(B31:I31)-J31</f>
        <v>0</v>
      </c>
      <c r="L31" s="484">
        <f aca="true" t="shared" si="4" ref="L31:L48">M31-J31+I31</f>
        <v>1</v>
      </c>
      <c r="M31" s="413">
        <f>VLOOKUP($A31,'NZ-SPri'!$B$6:$C$74,2,FALSE)</f>
        <v>21</v>
      </c>
      <c r="N31" s="414">
        <f aca="true" t="shared" si="5" ref="N31:N48">M31-J31</f>
        <v>0</v>
      </c>
    </row>
    <row r="32" spans="1:14" s="18" customFormat="1" ht="12" customHeight="1">
      <c r="A32" s="130" t="s">
        <v>58</v>
      </c>
      <c r="B32" s="131">
        <v>6</v>
      </c>
      <c r="C32" s="113">
        <v>13</v>
      </c>
      <c r="D32" s="113">
        <v>0</v>
      </c>
      <c r="E32" s="113">
        <v>0</v>
      </c>
      <c r="F32" s="113">
        <v>0</v>
      </c>
      <c r="G32" s="113">
        <v>0</v>
      </c>
      <c r="H32" s="113">
        <v>0</v>
      </c>
      <c r="I32" s="113">
        <v>0</v>
      </c>
      <c r="J32" s="133">
        <v>19</v>
      </c>
      <c r="K32" s="263">
        <f t="shared" si="3"/>
        <v>0</v>
      </c>
      <c r="L32" s="484">
        <f t="shared" si="4"/>
        <v>0</v>
      </c>
      <c r="M32" s="413">
        <f>VLOOKUP($A32,'NZ-SPri'!$B$6:$C$74,2,FALSE)</f>
        <v>19</v>
      </c>
      <c r="N32" s="414">
        <f t="shared" si="5"/>
        <v>0</v>
      </c>
    </row>
    <row r="33" spans="1:14" s="18" customFormat="1" ht="12" customHeight="1">
      <c r="A33" s="130" t="s">
        <v>63</v>
      </c>
      <c r="B33" s="131">
        <v>32</v>
      </c>
      <c r="C33" s="113">
        <v>0</v>
      </c>
      <c r="D33" s="113">
        <v>0</v>
      </c>
      <c r="E33" s="113">
        <v>3</v>
      </c>
      <c r="F33" s="113">
        <v>0</v>
      </c>
      <c r="G33" s="113">
        <v>0</v>
      </c>
      <c r="H33" s="113">
        <v>1</v>
      </c>
      <c r="I33" s="113">
        <v>0</v>
      </c>
      <c r="J33" s="133">
        <v>36</v>
      </c>
      <c r="K33" s="263">
        <f t="shared" si="3"/>
        <v>0</v>
      </c>
      <c r="L33" s="484">
        <f t="shared" si="4"/>
        <v>0</v>
      </c>
      <c r="M33" s="413">
        <f>VLOOKUP($A33,'NZ-SPri'!$B$6:$C$74,2,FALSE)</f>
        <v>36</v>
      </c>
      <c r="N33" s="414">
        <f t="shared" si="5"/>
        <v>0</v>
      </c>
    </row>
    <row r="34" spans="1:14" s="18" customFormat="1" ht="12" customHeight="1">
      <c r="A34" s="130" t="s">
        <v>25</v>
      </c>
      <c r="B34" s="131">
        <v>1</v>
      </c>
      <c r="C34" s="113">
        <v>0</v>
      </c>
      <c r="D34" s="113">
        <v>0</v>
      </c>
      <c r="E34" s="113">
        <v>0</v>
      </c>
      <c r="F34" s="113">
        <v>0</v>
      </c>
      <c r="G34" s="113">
        <v>0</v>
      </c>
      <c r="H34" s="113">
        <v>0</v>
      </c>
      <c r="I34" s="113">
        <v>0</v>
      </c>
      <c r="J34" s="133">
        <v>1</v>
      </c>
      <c r="K34" s="263">
        <f t="shared" si="3"/>
        <v>0</v>
      </c>
      <c r="L34" s="484">
        <f t="shared" si="4"/>
        <v>0</v>
      </c>
      <c r="M34" s="413">
        <f>VLOOKUP($A34,'NZ-SPri'!$B$6:$C$74,2,FALSE)</f>
        <v>1</v>
      </c>
      <c r="N34" s="414">
        <f t="shared" si="5"/>
        <v>0</v>
      </c>
    </row>
    <row r="35" spans="1:14" s="18" customFormat="1" ht="12" customHeight="1">
      <c r="A35" s="130" t="s">
        <v>192</v>
      </c>
      <c r="B35" s="131">
        <v>3</v>
      </c>
      <c r="C35" s="113">
        <v>0</v>
      </c>
      <c r="D35" s="113">
        <v>0</v>
      </c>
      <c r="E35" s="113">
        <v>0</v>
      </c>
      <c r="F35" s="113">
        <v>0</v>
      </c>
      <c r="G35" s="113">
        <v>0</v>
      </c>
      <c r="H35" s="113">
        <v>0</v>
      </c>
      <c r="I35" s="113">
        <v>0</v>
      </c>
      <c r="J35" s="133">
        <v>3</v>
      </c>
      <c r="K35" s="263">
        <f t="shared" si="3"/>
        <v>0</v>
      </c>
      <c r="L35" s="484">
        <f t="shared" si="4"/>
        <v>0</v>
      </c>
      <c r="M35" s="413">
        <f>VLOOKUP($A35,'NZ-SPri'!$B$6:$C$74,2,FALSE)</f>
        <v>3</v>
      </c>
      <c r="N35" s="414">
        <f t="shared" si="5"/>
        <v>0</v>
      </c>
    </row>
    <row r="36" spans="1:14" s="18" customFormat="1" ht="12" customHeight="1">
      <c r="A36" s="130" t="s">
        <v>4</v>
      </c>
      <c r="B36" s="131">
        <v>0</v>
      </c>
      <c r="C36" s="113">
        <v>0</v>
      </c>
      <c r="D36" s="113">
        <v>0</v>
      </c>
      <c r="E36" s="113">
        <v>1</v>
      </c>
      <c r="F36" s="113">
        <v>0</v>
      </c>
      <c r="G36" s="113">
        <v>0</v>
      </c>
      <c r="H36" s="113">
        <v>0</v>
      </c>
      <c r="I36" s="113">
        <v>0</v>
      </c>
      <c r="J36" s="133">
        <v>1</v>
      </c>
      <c r="K36" s="263">
        <f t="shared" si="3"/>
        <v>0</v>
      </c>
      <c r="L36" s="484">
        <f t="shared" si="4"/>
        <v>0</v>
      </c>
      <c r="M36" s="413">
        <f>VLOOKUP($A36,'NZ-SPri'!$B$6:$C$74,2,FALSE)</f>
        <v>1</v>
      </c>
      <c r="N36" s="414">
        <f t="shared" si="5"/>
        <v>0</v>
      </c>
    </row>
    <row r="37" spans="1:14" s="18" customFormat="1" ht="12" customHeight="1">
      <c r="A37" s="130" t="s">
        <v>6</v>
      </c>
      <c r="B37" s="131">
        <v>5</v>
      </c>
      <c r="C37" s="113">
        <v>1</v>
      </c>
      <c r="D37" s="113">
        <v>1</v>
      </c>
      <c r="E37" s="113">
        <v>0</v>
      </c>
      <c r="F37" s="113">
        <v>0</v>
      </c>
      <c r="G37" s="113">
        <v>0</v>
      </c>
      <c r="H37" s="113">
        <v>0</v>
      </c>
      <c r="I37" s="113">
        <v>0</v>
      </c>
      <c r="J37" s="133">
        <v>7</v>
      </c>
      <c r="K37" s="263">
        <f t="shared" si="3"/>
        <v>0</v>
      </c>
      <c r="L37" s="484">
        <f t="shared" si="4"/>
        <v>0</v>
      </c>
      <c r="M37" s="413">
        <f>VLOOKUP($A37,'NZ-SPri'!$B$6:$C$74,2,FALSE)</f>
        <v>7</v>
      </c>
      <c r="N37" s="414">
        <f t="shared" si="5"/>
        <v>0</v>
      </c>
    </row>
    <row r="38" spans="1:14" s="18" customFormat="1" ht="12" customHeight="1">
      <c r="A38" s="130" t="s">
        <v>70</v>
      </c>
      <c r="B38" s="131">
        <v>1</v>
      </c>
      <c r="C38" s="113">
        <v>0</v>
      </c>
      <c r="D38" s="113">
        <v>0</v>
      </c>
      <c r="E38" s="113">
        <v>0</v>
      </c>
      <c r="F38" s="113">
        <v>0</v>
      </c>
      <c r="G38" s="113">
        <v>0</v>
      </c>
      <c r="H38" s="113">
        <v>0</v>
      </c>
      <c r="I38" s="113">
        <v>0</v>
      </c>
      <c r="J38" s="133">
        <v>1</v>
      </c>
      <c r="K38" s="263">
        <f t="shared" si="3"/>
        <v>0</v>
      </c>
      <c r="L38" s="484">
        <f t="shared" si="4"/>
        <v>0</v>
      </c>
      <c r="M38" s="413">
        <f>VLOOKUP($A38,'NZ-SPri'!$B$6:$C$74,2,FALSE)</f>
        <v>1</v>
      </c>
      <c r="N38" s="414">
        <f t="shared" si="5"/>
        <v>0</v>
      </c>
    </row>
    <row r="39" spans="1:14" s="18" customFormat="1" ht="12" customHeight="1">
      <c r="A39" s="130" t="s">
        <v>19</v>
      </c>
      <c r="B39" s="131">
        <v>1</v>
      </c>
      <c r="C39" s="113">
        <v>1</v>
      </c>
      <c r="D39" s="113">
        <v>1</v>
      </c>
      <c r="E39" s="113">
        <v>0</v>
      </c>
      <c r="F39" s="113">
        <v>0</v>
      </c>
      <c r="G39" s="113">
        <v>0</v>
      </c>
      <c r="H39" s="113">
        <v>0</v>
      </c>
      <c r="I39" s="113">
        <v>0</v>
      </c>
      <c r="J39" s="133">
        <v>3</v>
      </c>
      <c r="K39" s="263">
        <f t="shared" si="3"/>
        <v>0</v>
      </c>
      <c r="L39" s="484">
        <f t="shared" si="4"/>
        <v>0</v>
      </c>
      <c r="M39" s="413">
        <f>VLOOKUP($A39,'NZ-SPri'!$B$6:$C$74,2,FALSE)</f>
        <v>3</v>
      </c>
      <c r="N39" s="414">
        <f t="shared" si="5"/>
        <v>0</v>
      </c>
    </row>
    <row r="40" spans="1:14" s="18" customFormat="1" ht="12" customHeight="1">
      <c r="A40" s="130" t="s">
        <v>7</v>
      </c>
      <c r="B40" s="131">
        <v>9</v>
      </c>
      <c r="C40" s="113">
        <v>0</v>
      </c>
      <c r="D40" s="113">
        <v>0</v>
      </c>
      <c r="E40" s="113">
        <v>1</v>
      </c>
      <c r="F40" s="113">
        <v>4</v>
      </c>
      <c r="G40" s="113">
        <v>1</v>
      </c>
      <c r="H40" s="113">
        <v>2</v>
      </c>
      <c r="I40" s="113">
        <v>0</v>
      </c>
      <c r="J40" s="133">
        <v>17</v>
      </c>
      <c r="K40" s="263">
        <f t="shared" si="3"/>
        <v>0</v>
      </c>
      <c r="L40" s="484">
        <f t="shared" si="4"/>
        <v>0</v>
      </c>
      <c r="M40" s="413">
        <f>VLOOKUP($A40,'NZ-SPri'!$B$6:$C$74,2,FALSE)</f>
        <v>17</v>
      </c>
      <c r="N40" s="414">
        <f t="shared" si="5"/>
        <v>0</v>
      </c>
    </row>
    <row r="41" spans="1:14" s="18" customFormat="1" ht="12" customHeight="1">
      <c r="A41" s="130" t="s">
        <v>46</v>
      </c>
      <c r="B41" s="131">
        <v>150</v>
      </c>
      <c r="C41" s="113">
        <v>5</v>
      </c>
      <c r="D41" s="113">
        <v>11</v>
      </c>
      <c r="E41" s="113">
        <v>12</v>
      </c>
      <c r="F41" s="113">
        <v>1</v>
      </c>
      <c r="G41" s="113">
        <v>0</v>
      </c>
      <c r="H41" s="113">
        <v>3</v>
      </c>
      <c r="I41" s="113">
        <v>10</v>
      </c>
      <c r="J41" s="133">
        <v>192</v>
      </c>
      <c r="K41" s="263">
        <f t="shared" si="3"/>
        <v>0</v>
      </c>
      <c r="L41" s="484">
        <f t="shared" si="4"/>
        <v>11</v>
      </c>
      <c r="M41" s="413">
        <f>VLOOKUP($A41,'NZ-SPri'!$B$6:$C$74,2,FALSE)</f>
        <v>193</v>
      </c>
      <c r="N41" s="414">
        <f t="shared" si="5"/>
        <v>1</v>
      </c>
    </row>
    <row r="42" spans="1:14" s="18" customFormat="1" ht="12" customHeight="1">
      <c r="A42" s="130" t="s">
        <v>179</v>
      </c>
      <c r="B42" s="131">
        <v>3</v>
      </c>
      <c r="C42" s="113">
        <v>0</v>
      </c>
      <c r="D42" s="113">
        <v>0</v>
      </c>
      <c r="E42" s="113">
        <v>0</v>
      </c>
      <c r="F42" s="113">
        <v>0</v>
      </c>
      <c r="G42" s="113">
        <v>0</v>
      </c>
      <c r="H42" s="113">
        <v>0</v>
      </c>
      <c r="I42" s="113">
        <v>23</v>
      </c>
      <c r="J42" s="133">
        <v>26</v>
      </c>
      <c r="K42" s="263">
        <f t="shared" si="3"/>
        <v>0</v>
      </c>
      <c r="L42" s="484">
        <f t="shared" si="4"/>
        <v>23</v>
      </c>
      <c r="M42" s="413">
        <f>VLOOKUP($A42,'NZ-SPri'!$B$6:$C$74,2,FALSE)</f>
        <v>26</v>
      </c>
      <c r="N42" s="414">
        <f t="shared" si="5"/>
        <v>0</v>
      </c>
    </row>
    <row r="43" spans="1:14" s="18" customFormat="1" ht="12" customHeight="1">
      <c r="A43" s="130" t="s">
        <v>26</v>
      </c>
      <c r="B43" s="131">
        <v>0</v>
      </c>
      <c r="C43" s="113">
        <v>0</v>
      </c>
      <c r="D43" s="113">
        <v>1</v>
      </c>
      <c r="E43" s="113">
        <v>0</v>
      </c>
      <c r="F43" s="113">
        <v>0</v>
      </c>
      <c r="G43" s="113">
        <v>0</v>
      </c>
      <c r="H43" s="113">
        <v>0</v>
      </c>
      <c r="I43" s="113">
        <v>1</v>
      </c>
      <c r="J43" s="133">
        <v>2</v>
      </c>
      <c r="K43" s="263">
        <f t="shared" si="3"/>
        <v>0</v>
      </c>
      <c r="L43" s="484">
        <f t="shared" si="4"/>
        <v>1</v>
      </c>
      <c r="M43" s="413">
        <f>VLOOKUP($A43,'NZ-SPri'!$B$6:$C$74,2,FALSE)</f>
        <v>2</v>
      </c>
      <c r="N43" s="414">
        <f t="shared" si="5"/>
        <v>0</v>
      </c>
    </row>
    <row r="44" spans="1:14" s="18" customFormat="1" ht="12" customHeight="1">
      <c r="A44" s="130" t="s">
        <v>259</v>
      </c>
      <c r="B44" s="131">
        <v>1</v>
      </c>
      <c r="C44" s="113">
        <v>0</v>
      </c>
      <c r="D44" s="113">
        <v>0</v>
      </c>
      <c r="E44" s="113">
        <v>0</v>
      </c>
      <c r="F44" s="113">
        <v>0</v>
      </c>
      <c r="G44" s="113">
        <v>0</v>
      </c>
      <c r="H44" s="113">
        <v>0</v>
      </c>
      <c r="I44" s="113">
        <v>0</v>
      </c>
      <c r="J44" s="133">
        <v>1</v>
      </c>
      <c r="K44" s="263">
        <f t="shared" si="3"/>
        <v>0</v>
      </c>
      <c r="L44" s="484">
        <f t="shared" si="4"/>
        <v>0</v>
      </c>
      <c r="M44" s="413">
        <f>VLOOKUP($A44,'NZ-SPri'!$B$6:$C$74,2,FALSE)</f>
        <v>1</v>
      </c>
      <c r="N44" s="414">
        <f t="shared" si="5"/>
        <v>0</v>
      </c>
    </row>
    <row r="45" spans="1:14" s="18" customFormat="1" ht="12" customHeight="1">
      <c r="A45" s="130" t="s">
        <v>20</v>
      </c>
      <c r="B45" s="131">
        <v>32</v>
      </c>
      <c r="C45" s="113">
        <v>3</v>
      </c>
      <c r="D45" s="113">
        <v>1</v>
      </c>
      <c r="E45" s="113">
        <v>1</v>
      </c>
      <c r="F45" s="113">
        <v>2</v>
      </c>
      <c r="G45" s="113">
        <v>0</v>
      </c>
      <c r="H45" s="113">
        <v>0</v>
      </c>
      <c r="I45" s="113">
        <v>0</v>
      </c>
      <c r="J45" s="133">
        <v>39</v>
      </c>
      <c r="K45" s="263">
        <f t="shared" si="3"/>
        <v>0</v>
      </c>
      <c r="L45" s="484">
        <f t="shared" si="4"/>
        <v>0</v>
      </c>
      <c r="M45" s="413">
        <f>VLOOKUP($A45,'NZ-SPri'!$B$6:$C$74,2,FALSE)</f>
        <v>39</v>
      </c>
      <c r="N45" s="414">
        <f t="shared" si="5"/>
        <v>0</v>
      </c>
    </row>
    <row r="46" spans="1:14" s="18" customFormat="1" ht="12" customHeight="1">
      <c r="A46" s="130" t="s">
        <v>31</v>
      </c>
      <c r="B46" s="131">
        <v>8</v>
      </c>
      <c r="C46" s="113">
        <v>3</v>
      </c>
      <c r="D46" s="113">
        <v>1</v>
      </c>
      <c r="E46" s="113">
        <v>0</v>
      </c>
      <c r="F46" s="113">
        <v>0</v>
      </c>
      <c r="G46" s="113">
        <v>0</v>
      </c>
      <c r="H46" s="113">
        <v>0</v>
      </c>
      <c r="I46" s="113">
        <v>0</v>
      </c>
      <c r="J46" s="133">
        <v>12</v>
      </c>
      <c r="K46" s="263">
        <f t="shared" si="3"/>
        <v>0</v>
      </c>
      <c r="L46" s="484">
        <f t="shared" si="4"/>
        <v>0</v>
      </c>
      <c r="M46" s="413">
        <f>VLOOKUP($A46,'NZ-SPri'!$B$6:$C$74,2,FALSE)</f>
        <v>12</v>
      </c>
      <c r="N46" s="414">
        <f t="shared" si="5"/>
        <v>0</v>
      </c>
    </row>
    <row r="47" spans="1:14" s="18" customFormat="1" ht="12" customHeight="1">
      <c r="A47" s="130" t="s">
        <v>47</v>
      </c>
      <c r="B47" s="131">
        <v>4</v>
      </c>
      <c r="C47" s="113">
        <v>0</v>
      </c>
      <c r="D47" s="113">
        <v>0</v>
      </c>
      <c r="E47" s="113">
        <v>0</v>
      </c>
      <c r="F47" s="113">
        <v>0</v>
      </c>
      <c r="G47" s="113">
        <v>0</v>
      </c>
      <c r="H47" s="113">
        <v>0</v>
      </c>
      <c r="I47" s="113">
        <v>0</v>
      </c>
      <c r="J47" s="133">
        <v>4</v>
      </c>
      <c r="K47" s="263">
        <f t="shared" si="3"/>
        <v>0</v>
      </c>
      <c r="L47" s="484">
        <f t="shared" si="4"/>
        <v>0</v>
      </c>
      <c r="M47" s="413">
        <f>VLOOKUP($A47,'NZ-SPri'!$B$6:$C$74,2,FALSE)</f>
        <v>4</v>
      </c>
      <c r="N47" s="414">
        <f t="shared" si="5"/>
        <v>0</v>
      </c>
    </row>
    <row r="48" spans="1:14" s="18" customFormat="1" ht="12" customHeight="1">
      <c r="A48" s="130" t="s">
        <v>8</v>
      </c>
      <c r="B48" s="131">
        <v>59</v>
      </c>
      <c r="C48" s="113">
        <v>1</v>
      </c>
      <c r="D48" s="113">
        <v>2</v>
      </c>
      <c r="E48" s="113">
        <v>2</v>
      </c>
      <c r="F48" s="113">
        <v>8</v>
      </c>
      <c r="G48" s="113">
        <v>1</v>
      </c>
      <c r="H48" s="113">
        <v>4</v>
      </c>
      <c r="I48" s="113">
        <v>1</v>
      </c>
      <c r="J48" s="133">
        <v>78</v>
      </c>
      <c r="K48" s="263">
        <f t="shared" si="3"/>
        <v>0</v>
      </c>
      <c r="L48" s="484">
        <f t="shared" si="4"/>
        <v>2</v>
      </c>
      <c r="M48" s="413">
        <f>VLOOKUP($A48,'NZ-SPri'!$B$6:$C$74,2,FALSE)</f>
        <v>79</v>
      </c>
      <c r="N48" s="414">
        <f t="shared" si="5"/>
        <v>1</v>
      </c>
    </row>
    <row r="49" spans="1:14" s="18" customFormat="1" ht="12" customHeight="1">
      <c r="A49" s="130" t="s">
        <v>54</v>
      </c>
      <c r="B49" s="131">
        <v>3</v>
      </c>
      <c r="C49" s="113">
        <v>0</v>
      </c>
      <c r="D49" s="113">
        <v>1</v>
      </c>
      <c r="E49" s="113">
        <v>0</v>
      </c>
      <c r="F49" s="113">
        <v>0</v>
      </c>
      <c r="G49" s="113">
        <v>0</v>
      </c>
      <c r="H49" s="113">
        <v>0</v>
      </c>
      <c r="I49" s="113">
        <v>0</v>
      </c>
      <c r="J49" s="133">
        <v>4</v>
      </c>
      <c r="K49" s="263">
        <f aca="true" t="shared" si="6" ref="K49:K64">SUM(B49:I49)-J49</f>
        <v>0</v>
      </c>
      <c r="L49" s="484">
        <f aca="true" t="shared" si="7" ref="L49:L64">M49-J49+I49</f>
        <v>0</v>
      </c>
      <c r="M49" s="413">
        <f>VLOOKUP($A49,'NZ-SPri'!$B$6:$C$74,2,FALSE)</f>
        <v>4</v>
      </c>
      <c r="N49" s="414">
        <f aca="true" t="shared" si="8" ref="N49:N64">M49-J49</f>
        <v>0</v>
      </c>
    </row>
    <row r="50" spans="1:14" s="18" customFormat="1" ht="12" customHeight="1">
      <c r="A50" s="130" t="s">
        <v>21</v>
      </c>
      <c r="B50" s="131">
        <v>4</v>
      </c>
      <c r="C50" s="113">
        <v>0</v>
      </c>
      <c r="D50" s="113">
        <v>0</v>
      </c>
      <c r="E50" s="113">
        <v>0</v>
      </c>
      <c r="F50" s="113">
        <v>0</v>
      </c>
      <c r="G50" s="113">
        <v>0</v>
      </c>
      <c r="H50" s="113">
        <v>0</v>
      </c>
      <c r="I50" s="113">
        <v>0</v>
      </c>
      <c r="J50" s="133">
        <v>4</v>
      </c>
      <c r="K50" s="263">
        <f t="shared" si="6"/>
        <v>0</v>
      </c>
      <c r="L50" s="484">
        <f t="shared" si="7"/>
        <v>0</v>
      </c>
      <c r="M50" s="413">
        <f>VLOOKUP($A50,'NZ-SPri'!$B$6:$C$74,2,FALSE)</f>
        <v>4</v>
      </c>
      <c r="N50" s="414">
        <f t="shared" si="8"/>
        <v>0</v>
      </c>
    </row>
    <row r="51" spans="1:14" s="18" customFormat="1" ht="12" customHeight="1">
      <c r="A51" s="130" t="s">
        <v>9</v>
      </c>
      <c r="B51" s="131">
        <v>0</v>
      </c>
      <c r="C51" s="113">
        <v>0</v>
      </c>
      <c r="D51" s="113">
        <v>0</v>
      </c>
      <c r="E51" s="113">
        <v>0</v>
      </c>
      <c r="F51" s="113">
        <v>2</v>
      </c>
      <c r="G51" s="113">
        <v>0</v>
      </c>
      <c r="H51" s="113">
        <v>0</v>
      </c>
      <c r="I51" s="113">
        <v>0</v>
      </c>
      <c r="J51" s="133">
        <v>2</v>
      </c>
      <c r="K51" s="263">
        <f t="shared" si="6"/>
        <v>0</v>
      </c>
      <c r="L51" s="484">
        <f t="shared" si="7"/>
        <v>0</v>
      </c>
      <c r="M51" s="413">
        <f>VLOOKUP($A51,'NZ-SPri'!$B$6:$C$74,2,FALSE)</f>
        <v>2</v>
      </c>
      <c r="N51" s="414">
        <f t="shared" si="8"/>
        <v>0</v>
      </c>
    </row>
    <row r="52" spans="1:14" s="18" customFormat="1" ht="12" customHeight="1">
      <c r="A52" s="130" t="s">
        <v>22</v>
      </c>
      <c r="B52" s="131">
        <v>4</v>
      </c>
      <c r="C52" s="113">
        <v>0</v>
      </c>
      <c r="D52" s="113">
        <v>0</v>
      </c>
      <c r="E52" s="113">
        <v>0</v>
      </c>
      <c r="F52" s="113">
        <v>0</v>
      </c>
      <c r="G52" s="113">
        <v>0</v>
      </c>
      <c r="H52" s="113">
        <v>0</v>
      </c>
      <c r="I52" s="113">
        <v>0</v>
      </c>
      <c r="J52" s="133">
        <v>4</v>
      </c>
      <c r="K52" s="263">
        <f>SUM(B52:I52)-J52</f>
        <v>0</v>
      </c>
      <c r="L52" s="484">
        <f t="shared" si="7"/>
        <v>0</v>
      </c>
      <c r="M52" s="413">
        <f>VLOOKUP($A52,'NZ-SPri'!$B$6:$C$74,2,FALSE)</f>
        <v>4</v>
      </c>
      <c r="N52" s="414">
        <f t="shared" si="8"/>
        <v>0</v>
      </c>
    </row>
    <row r="53" spans="1:14" s="18" customFormat="1" ht="12" customHeight="1">
      <c r="A53" s="130" t="s">
        <v>178</v>
      </c>
      <c r="B53" s="131">
        <v>8</v>
      </c>
      <c r="C53" s="113">
        <v>0</v>
      </c>
      <c r="D53" s="113">
        <v>0</v>
      </c>
      <c r="E53" s="113">
        <v>0</v>
      </c>
      <c r="F53" s="113">
        <v>1</v>
      </c>
      <c r="G53" s="113">
        <v>0</v>
      </c>
      <c r="H53" s="113">
        <v>0</v>
      </c>
      <c r="I53" s="113">
        <v>0</v>
      </c>
      <c r="J53" s="133">
        <v>9</v>
      </c>
      <c r="K53" s="263">
        <f t="shared" si="6"/>
        <v>0</v>
      </c>
      <c r="L53" s="484">
        <f t="shared" si="7"/>
        <v>0</v>
      </c>
      <c r="M53" s="413">
        <f>VLOOKUP($A53,'NZ-SPri'!$B$6:$C$74,2,FALSE)</f>
        <v>9</v>
      </c>
      <c r="N53" s="414">
        <f t="shared" si="8"/>
        <v>0</v>
      </c>
    </row>
    <row r="54" spans="1:14" s="18" customFormat="1" ht="12" customHeight="1">
      <c r="A54" s="130" t="s">
        <v>34</v>
      </c>
      <c r="B54" s="131">
        <v>1</v>
      </c>
      <c r="C54" s="113">
        <v>6</v>
      </c>
      <c r="D54" s="113">
        <v>0</v>
      </c>
      <c r="E54" s="113">
        <v>0</v>
      </c>
      <c r="F54" s="113">
        <v>0</v>
      </c>
      <c r="G54" s="113">
        <v>0</v>
      </c>
      <c r="H54" s="113">
        <v>0</v>
      </c>
      <c r="I54" s="113">
        <v>0</v>
      </c>
      <c r="J54" s="133">
        <v>7</v>
      </c>
      <c r="K54" s="263">
        <f t="shared" si="6"/>
        <v>0</v>
      </c>
      <c r="L54" s="484">
        <f t="shared" si="7"/>
        <v>0</v>
      </c>
      <c r="M54" s="413">
        <f>VLOOKUP($A54,'NZ-SPri'!$B$6:$C$74,2,FALSE)</f>
        <v>7</v>
      </c>
      <c r="N54" s="414">
        <f t="shared" si="8"/>
        <v>0</v>
      </c>
    </row>
    <row r="55" spans="1:14" s="18" customFormat="1" ht="12" customHeight="1">
      <c r="A55" s="130" t="s">
        <v>60</v>
      </c>
      <c r="B55" s="131">
        <v>5</v>
      </c>
      <c r="C55" s="113">
        <v>1</v>
      </c>
      <c r="D55" s="113">
        <v>0</v>
      </c>
      <c r="E55" s="113">
        <v>0</v>
      </c>
      <c r="F55" s="113">
        <v>0</v>
      </c>
      <c r="G55" s="113">
        <v>0</v>
      </c>
      <c r="H55" s="113">
        <v>0</v>
      </c>
      <c r="I55" s="113">
        <v>0</v>
      </c>
      <c r="J55" s="133">
        <v>6</v>
      </c>
      <c r="K55" s="263">
        <f t="shared" si="6"/>
        <v>0</v>
      </c>
      <c r="L55" s="484">
        <f t="shared" si="7"/>
        <v>0</v>
      </c>
      <c r="M55" s="413">
        <f>VLOOKUP($A55,'NZ-SPri'!$B$6:$C$74,2,FALSE)</f>
        <v>6</v>
      </c>
      <c r="N55" s="414">
        <f t="shared" si="8"/>
        <v>0</v>
      </c>
    </row>
    <row r="56" spans="1:14" s="18" customFormat="1" ht="12" customHeight="1">
      <c r="A56" s="130" t="s">
        <v>180</v>
      </c>
      <c r="B56" s="131">
        <v>2</v>
      </c>
      <c r="C56" s="113">
        <v>31</v>
      </c>
      <c r="D56" s="113">
        <v>1</v>
      </c>
      <c r="E56" s="113">
        <v>0</v>
      </c>
      <c r="F56" s="113">
        <v>0</v>
      </c>
      <c r="G56" s="113">
        <v>0</v>
      </c>
      <c r="H56" s="113">
        <v>1</v>
      </c>
      <c r="I56" s="113">
        <v>1</v>
      </c>
      <c r="J56" s="133">
        <v>36</v>
      </c>
      <c r="K56" s="263">
        <f t="shared" si="6"/>
        <v>0</v>
      </c>
      <c r="L56" s="484">
        <f t="shared" si="7"/>
        <v>1</v>
      </c>
      <c r="M56" s="413">
        <f>VLOOKUP($A56,'NZ-SPri'!$B$6:$C$74,2,FALSE)</f>
        <v>36</v>
      </c>
      <c r="N56" s="414">
        <f t="shared" si="8"/>
        <v>0</v>
      </c>
    </row>
    <row r="57" spans="1:14" s="18" customFormat="1" ht="12" customHeight="1">
      <c r="A57" s="130" t="s">
        <v>185</v>
      </c>
      <c r="B57" s="131">
        <v>0</v>
      </c>
      <c r="C57" s="113">
        <v>0</v>
      </c>
      <c r="D57" s="113">
        <v>0</v>
      </c>
      <c r="E57" s="113">
        <v>0</v>
      </c>
      <c r="F57" s="113">
        <v>0</v>
      </c>
      <c r="G57" s="113">
        <v>0</v>
      </c>
      <c r="H57" s="113">
        <v>0</v>
      </c>
      <c r="I57" s="113">
        <v>2</v>
      </c>
      <c r="J57" s="133">
        <v>2</v>
      </c>
      <c r="K57" s="263">
        <f t="shared" si="6"/>
        <v>0</v>
      </c>
      <c r="L57" s="484">
        <f t="shared" si="7"/>
        <v>2</v>
      </c>
      <c r="M57" s="413">
        <f>VLOOKUP($A57,'NZ-SPri'!$B$6:$C$74,2,FALSE)</f>
        <v>2</v>
      </c>
      <c r="N57" s="414">
        <f t="shared" si="8"/>
        <v>0</v>
      </c>
    </row>
    <row r="58" spans="1:14" s="18" customFormat="1" ht="12" customHeight="1">
      <c r="A58" s="130" t="s">
        <v>61</v>
      </c>
      <c r="B58" s="131">
        <v>2</v>
      </c>
      <c r="C58" s="113">
        <v>0</v>
      </c>
      <c r="D58" s="113">
        <v>0</v>
      </c>
      <c r="E58" s="113">
        <v>0</v>
      </c>
      <c r="F58" s="113">
        <v>0</v>
      </c>
      <c r="G58" s="113">
        <v>0</v>
      </c>
      <c r="H58" s="113">
        <v>0</v>
      </c>
      <c r="I58" s="113">
        <v>0</v>
      </c>
      <c r="J58" s="133">
        <v>2</v>
      </c>
      <c r="K58" s="263">
        <f t="shared" si="6"/>
        <v>0</v>
      </c>
      <c r="L58" s="484">
        <f t="shared" si="7"/>
        <v>0</v>
      </c>
      <c r="M58" s="413">
        <f>VLOOKUP($A58,'NZ-SPri'!$B$6:$C$74,2,FALSE)</f>
        <v>2</v>
      </c>
      <c r="N58" s="414">
        <f t="shared" si="8"/>
        <v>0</v>
      </c>
    </row>
    <row r="59" spans="1:14" s="18" customFormat="1" ht="12" customHeight="1">
      <c r="A59" s="130" t="s">
        <v>55</v>
      </c>
      <c r="B59" s="131">
        <v>110</v>
      </c>
      <c r="C59" s="113">
        <v>133</v>
      </c>
      <c r="D59" s="113">
        <v>4</v>
      </c>
      <c r="E59" s="113">
        <v>1</v>
      </c>
      <c r="F59" s="113">
        <v>0</v>
      </c>
      <c r="G59" s="113">
        <v>3</v>
      </c>
      <c r="H59" s="113">
        <v>0</v>
      </c>
      <c r="I59" s="113">
        <v>0</v>
      </c>
      <c r="J59" s="133">
        <v>251</v>
      </c>
      <c r="K59" s="263">
        <f t="shared" si="6"/>
        <v>0</v>
      </c>
      <c r="L59" s="484">
        <f t="shared" si="7"/>
        <v>0</v>
      </c>
      <c r="M59" s="413">
        <f>VLOOKUP($A59,'NZ-SPri'!$B$6:$C$74,2,FALSE)</f>
        <v>251</v>
      </c>
      <c r="N59" s="414">
        <f t="shared" si="8"/>
        <v>0</v>
      </c>
    </row>
    <row r="60" spans="1:14" s="18" customFormat="1" ht="12" customHeight="1">
      <c r="A60" s="130" t="s">
        <v>52</v>
      </c>
      <c r="B60" s="131">
        <v>0</v>
      </c>
      <c r="C60" s="113">
        <v>0</v>
      </c>
      <c r="D60" s="113">
        <v>0</v>
      </c>
      <c r="E60" s="113">
        <v>0</v>
      </c>
      <c r="F60" s="113">
        <v>0</v>
      </c>
      <c r="G60" s="113">
        <v>0</v>
      </c>
      <c r="H60" s="113">
        <v>1</v>
      </c>
      <c r="I60" s="113">
        <v>0</v>
      </c>
      <c r="J60" s="133">
        <v>1</v>
      </c>
      <c r="K60" s="263">
        <f t="shared" si="6"/>
        <v>0</v>
      </c>
      <c r="L60" s="484">
        <f t="shared" si="7"/>
        <v>0</v>
      </c>
      <c r="M60" s="413">
        <f>VLOOKUP($A60,'NZ-SPri'!$B$6:$C$74,2,FALSE)</f>
        <v>1</v>
      </c>
      <c r="N60" s="414">
        <f t="shared" si="8"/>
        <v>0</v>
      </c>
    </row>
    <row r="61" spans="1:14" s="18" customFormat="1" ht="12" customHeight="1">
      <c r="A61" s="130" t="s">
        <v>10</v>
      </c>
      <c r="B61" s="131">
        <v>171</v>
      </c>
      <c r="C61" s="113">
        <v>0</v>
      </c>
      <c r="D61" s="113">
        <v>78</v>
      </c>
      <c r="E61" s="113">
        <v>17</v>
      </c>
      <c r="F61" s="113">
        <v>34</v>
      </c>
      <c r="G61" s="113">
        <v>7</v>
      </c>
      <c r="H61" s="113">
        <v>8</v>
      </c>
      <c r="I61" s="113">
        <v>6</v>
      </c>
      <c r="J61" s="133">
        <v>321</v>
      </c>
      <c r="K61" s="263">
        <f t="shared" si="6"/>
        <v>0</v>
      </c>
      <c r="L61" s="484">
        <f t="shared" si="7"/>
        <v>6</v>
      </c>
      <c r="M61" s="413">
        <f>VLOOKUP($A61,'NZ-SPri'!$B$6:$C$74,2,FALSE)</f>
        <v>321</v>
      </c>
      <c r="N61" s="414">
        <f t="shared" si="8"/>
        <v>0</v>
      </c>
    </row>
    <row r="62" spans="1:14" s="18" customFormat="1" ht="12" customHeight="1">
      <c r="A62" s="130" t="s">
        <v>62</v>
      </c>
      <c r="B62" s="131">
        <v>11</v>
      </c>
      <c r="C62" s="113">
        <v>1</v>
      </c>
      <c r="D62" s="113">
        <v>0</v>
      </c>
      <c r="E62" s="113">
        <v>0</v>
      </c>
      <c r="F62" s="113">
        <v>0</v>
      </c>
      <c r="G62" s="113">
        <v>0</v>
      </c>
      <c r="H62" s="113">
        <v>1</v>
      </c>
      <c r="I62" s="113">
        <v>2</v>
      </c>
      <c r="J62" s="133">
        <v>15</v>
      </c>
      <c r="K62" s="263">
        <f t="shared" si="6"/>
        <v>0</v>
      </c>
      <c r="L62" s="484">
        <f t="shared" si="7"/>
        <v>2</v>
      </c>
      <c r="M62" s="413">
        <f>VLOOKUP($A62,'NZ-SPri'!$B$6:$C$74,2,FALSE)</f>
        <v>15</v>
      </c>
      <c r="N62" s="414">
        <f t="shared" si="8"/>
        <v>0</v>
      </c>
    </row>
    <row r="63" spans="1:14" s="18" customFormat="1" ht="12" customHeight="1">
      <c r="A63" s="130" t="s">
        <v>29</v>
      </c>
      <c r="B63" s="131">
        <v>64</v>
      </c>
      <c r="C63" s="113">
        <v>10</v>
      </c>
      <c r="D63" s="113">
        <v>20</v>
      </c>
      <c r="E63" s="113">
        <v>1</v>
      </c>
      <c r="F63" s="113">
        <v>8</v>
      </c>
      <c r="G63" s="113">
        <v>1</v>
      </c>
      <c r="H63" s="113">
        <v>0</v>
      </c>
      <c r="I63" s="113">
        <v>1</v>
      </c>
      <c r="J63" s="133">
        <v>105</v>
      </c>
      <c r="K63" s="263">
        <f t="shared" si="6"/>
        <v>0</v>
      </c>
      <c r="L63" s="484">
        <f t="shared" si="7"/>
        <v>4</v>
      </c>
      <c r="M63" s="413">
        <f>VLOOKUP($A63,'NZ-SPri'!$B$6:$C$74,2,FALSE)</f>
        <v>108</v>
      </c>
      <c r="N63" s="414">
        <f t="shared" si="8"/>
        <v>3</v>
      </c>
    </row>
    <row r="64" spans="1:14" s="18" customFormat="1" ht="12" customHeight="1">
      <c r="A64" s="117" t="s">
        <v>39</v>
      </c>
      <c r="B64" s="134">
        <v>950</v>
      </c>
      <c r="C64" s="118">
        <v>266</v>
      </c>
      <c r="D64" s="118">
        <v>166</v>
      </c>
      <c r="E64" s="118">
        <v>59</v>
      </c>
      <c r="F64" s="118">
        <v>73</v>
      </c>
      <c r="G64" s="118">
        <v>15</v>
      </c>
      <c r="H64" s="118">
        <v>41</v>
      </c>
      <c r="I64" s="118">
        <v>81</v>
      </c>
      <c r="J64" s="118">
        <v>1651</v>
      </c>
      <c r="K64" s="263">
        <f t="shared" si="6"/>
        <v>0</v>
      </c>
      <c r="L64" s="484">
        <f t="shared" si="7"/>
        <v>86</v>
      </c>
      <c r="M64" s="413">
        <f>VLOOKUP($A64,'NZ-SPri'!$B$6:$C$74,2,FALSE)</f>
        <v>1656</v>
      </c>
      <c r="N64" s="414">
        <f t="shared" si="8"/>
        <v>5</v>
      </c>
    </row>
    <row r="65" spans="1:10" s="18" customFormat="1" ht="12" customHeight="1">
      <c r="A65" s="135" t="s">
        <v>74</v>
      </c>
      <c r="B65" s="136">
        <f aca="true" t="shared" si="9" ref="B65:J65">B64/$J64</f>
        <v>0.5754088431253785</v>
      </c>
      <c r="C65" s="136">
        <f t="shared" si="9"/>
        <v>0.16111447607510598</v>
      </c>
      <c r="D65" s="136">
        <f t="shared" si="9"/>
        <v>0.10054512416717142</v>
      </c>
      <c r="E65" s="136">
        <f t="shared" si="9"/>
        <v>0.03573591762568141</v>
      </c>
      <c r="F65" s="136">
        <f t="shared" si="9"/>
        <v>0.044215626892792244</v>
      </c>
      <c r="G65" s="136">
        <f t="shared" si="9"/>
        <v>0.009085402786190187</v>
      </c>
      <c r="H65" s="136">
        <f t="shared" si="9"/>
        <v>0.02483343428225318</v>
      </c>
      <c r="I65" s="136">
        <f t="shared" si="9"/>
        <v>0.049061175045427015</v>
      </c>
      <c r="J65" s="137">
        <f t="shared" si="9"/>
        <v>1</v>
      </c>
    </row>
    <row r="66" spans="1:9" s="18" customFormat="1" ht="12" customHeight="1">
      <c r="A66" s="1"/>
      <c r="B66" s="1"/>
      <c r="C66" s="1"/>
      <c r="D66" s="1"/>
      <c r="E66" s="1"/>
      <c r="F66" s="34"/>
      <c r="G66" s="34"/>
      <c r="H66" s="1"/>
      <c r="I66" s="1"/>
    </row>
    <row r="67" spans="1:10" s="18" customFormat="1" ht="49.5" customHeight="1">
      <c r="A67" s="555" t="s">
        <v>132</v>
      </c>
      <c r="B67" s="555"/>
      <c r="C67" s="555"/>
      <c r="D67" s="555"/>
      <c r="E67" s="555"/>
      <c r="F67" s="555"/>
      <c r="G67" s="555"/>
      <c r="H67" s="555"/>
      <c r="I67" s="555"/>
      <c r="J67" s="555"/>
    </row>
    <row r="68" spans="1:9" s="18" customFormat="1" ht="24" customHeight="1">
      <c r="A68" s="1"/>
      <c r="B68" s="1"/>
      <c r="C68" s="1"/>
      <c r="D68" s="1"/>
      <c r="E68" s="1"/>
      <c r="F68" s="34"/>
      <c r="G68" s="34"/>
      <c r="H68" s="1"/>
      <c r="I68" s="1"/>
    </row>
    <row r="69" spans="1:9" s="18" customFormat="1" ht="12" customHeight="1">
      <c r="A69" s="1"/>
      <c r="B69" s="1"/>
      <c r="C69" s="1"/>
      <c r="D69" s="1"/>
      <c r="E69" s="1"/>
      <c r="F69" s="34"/>
      <c r="G69" s="34"/>
      <c r="H69" s="1"/>
      <c r="I69" s="1"/>
    </row>
  </sheetData>
  <sheetProtection/>
  <mergeCells count="3">
    <mergeCell ref="A2:J2"/>
    <mergeCell ref="A1:J1"/>
    <mergeCell ref="A67:J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6"/>
  <sheetViews>
    <sheetView showGridLines="0" view="pageBreakPreview" zoomScaleSheetLayoutView="100" workbookViewId="0" topLeftCell="A22">
      <selection activeCell="B76" sqref="B76"/>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0" customFormat="1" ht="15.75">
      <c r="A1" s="582" t="s">
        <v>121</v>
      </c>
      <c r="B1" s="582"/>
      <c r="C1" s="582"/>
      <c r="D1" s="582"/>
      <c r="E1" s="582"/>
      <c r="F1" s="582"/>
      <c r="G1" s="582"/>
      <c r="H1" s="582"/>
      <c r="I1" s="582"/>
      <c r="J1" s="582"/>
      <c r="K1" s="582"/>
      <c r="L1" s="582"/>
      <c r="M1" s="582"/>
      <c r="N1" s="582"/>
      <c r="O1" s="267"/>
    </row>
    <row r="2" spans="1:14" s="10" customFormat="1" ht="15">
      <c r="A2" s="556" t="str">
        <f>CONCATENATE("k ",DAY(Nastavení!B5),".",MONTH(Nastavení!B5),".",YEAR(Nastavení!B5))</f>
        <v>k 31.12.2008</v>
      </c>
      <c r="B2" s="556"/>
      <c r="C2" s="556"/>
      <c r="D2" s="556"/>
      <c r="E2" s="556"/>
      <c r="F2" s="556"/>
      <c r="G2" s="556"/>
      <c r="H2" s="556"/>
      <c r="I2" s="556"/>
      <c r="J2" s="556"/>
      <c r="K2" s="556"/>
      <c r="L2" s="556"/>
      <c r="M2" s="556"/>
      <c r="N2" s="556"/>
    </row>
    <row r="3" spans="1:14" s="334" customFormat="1" ht="8.25">
      <c r="A3" s="329"/>
      <c r="B3" s="329"/>
      <c r="C3" s="329"/>
      <c r="D3" s="329"/>
      <c r="E3" s="329"/>
      <c r="F3" s="329"/>
      <c r="G3" s="329"/>
      <c r="H3" s="329"/>
      <c r="I3" s="329"/>
      <c r="J3" s="329"/>
      <c r="K3" s="329"/>
      <c r="L3" s="329"/>
      <c r="M3" s="329"/>
      <c r="N3" s="370" t="s">
        <v>222</v>
      </c>
    </row>
    <row r="4" spans="1:14" s="17" customFormat="1" ht="59.25" customHeight="1">
      <c r="A4" s="138" t="s">
        <v>0</v>
      </c>
      <c r="B4" s="285" t="s">
        <v>238</v>
      </c>
      <c r="C4" s="286" t="s">
        <v>78</v>
      </c>
      <c r="D4" s="286" t="s">
        <v>176</v>
      </c>
      <c r="E4" s="286" t="s">
        <v>177</v>
      </c>
      <c r="F4" s="286" t="s">
        <v>136</v>
      </c>
      <c r="G4" s="286" t="s">
        <v>131</v>
      </c>
      <c r="H4" s="286" t="s">
        <v>79</v>
      </c>
      <c r="I4" s="286" t="s">
        <v>134</v>
      </c>
      <c r="J4" s="286" t="s">
        <v>133</v>
      </c>
      <c r="K4" s="286" t="s">
        <v>77</v>
      </c>
      <c r="L4" s="286" t="s">
        <v>81</v>
      </c>
      <c r="M4" s="286" t="s">
        <v>80</v>
      </c>
      <c r="N4" s="139" t="s">
        <v>39</v>
      </c>
    </row>
    <row r="5" spans="1:15" s="12" customFormat="1" ht="12">
      <c r="A5" s="291" t="s">
        <v>36</v>
      </c>
      <c r="B5" s="292">
        <v>0</v>
      </c>
      <c r="C5" s="293">
        <v>0</v>
      </c>
      <c r="D5" s="293">
        <v>1</v>
      </c>
      <c r="E5" s="293">
        <v>3</v>
      </c>
      <c r="F5" s="293">
        <v>0</v>
      </c>
      <c r="G5" s="293">
        <v>7</v>
      </c>
      <c r="H5" s="293">
        <v>2</v>
      </c>
      <c r="I5" s="293">
        <v>0</v>
      </c>
      <c r="J5" s="293">
        <v>1</v>
      </c>
      <c r="K5" s="293">
        <v>0</v>
      </c>
      <c r="L5" s="293">
        <v>0</v>
      </c>
      <c r="M5" s="293">
        <v>2</v>
      </c>
      <c r="N5" s="294">
        <v>16</v>
      </c>
      <c r="O5" s="290">
        <f aca="true" t="shared" si="0" ref="O5:O36">SUM(B5:M5)-N5</f>
        <v>0</v>
      </c>
    </row>
    <row r="6" spans="1:15" s="12" customFormat="1" ht="12">
      <c r="A6" s="295" t="s">
        <v>12</v>
      </c>
      <c r="B6" s="296">
        <v>0</v>
      </c>
      <c r="C6" s="297">
        <v>0</v>
      </c>
      <c r="D6" s="297">
        <v>1</v>
      </c>
      <c r="E6" s="297">
        <v>3</v>
      </c>
      <c r="F6" s="297">
        <v>0</v>
      </c>
      <c r="G6" s="297">
        <v>3</v>
      </c>
      <c r="H6" s="297">
        <v>3</v>
      </c>
      <c r="I6" s="297">
        <v>0</v>
      </c>
      <c r="J6" s="297">
        <v>0</v>
      </c>
      <c r="K6" s="297">
        <v>0</v>
      </c>
      <c r="L6" s="297">
        <v>1</v>
      </c>
      <c r="M6" s="297">
        <v>0</v>
      </c>
      <c r="N6" s="298">
        <v>11</v>
      </c>
      <c r="O6" s="290">
        <f t="shared" si="0"/>
        <v>0</v>
      </c>
    </row>
    <row r="7" spans="1:15" s="12" customFormat="1" ht="12">
      <c r="A7" s="295" t="s">
        <v>13</v>
      </c>
      <c r="B7" s="296">
        <v>0</v>
      </c>
      <c r="C7" s="297">
        <v>0</v>
      </c>
      <c r="D7" s="297">
        <v>0</v>
      </c>
      <c r="E7" s="297">
        <v>1</v>
      </c>
      <c r="F7" s="297">
        <v>0</v>
      </c>
      <c r="G7" s="297">
        <v>1</v>
      </c>
      <c r="H7" s="297">
        <v>3</v>
      </c>
      <c r="I7" s="297">
        <v>0</v>
      </c>
      <c r="J7" s="297">
        <v>0</v>
      </c>
      <c r="K7" s="297">
        <v>0</v>
      </c>
      <c r="L7" s="297">
        <v>0</v>
      </c>
      <c r="M7" s="297">
        <v>0</v>
      </c>
      <c r="N7" s="298">
        <v>5</v>
      </c>
      <c r="O7" s="290">
        <f t="shared" si="0"/>
        <v>0</v>
      </c>
    </row>
    <row r="8" spans="1:15" s="12" customFormat="1" ht="12">
      <c r="A8" s="295" t="s">
        <v>30</v>
      </c>
      <c r="B8" s="296">
        <v>0</v>
      </c>
      <c r="C8" s="297">
        <v>0</v>
      </c>
      <c r="D8" s="297">
        <v>1</v>
      </c>
      <c r="E8" s="297">
        <v>9</v>
      </c>
      <c r="F8" s="297">
        <v>6</v>
      </c>
      <c r="G8" s="297">
        <v>16</v>
      </c>
      <c r="H8" s="297">
        <v>13</v>
      </c>
      <c r="I8" s="297">
        <v>0</v>
      </c>
      <c r="J8" s="297">
        <v>0</v>
      </c>
      <c r="K8" s="297">
        <v>0</v>
      </c>
      <c r="L8" s="297">
        <v>0</v>
      </c>
      <c r="M8" s="297">
        <v>0</v>
      </c>
      <c r="N8" s="298">
        <v>45</v>
      </c>
      <c r="O8" s="290">
        <f t="shared" si="0"/>
        <v>0</v>
      </c>
    </row>
    <row r="9" spans="1:15" s="12" customFormat="1" ht="12">
      <c r="A9" s="295" t="s">
        <v>57</v>
      </c>
      <c r="B9" s="296">
        <v>0</v>
      </c>
      <c r="C9" s="297">
        <v>0</v>
      </c>
      <c r="D9" s="297">
        <v>1</v>
      </c>
      <c r="E9" s="297">
        <v>3</v>
      </c>
      <c r="F9" s="297">
        <v>0</v>
      </c>
      <c r="G9" s="297">
        <v>0</v>
      </c>
      <c r="H9" s="297">
        <v>0</v>
      </c>
      <c r="I9" s="297">
        <v>0</v>
      </c>
      <c r="J9" s="297">
        <v>2</v>
      </c>
      <c r="K9" s="297">
        <v>0</v>
      </c>
      <c r="L9" s="297">
        <v>0</v>
      </c>
      <c r="M9" s="297">
        <v>0</v>
      </c>
      <c r="N9" s="298">
        <v>6</v>
      </c>
      <c r="O9" s="290">
        <f t="shared" si="0"/>
        <v>0</v>
      </c>
    </row>
    <row r="10" spans="1:15" s="12" customFormat="1" ht="12">
      <c r="A10" s="295" t="s">
        <v>32</v>
      </c>
      <c r="B10" s="296">
        <v>0</v>
      </c>
      <c r="C10" s="297">
        <v>0</v>
      </c>
      <c r="D10" s="297">
        <v>1</v>
      </c>
      <c r="E10" s="297">
        <v>0</v>
      </c>
      <c r="F10" s="297">
        <v>0</v>
      </c>
      <c r="G10" s="297">
        <v>0</v>
      </c>
      <c r="H10" s="297">
        <v>1</v>
      </c>
      <c r="I10" s="297">
        <v>0</v>
      </c>
      <c r="J10" s="297">
        <v>0</v>
      </c>
      <c r="K10" s="297">
        <v>0</v>
      </c>
      <c r="L10" s="297">
        <v>0</v>
      </c>
      <c r="M10" s="297">
        <v>0</v>
      </c>
      <c r="N10" s="298">
        <v>2</v>
      </c>
      <c r="O10" s="290">
        <f t="shared" si="0"/>
        <v>0</v>
      </c>
    </row>
    <row r="11" spans="1:15" s="12" customFormat="1" ht="12">
      <c r="A11" s="295" t="s">
        <v>1</v>
      </c>
      <c r="B11" s="296">
        <v>1</v>
      </c>
      <c r="C11" s="297">
        <v>0</v>
      </c>
      <c r="D11" s="297">
        <v>11</v>
      </c>
      <c r="E11" s="297">
        <v>22</v>
      </c>
      <c r="F11" s="297">
        <v>2</v>
      </c>
      <c r="G11" s="297">
        <v>31</v>
      </c>
      <c r="H11" s="297">
        <v>55</v>
      </c>
      <c r="I11" s="297">
        <v>0</v>
      </c>
      <c r="J11" s="297">
        <v>3</v>
      </c>
      <c r="K11" s="297">
        <v>5</v>
      </c>
      <c r="L11" s="297">
        <v>2</v>
      </c>
      <c r="M11" s="297">
        <v>0</v>
      </c>
      <c r="N11" s="298">
        <v>132</v>
      </c>
      <c r="O11" s="290">
        <f t="shared" si="0"/>
        <v>0</v>
      </c>
    </row>
    <row r="12" spans="1:15" s="12" customFormat="1" ht="12">
      <c r="A12" s="295" t="s">
        <v>38</v>
      </c>
      <c r="B12" s="296">
        <v>1</v>
      </c>
      <c r="C12" s="297">
        <v>0</v>
      </c>
      <c r="D12" s="297">
        <v>7</v>
      </c>
      <c r="E12" s="297">
        <v>2</v>
      </c>
      <c r="F12" s="297">
        <v>0</v>
      </c>
      <c r="G12" s="297">
        <v>2</v>
      </c>
      <c r="H12" s="297">
        <v>6</v>
      </c>
      <c r="I12" s="297">
        <v>1</v>
      </c>
      <c r="J12" s="297">
        <v>4</v>
      </c>
      <c r="K12" s="297">
        <v>0</v>
      </c>
      <c r="L12" s="297">
        <v>1</v>
      </c>
      <c r="M12" s="297">
        <v>1</v>
      </c>
      <c r="N12" s="298">
        <v>25</v>
      </c>
      <c r="O12" s="290">
        <f t="shared" si="0"/>
        <v>0</v>
      </c>
    </row>
    <row r="13" spans="1:15" s="12" customFormat="1" ht="12">
      <c r="A13" s="295" t="s">
        <v>50</v>
      </c>
      <c r="B13" s="296">
        <v>0</v>
      </c>
      <c r="C13" s="297">
        <v>1</v>
      </c>
      <c r="D13" s="297">
        <v>4</v>
      </c>
      <c r="E13" s="297">
        <v>1</v>
      </c>
      <c r="F13" s="297">
        <v>0</v>
      </c>
      <c r="G13" s="297">
        <v>3</v>
      </c>
      <c r="H13" s="297">
        <v>3</v>
      </c>
      <c r="I13" s="297">
        <v>0</v>
      </c>
      <c r="J13" s="297">
        <v>1</v>
      </c>
      <c r="K13" s="297">
        <v>0</v>
      </c>
      <c r="L13" s="297">
        <v>1</v>
      </c>
      <c r="M13" s="297">
        <v>0</v>
      </c>
      <c r="N13" s="298">
        <v>14</v>
      </c>
      <c r="O13" s="290">
        <f t="shared" si="0"/>
        <v>0</v>
      </c>
    </row>
    <row r="14" spans="1:15" s="12" customFormat="1" ht="12">
      <c r="A14" s="295" t="s">
        <v>182</v>
      </c>
      <c r="B14" s="296">
        <v>0</v>
      </c>
      <c r="C14" s="297">
        <v>0</v>
      </c>
      <c r="D14" s="297">
        <v>0</v>
      </c>
      <c r="E14" s="297">
        <v>1</v>
      </c>
      <c r="F14" s="297">
        <v>0</v>
      </c>
      <c r="G14" s="297">
        <v>0</v>
      </c>
      <c r="H14" s="297">
        <v>0</v>
      </c>
      <c r="I14" s="297">
        <v>0</v>
      </c>
      <c r="J14" s="297">
        <v>0</v>
      </c>
      <c r="K14" s="297">
        <v>0</v>
      </c>
      <c r="L14" s="297">
        <v>0</v>
      </c>
      <c r="M14" s="297">
        <v>0</v>
      </c>
      <c r="N14" s="298">
        <v>1</v>
      </c>
      <c r="O14" s="290">
        <f t="shared" si="0"/>
        <v>0</v>
      </c>
    </row>
    <row r="15" spans="1:15" s="12" customFormat="1" ht="12">
      <c r="A15" s="295" t="s">
        <v>14</v>
      </c>
      <c r="B15" s="296">
        <v>0</v>
      </c>
      <c r="C15" s="297">
        <v>0</v>
      </c>
      <c r="D15" s="297">
        <v>0</v>
      </c>
      <c r="E15" s="297">
        <v>0</v>
      </c>
      <c r="F15" s="297">
        <v>0</v>
      </c>
      <c r="G15" s="297">
        <v>1</v>
      </c>
      <c r="H15" s="297">
        <v>1</v>
      </c>
      <c r="I15" s="297">
        <v>0</v>
      </c>
      <c r="J15" s="297">
        <v>0</v>
      </c>
      <c r="K15" s="297">
        <v>0</v>
      </c>
      <c r="L15" s="297">
        <v>0</v>
      </c>
      <c r="M15" s="297">
        <v>0</v>
      </c>
      <c r="N15" s="298">
        <v>2</v>
      </c>
      <c r="O15" s="290">
        <f t="shared" si="0"/>
        <v>0</v>
      </c>
    </row>
    <row r="16" spans="1:15" s="12" customFormat="1" ht="12">
      <c r="A16" s="295" t="s">
        <v>16</v>
      </c>
      <c r="B16" s="296">
        <v>0</v>
      </c>
      <c r="C16" s="297">
        <v>0</v>
      </c>
      <c r="D16" s="297">
        <v>0</v>
      </c>
      <c r="E16" s="297">
        <v>1</v>
      </c>
      <c r="F16" s="297">
        <v>0</v>
      </c>
      <c r="G16" s="297">
        <v>0</v>
      </c>
      <c r="H16" s="297">
        <v>0</v>
      </c>
      <c r="I16" s="297">
        <v>0</v>
      </c>
      <c r="J16" s="297">
        <v>0</v>
      </c>
      <c r="K16" s="297">
        <v>0</v>
      </c>
      <c r="L16" s="297">
        <v>0</v>
      </c>
      <c r="M16" s="297">
        <v>0</v>
      </c>
      <c r="N16" s="298">
        <v>1</v>
      </c>
      <c r="O16" s="290">
        <f t="shared" si="0"/>
        <v>0</v>
      </c>
    </row>
    <row r="17" spans="1:15" s="12" customFormat="1" ht="12">
      <c r="A17" s="295" t="s">
        <v>27</v>
      </c>
      <c r="B17" s="296">
        <v>0</v>
      </c>
      <c r="C17" s="297">
        <v>0</v>
      </c>
      <c r="D17" s="297">
        <v>4</v>
      </c>
      <c r="E17" s="297">
        <v>7</v>
      </c>
      <c r="F17" s="297">
        <v>1</v>
      </c>
      <c r="G17" s="297">
        <v>15</v>
      </c>
      <c r="H17" s="297">
        <v>2</v>
      </c>
      <c r="I17" s="297">
        <v>2</v>
      </c>
      <c r="J17" s="297">
        <v>2</v>
      </c>
      <c r="K17" s="297">
        <v>3</v>
      </c>
      <c r="L17" s="297">
        <v>0</v>
      </c>
      <c r="M17" s="297">
        <v>0</v>
      </c>
      <c r="N17" s="298">
        <v>36</v>
      </c>
      <c r="O17" s="290">
        <f t="shared" si="0"/>
        <v>0</v>
      </c>
    </row>
    <row r="18" spans="1:15" s="12" customFormat="1" ht="12">
      <c r="A18" s="295" t="s">
        <v>66</v>
      </c>
      <c r="B18" s="296">
        <v>0</v>
      </c>
      <c r="C18" s="297">
        <v>0</v>
      </c>
      <c r="D18" s="297">
        <v>0</v>
      </c>
      <c r="E18" s="297">
        <v>2</v>
      </c>
      <c r="F18" s="297">
        <v>0</v>
      </c>
      <c r="G18" s="297">
        <v>1</v>
      </c>
      <c r="H18" s="297">
        <v>0</v>
      </c>
      <c r="I18" s="297">
        <v>0</v>
      </c>
      <c r="J18" s="297">
        <v>0</v>
      </c>
      <c r="K18" s="297">
        <v>1</v>
      </c>
      <c r="L18" s="297">
        <v>0</v>
      </c>
      <c r="M18" s="297">
        <v>0</v>
      </c>
      <c r="N18" s="298">
        <v>4</v>
      </c>
      <c r="O18" s="290">
        <f t="shared" si="0"/>
        <v>0</v>
      </c>
    </row>
    <row r="19" spans="1:15" s="12" customFormat="1" ht="12">
      <c r="A19" s="295" t="s">
        <v>35</v>
      </c>
      <c r="B19" s="296">
        <v>0</v>
      </c>
      <c r="C19" s="297">
        <v>0</v>
      </c>
      <c r="D19" s="297">
        <v>1</v>
      </c>
      <c r="E19" s="297">
        <v>3</v>
      </c>
      <c r="F19" s="297">
        <v>0</v>
      </c>
      <c r="G19" s="297">
        <v>0</v>
      </c>
      <c r="H19" s="297">
        <v>1</v>
      </c>
      <c r="I19" s="297">
        <v>0</v>
      </c>
      <c r="J19" s="297">
        <v>0</v>
      </c>
      <c r="K19" s="297">
        <v>0</v>
      </c>
      <c r="L19" s="297">
        <v>0</v>
      </c>
      <c r="M19" s="297">
        <v>0</v>
      </c>
      <c r="N19" s="298">
        <v>5</v>
      </c>
      <c r="O19" s="290">
        <f t="shared" si="0"/>
        <v>0</v>
      </c>
    </row>
    <row r="20" spans="1:15" s="12" customFormat="1" ht="12">
      <c r="A20" s="295" t="s">
        <v>302</v>
      </c>
      <c r="B20" s="296">
        <v>0</v>
      </c>
      <c r="C20" s="297">
        <v>0</v>
      </c>
      <c r="D20" s="297">
        <v>0</v>
      </c>
      <c r="E20" s="297">
        <v>0</v>
      </c>
      <c r="F20" s="297">
        <v>0</v>
      </c>
      <c r="G20" s="297">
        <v>2</v>
      </c>
      <c r="H20" s="297">
        <v>0</v>
      </c>
      <c r="I20" s="297">
        <v>0</v>
      </c>
      <c r="J20" s="297">
        <v>0</v>
      </c>
      <c r="K20" s="297">
        <v>0</v>
      </c>
      <c r="L20" s="297">
        <v>0</v>
      </c>
      <c r="M20" s="297">
        <v>0</v>
      </c>
      <c r="N20" s="298">
        <v>2</v>
      </c>
      <c r="O20" s="290">
        <f t="shared" si="0"/>
        <v>0</v>
      </c>
    </row>
    <row r="21" spans="1:15" s="12" customFormat="1" ht="12">
      <c r="A21" s="295" t="s">
        <v>33</v>
      </c>
      <c r="B21" s="296">
        <v>0</v>
      </c>
      <c r="C21" s="297">
        <v>0</v>
      </c>
      <c r="D21" s="297">
        <v>1</v>
      </c>
      <c r="E21" s="297">
        <v>12</v>
      </c>
      <c r="F21" s="297">
        <v>8</v>
      </c>
      <c r="G21" s="297">
        <v>9</v>
      </c>
      <c r="H21" s="297">
        <v>4</v>
      </c>
      <c r="I21" s="297">
        <v>1</v>
      </c>
      <c r="J21" s="297">
        <v>0</v>
      </c>
      <c r="K21" s="297">
        <v>1</v>
      </c>
      <c r="L21" s="297">
        <v>1</v>
      </c>
      <c r="M21" s="297">
        <v>0</v>
      </c>
      <c r="N21" s="298">
        <v>37</v>
      </c>
      <c r="O21" s="290">
        <f t="shared" si="0"/>
        <v>0</v>
      </c>
    </row>
    <row r="22" spans="1:15" s="12" customFormat="1" ht="12">
      <c r="A22" s="295" t="s">
        <v>28</v>
      </c>
      <c r="B22" s="296">
        <v>0</v>
      </c>
      <c r="C22" s="297">
        <v>0</v>
      </c>
      <c r="D22" s="297">
        <v>0</v>
      </c>
      <c r="E22" s="297">
        <v>0</v>
      </c>
      <c r="F22" s="297">
        <v>0</v>
      </c>
      <c r="G22" s="297">
        <v>2</v>
      </c>
      <c r="H22" s="297">
        <v>1</v>
      </c>
      <c r="I22" s="297">
        <v>0</v>
      </c>
      <c r="J22" s="297">
        <v>1</v>
      </c>
      <c r="K22" s="297">
        <v>0</v>
      </c>
      <c r="L22" s="297">
        <v>0</v>
      </c>
      <c r="M22" s="297">
        <v>0</v>
      </c>
      <c r="N22" s="298">
        <v>4</v>
      </c>
      <c r="O22" s="290">
        <f t="shared" si="0"/>
        <v>0</v>
      </c>
    </row>
    <row r="23" spans="1:15" s="12" customFormat="1" ht="12">
      <c r="A23" s="295" t="s">
        <v>187</v>
      </c>
      <c r="B23" s="296">
        <v>0</v>
      </c>
      <c r="C23" s="297">
        <v>0</v>
      </c>
      <c r="D23" s="297">
        <v>0</v>
      </c>
      <c r="E23" s="297">
        <v>0</v>
      </c>
      <c r="F23" s="297">
        <v>0</v>
      </c>
      <c r="G23" s="297">
        <v>1</v>
      </c>
      <c r="H23" s="297">
        <v>0</v>
      </c>
      <c r="I23" s="297">
        <v>0</v>
      </c>
      <c r="J23" s="297">
        <v>0</v>
      </c>
      <c r="K23" s="297">
        <v>0</v>
      </c>
      <c r="L23" s="297">
        <v>0</v>
      </c>
      <c r="M23" s="297">
        <v>0</v>
      </c>
      <c r="N23" s="298">
        <v>1</v>
      </c>
      <c r="O23" s="290">
        <f t="shared" si="0"/>
        <v>0</v>
      </c>
    </row>
    <row r="24" spans="1:15" s="12" customFormat="1" ht="12">
      <c r="A24" s="295" t="s">
        <v>51</v>
      </c>
      <c r="B24" s="296">
        <v>0</v>
      </c>
      <c r="C24" s="297">
        <v>0</v>
      </c>
      <c r="D24" s="297">
        <v>0</v>
      </c>
      <c r="E24" s="297">
        <v>0</v>
      </c>
      <c r="F24" s="297">
        <v>0</v>
      </c>
      <c r="G24" s="297">
        <v>0</v>
      </c>
      <c r="H24" s="297">
        <v>1</v>
      </c>
      <c r="I24" s="297">
        <v>0</v>
      </c>
      <c r="J24" s="297">
        <v>0</v>
      </c>
      <c r="K24" s="297">
        <v>0</v>
      </c>
      <c r="L24" s="297">
        <v>0</v>
      </c>
      <c r="M24" s="297">
        <v>0</v>
      </c>
      <c r="N24" s="298">
        <v>1</v>
      </c>
      <c r="O24" s="290">
        <f t="shared" si="0"/>
        <v>0</v>
      </c>
    </row>
    <row r="25" spans="1:15" s="12" customFormat="1" ht="12">
      <c r="A25" s="295" t="s">
        <v>3</v>
      </c>
      <c r="B25" s="296">
        <v>0</v>
      </c>
      <c r="C25" s="297">
        <v>0</v>
      </c>
      <c r="D25" s="297">
        <v>0</v>
      </c>
      <c r="E25" s="297">
        <v>0</v>
      </c>
      <c r="F25" s="297">
        <v>0</v>
      </c>
      <c r="G25" s="297">
        <v>0</v>
      </c>
      <c r="H25" s="297">
        <v>0</v>
      </c>
      <c r="I25" s="297">
        <v>0</v>
      </c>
      <c r="J25" s="297">
        <v>0</v>
      </c>
      <c r="K25" s="297">
        <v>1</v>
      </c>
      <c r="L25" s="297">
        <v>0</v>
      </c>
      <c r="M25" s="297">
        <v>0</v>
      </c>
      <c r="N25" s="298">
        <v>1</v>
      </c>
      <c r="O25" s="290">
        <f t="shared" si="0"/>
        <v>0</v>
      </c>
    </row>
    <row r="26" spans="1:15" s="12" customFormat="1" ht="12">
      <c r="A26" s="295" t="s">
        <v>183</v>
      </c>
      <c r="B26" s="296">
        <v>0</v>
      </c>
      <c r="C26" s="297">
        <v>0</v>
      </c>
      <c r="D26" s="297">
        <v>3</v>
      </c>
      <c r="E26" s="297">
        <v>3</v>
      </c>
      <c r="F26" s="297">
        <v>0</v>
      </c>
      <c r="G26" s="297">
        <v>3</v>
      </c>
      <c r="H26" s="297">
        <v>0</v>
      </c>
      <c r="I26" s="297">
        <v>0</v>
      </c>
      <c r="J26" s="297">
        <v>0</v>
      </c>
      <c r="K26" s="297">
        <v>0</v>
      </c>
      <c r="L26" s="297">
        <v>0</v>
      </c>
      <c r="M26" s="297">
        <v>0</v>
      </c>
      <c r="N26" s="298">
        <v>9</v>
      </c>
      <c r="O26" s="290">
        <f t="shared" si="0"/>
        <v>0</v>
      </c>
    </row>
    <row r="27" spans="1:15" s="12" customFormat="1" ht="12">
      <c r="A27" s="295" t="s">
        <v>24</v>
      </c>
      <c r="B27" s="296">
        <v>0</v>
      </c>
      <c r="C27" s="297">
        <v>0</v>
      </c>
      <c r="D27" s="297">
        <v>16</v>
      </c>
      <c r="E27" s="297">
        <v>34</v>
      </c>
      <c r="F27" s="297">
        <v>0</v>
      </c>
      <c r="G27" s="297">
        <v>16</v>
      </c>
      <c r="H27" s="297">
        <v>17</v>
      </c>
      <c r="I27" s="297">
        <v>0</v>
      </c>
      <c r="J27" s="297">
        <v>11</v>
      </c>
      <c r="K27" s="297">
        <v>1</v>
      </c>
      <c r="L27" s="297">
        <v>0</v>
      </c>
      <c r="M27" s="297">
        <v>0</v>
      </c>
      <c r="N27" s="298">
        <v>95</v>
      </c>
      <c r="O27" s="290">
        <f t="shared" si="0"/>
        <v>0</v>
      </c>
    </row>
    <row r="28" spans="1:15" s="12" customFormat="1" ht="12">
      <c r="A28" s="295" t="s">
        <v>184</v>
      </c>
      <c r="B28" s="296">
        <v>0</v>
      </c>
      <c r="C28" s="297">
        <v>1</v>
      </c>
      <c r="D28" s="297">
        <v>1</v>
      </c>
      <c r="E28" s="297">
        <v>3</v>
      </c>
      <c r="F28" s="297">
        <v>0</v>
      </c>
      <c r="G28" s="297">
        <v>2</v>
      </c>
      <c r="H28" s="297">
        <v>1</v>
      </c>
      <c r="I28" s="297">
        <v>0</v>
      </c>
      <c r="J28" s="297">
        <v>0</v>
      </c>
      <c r="K28" s="297">
        <v>0</v>
      </c>
      <c r="L28" s="297">
        <v>0</v>
      </c>
      <c r="M28" s="297">
        <v>0</v>
      </c>
      <c r="N28" s="298">
        <v>8</v>
      </c>
      <c r="O28" s="290">
        <f t="shared" si="0"/>
        <v>0</v>
      </c>
    </row>
    <row r="29" spans="1:15" s="12" customFormat="1" ht="12">
      <c r="A29" s="295" t="s">
        <v>18</v>
      </c>
      <c r="B29" s="296">
        <v>0</v>
      </c>
      <c r="C29" s="297">
        <v>1</v>
      </c>
      <c r="D29" s="297">
        <v>2</v>
      </c>
      <c r="E29" s="297">
        <v>21</v>
      </c>
      <c r="F29" s="297">
        <v>0</v>
      </c>
      <c r="G29" s="297">
        <v>11</v>
      </c>
      <c r="H29" s="297">
        <v>1</v>
      </c>
      <c r="I29" s="297">
        <v>0</v>
      </c>
      <c r="J29" s="297">
        <v>0</v>
      </c>
      <c r="K29" s="297">
        <v>0</v>
      </c>
      <c r="L29" s="297">
        <v>0</v>
      </c>
      <c r="M29" s="297">
        <v>0</v>
      </c>
      <c r="N29" s="298">
        <v>36</v>
      </c>
      <c r="O29" s="290">
        <f t="shared" si="0"/>
        <v>0</v>
      </c>
    </row>
    <row r="30" spans="1:15" s="12" customFormat="1" ht="12">
      <c r="A30" s="295" t="s">
        <v>257</v>
      </c>
      <c r="B30" s="296">
        <v>0</v>
      </c>
      <c r="C30" s="297">
        <v>0</v>
      </c>
      <c r="D30" s="297">
        <v>2</v>
      </c>
      <c r="E30" s="297">
        <v>6</v>
      </c>
      <c r="F30" s="297">
        <v>0</v>
      </c>
      <c r="G30" s="297">
        <v>2</v>
      </c>
      <c r="H30" s="297">
        <v>3</v>
      </c>
      <c r="I30" s="297">
        <v>0</v>
      </c>
      <c r="J30" s="297">
        <v>2</v>
      </c>
      <c r="K30" s="297">
        <v>0</v>
      </c>
      <c r="L30" s="297">
        <v>1</v>
      </c>
      <c r="M30" s="297">
        <v>0</v>
      </c>
      <c r="N30" s="298">
        <v>16</v>
      </c>
      <c r="O30" s="290">
        <f t="shared" si="0"/>
        <v>0</v>
      </c>
    </row>
    <row r="31" spans="1:15" s="12" customFormat="1" ht="12">
      <c r="A31" s="295" t="s">
        <v>58</v>
      </c>
      <c r="B31" s="296">
        <v>0</v>
      </c>
      <c r="C31" s="297">
        <v>0</v>
      </c>
      <c r="D31" s="297">
        <v>0</v>
      </c>
      <c r="E31" s="297">
        <v>1</v>
      </c>
      <c r="F31" s="297">
        <v>0</v>
      </c>
      <c r="G31" s="297">
        <v>1</v>
      </c>
      <c r="H31" s="297">
        <v>2</v>
      </c>
      <c r="I31" s="297">
        <v>0</v>
      </c>
      <c r="J31" s="297">
        <v>0</v>
      </c>
      <c r="K31" s="297">
        <v>0</v>
      </c>
      <c r="L31" s="297">
        <v>0</v>
      </c>
      <c r="M31" s="297">
        <v>0</v>
      </c>
      <c r="N31" s="298">
        <v>4</v>
      </c>
      <c r="O31" s="290">
        <f t="shared" si="0"/>
        <v>0</v>
      </c>
    </row>
    <row r="32" spans="1:15" s="12" customFormat="1" ht="12">
      <c r="A32" s="295" t="s">
        <v>63</v>
      </c>
      <c r="B32" s="296">
        <v>0</v>
      </c>
      <c r="C32" s="297">
        <v>0</v>
      </c>
      <c r="D32" s="297">
        <v>5</v>
      </c>
      <c r="E32" s="297">
        <v>8</v>
      </c>
      <c r="F32" s="297">
        <v>0</v>
      </c>
      <c r="G32" s="297">
        <v>9</v>
      </c>
      <c r="H32" s="297">
        <v>15</v>
      </c>
      <c r="I32" s="297">
        <v>0</v>
      </c>
      <c r="J32" s="297">
        <v>2</v>
      </c>
      <c r="K32" s="297">
        <v>0</v>
      </c>
      <c r="L32" s="297">
        <v>0</v>
      </c>
      <c r="M32" s="297">
        <v>0</v>
      </c>
      <c r="N32" s="298">
        <v>39</v>
      </c>
      <c r="O32" s="290">
        <f t="shared" si="0"/>
        <v>0</v>
      </c>
    </row>
    <row r="33" spans="1:15" s="12" customFormat="1" ht="12">
      <c r="A33" s="295" t="s">
        <v>6</v>
      </c>
      <c r="B33" s="296">
        <v>0</v>
      </c>
      <c r="C33" s="297">
        <v>0</v>
      </c>
      <c r="D33" s="297">
        <v>3</v>
      </c>
      <c r="E33" s="297">
        <v>2</v>
      </c>
      <c r="F33" s="297">
        <v>0</v>
      </c>
      <c r="G33" s="297">
        <v>0</v>
      </c>
      <c r="H33" s="297">
        <v>1</v>
      </c>
      <c r="I33" s="297">
        <v>0</v>
      </c>
      <c r="J33" s="297">
        <v>1</v>
      </c>
      <c r="K33" s="297">
        <v>0</v>
      </c>
      <c r="L33" s="297">
        <v>0</v>
      </c>
      <c r="M33" s="297">
        <v>1</v>
      </c>
      <c r="N33" s="298">
        <v>8</v>
      </c>
      <c r="O33" s="290">
        <f t="shared" si="0"/>
        <v>0</v>
      </c>
    </row>
    <row r="34" spans="1:15" s="12" customFormat="1" ht="12">
      <c r="A34" s="295" t="s">
        <v>70</v>
      </c>
      <c r="B34" s="296">
        <v>0</v>
      </c>
      <c r="C34" s="297">
        <v>0</v>
      </c>
      <c r="D34" s="297">
        <v>0</v>
      </c>
      <c r="E34" s="297">
        <v>1</v>
      </c>
      <c r="F34" s="297">
        <v>0</v>
      </c>
      <c r="G34" s="297">
        <v>0</v>
      </c>
      <c r="H34" s="297">
        <v>0</v>
      </c>
      <c r="I34" s="297">
        <v>0</v>
      </c>
      <c r="J34" s="297">
        <v>0</v>
      </c>
      <c r="K34" s="297">
        <v>0</v>
      </c>
      <c r="L34" s="297">
        <v>0</v>
      </c>
      <c r="M34" s="297">
        <v>0</v>
      </c>
      <c r="N34" s="298">
        <v>1</v>
      </c>
      <c r="O34" s="290">
        <f t="shared" si="0"/>
        <v>0</v>
      </c>
    </row>
    <row r="35" spans="1:15" s="12" customFormat="1" ht="12">
      <c r="A35" s="295" t="s">
        <v>19</v>
      </c>
      <c r="B35" s="296">
        <v>0</v>
      </c>
      <c r="C35" s="297">
        <v>0</v>
      </c>
      <c r="D35" s="297">
        <v>0</v>
      </c>
      <c r="E35" s="297">
        <v>1</v>
      </c>
      <c r="F35" s="297">
        <v>0</v>
      </c>
      <c r="G35" s="297">
        <v>2</v>
      </c>
      <c r="H35" s="297">
        <v>0</v>
      </c>
      <c r="I35" s="297">
        <v>0</v>
      </c>
      <c r="J35" s="297">
        <v>0</v>
      </c>
      <c r="K35" s="297">
        <v>0</v>
      </c>
      <c r="L35" s="297">
        <v>0</v>
      </c>
      <c r="M35" s="297">
        <v>0</v>
      </c>
      <c r="N35" s="298">
        <v>3</v>
      </c>
      <c r="O35" s="290">
        <f t="shared" si="0"/>
        <v>0</v>
      </c>
    </row>
    <row r="36" spans="1:15" s="12" customFormat="1" ht="12">
      <c r="A36" s="295" t="s">
        <v>7</v>
      </c>
      <c r="B36" s="296">
        <v>0</v>
      </c>
      <c r="C36" s="297">
        <v>0</v>
      </c>
      <c r="D36" s="297">
        <v>3</v>
      </c>
      <c r="E36" s="297">
        <v>2</v>
      </c>
      <c r="F36" s="297">
        <v>0</v>
      </c>
      <c r="G36" s="297">
        <v>0</v>
      </c>
      <c r="H36" s="297">
        <v>4</v>
      </c>
      <c r="I36" s="297">
        <v>0</v>
      </c>
      <c r="J36" s="297">
        <v>1</v>
      </c>
      <c r="K36" s="297">
        <v>2</v>
      </c>
      <c r="L36" s="297">
        <v>0</v>
      </c>
      <c r="M36" s="297">
        <v>0</v>
      </c>
      <c r="N36" s="298">
        <v>12</v>
      </c>
      <c r="O36" s="290">
        <f t="shared" si="0"/>
        <v>0</v>
      </c>
    </row>
    <row r="37" spans="1:15" s="12" customFormat="1" ht="12">
      <c r="A37" s="295" t="s">
        <v>46</v>
      </c>
      <c r="B37" s="296">
        <v>0</v>
      </c>
      <c r="C37" s="297">
        <v>0</v>
      </c>
      <c r="D37" s="297">
        <v>18</v>
      </c>
      <c r="E37" s="297">
        <v>19</v>
      </c>
      <c r="F37" s="297">
        <v>5</v>
      </c>
      <c r="G37" s="297">
        <v>43</v>
      </c>
      <c r="H37" s="297">
        <v>16</v>
      </c>
      <c r="I37" s="297">
        <v>1</v>
      </c>
      <c r="J37" s="297">
        <v>9</v>
      </c>
      <c r="K37" s="297">
        <v>1</v>
      </c>
      <c r="L37" s="297">
        <v>5</v>
      </c>
      <c r="M37" s="297">
        <v>0</v>
      </c>
      <c r="N37" s="298">
        <v>117</v>
      </c>
      <c r="O37" s="290">
        <f aca="true" t="shared" si="1" ref="O37:O64">SUM(B37:M37)-N37</f>
        <v>0</v>
      </c>
    </row>
    <row r="38" spans="1:15" s="12" customFormat="1" ht="12">
      <c r="A38" s="295" t="s">
        <v>179</v>
      </c>
      <c r="B38" s="296">
        <v>23</v>
      </c>
      <c r="C38" s="297">
        <v>0</v>
      </c>
      <c r="D38" s="297">
        <v>0</v>
      </c>
      <c r="E38" s="297">
        <v>1</v>
      </c>
      <c r="F38" s="297">
        <v>0</v>
      </c>
      <c r="G38" s="297">
        <v>0</v>
      </c>
      <c r="H38" s="297">
        <v>0</v>
      </c>
      <c r="I38" s="297">
        <v>0</v>
      </c>
      <c r="J38" s="297">
        <v>0</v>
      </c>
      <c r="K38" s="297">
        <v>0</v>
      </c>
      <c r="L38" s="297">
        <v>0</v>
      </c>
      <c r="M38" s="297">
        <v>0</v>
      </c>
      <c r="N38" s="298">
        <v>24</v>
      </c>
      <c r="O38" s="290">
        <f t="shared" si="1"/>
        <v>0</v>
      </c>
    </row>
    <row r="39" spans="1:15" s="12" customFormat="1" ht="12">
      <c r="A39" s="295" t="s">
        <v>26</v>
      </c>
      <c r="B39" s="296">
        <v>0</v>
      </c>
      <c r="C39" s="297">
        <v>2</v>
      </c>
      <c r="D39" s="297">
        <v>0</v>
      </c>
      <c r="E39" s="297">
        <v>1</v>
      </c>
      <c r="F39" s="297">
        <v>0</v>
      </c>
      <c r="G39" s="297">
        <v>0</v>
      </c>
      <c r="H39" s="297">
        <v>0</v>
      </c>
      <c r="I39" s="297">
        <v>0</v>
      </c>
      <c r="J39" s="297">
        <v>0</v>
      </c>
      <c r="K39" s="297">
        <v>0</v>
      </c>
      <c r="L39" s="297">
        <v>0</v>
      </c>
      <c r="M39" s="297">
        <v>0</v>
      </c>
      <c r="N39" s="298">
        <v>3</v>
      </c>
      <c r="O39" s="290">
        <f t="shared" si="1"/>
        <v>0</v>
      </c>
    </row>
    <row r="40" spans="1:15" s="12" customFormat="1" ht="12">
      <c r="A40" s="295" t="s">
        <v>59</v>
      </c>
      <c r="B40" s="296">
        <v>0</v>
      </c>
      <c r="C40" s="297">
        <v>0</v>
      </c>
      <c r="D40" s="297">
        <v>0</v>
      </c>
      <c r="E40" s="297">
        <v>0</v>
      </c>
      <c r="F40" s="297">
        <v>0</v>
      </c>
      <c r="G40" s="297">
        <v>1</v>
      </c>
      <c r="H40" s="297">
        <v>0</v>
      </c>
      <c r="I40" s="297">
        <v>0</v>
      </c>
      <c r="J40" s="297">
        <v>0</v>
      </c>
      <c r="K40" s="297">
        <v>0</v>
      </c>
      <c r="L40" s="297">
        <v>0</v>
      </c>
      <c r="M40" s="297">
        <v>0</v>
      </c>
      <c r="N40" s="298">
        <v>1</v>
      </c>
      <c r="O40" s="290">
        <f t="shared" si="1"/>
        <v>0</v>
      </c>
    </row>
    <row r="41" spans="1:15" s="12" customFormat="1" ht="12">
      <c r="A41" s="295" t="s">
        <v>20</v>
      </c>
      <c r="B41" s="296">
        <v>0</v>
      </c>
      <c r="C41" s="297">
        <v>1</v>
      </c>
      <c r="D41" s="297">
        <v>5</v>
      </c>
      <c r="E41" s="297">
        <v>13</v>
      </c>
      <c r="F41" s="297">
        <v>2</v>
      </c>
      <c r="G41" s="297">
        <v>16</v>
      </c>
      <c r="H41" s="297">
        <v>4</v>
      </c>
      <c r="I41" s="297">
        <v>0</v>
      </c>
      <c r="J41" s="297">
        <v>4</v>
      </c>
      <c r="K41" s="297">
        <v>0</v>
      </c>
      <c r="L41" s="297">
        <v>0</v>
      </c>
      <c r="M41" s="297">
        <v>1</v>
      </c>
      <c r="N41" s="298">
        <v>46</v>
      </c>
      <c r="O41" s="290">
        <f t="shared" si="1"/>
        <v>0</v>
      </c>
    </row>
    <row r="42" spans="1:15" s="12" customFormat="1" ht="12">
      <c r="A42" s="295" t="s">
        <v>31</v>
      </c>
      <c r="B42" s="296">
        <v>0</v>
      </c>
      <c r="C42" s="297">
        <v>0</v>
      </c>
      <c r="D42" s="297">
        <v>1</v>
      </c>
      <c r="E42" s="297">
        <v>1</v>
      </c>
      <c r="F42" s="297">
        <v>1</v>
      </c>
      <c r="G42" s="297">
        <v>2</v>
      </c>
      <c r="H42" s="297">
        <v>0</v>
      </c>
      <c r="I42" s="297">
        <v>0</v>
      </c>
      <c r="J42" s="297">
        <v>0</v>
      </c>
      <c r="K42" s="297">
        <v>0</v>
      </c>
      <c r="L42" s="297">
        <v>0</v>
      </c>
      <c r="M42" s="297">
        <v>0</v>
      </c>
      <c r="N42" s="298">
        <v>5</v>
      </c>
      <c r="O42" s="290">
        <f t="shared" si="1"/>
        <v>0</v>
      </c>
    </row>
    <row r="43" spans="1:15" s="12" customFormat="1" ht="12">
      <c r="A43" s="295" t="s">
        <v>47</v>
      </c>
      <c r="B43" s="296">
        <v>0</v>
      </c>
      <c r="C43" s="297">
        <v>0</v>
      </c>
      <c r="D43" s="297">
        <v>0</v>
      </c>
      <c r="E43" s="297">
        <v>1</v>
      </c>
      <c r="F43" s="297">
        <v>1</v>
      </c>
      <c r="G43" s="297">
        <v>3</v>
      </c>
      <c r="H43" s="297">
        <v>1</v>
      </c>
      <c r="I43" s="297">
        <v>0</v>
      </c>
      <c r="J43" s="297">
        <v>0</v>
      </c>
      <c r="K43" s="297">
        <v>0</v>
      </c>
      <c r="L43" s="297">
        <v>0</v>
      </c>
      <c r="M43" s="297">
        <v>0</v>
      </c>
      <c r="N43" s="298">
        <v>6</v>
      </c>
      <c r="O43" s="290">
        <f t="shared" si="1"/>
        <v>0</v>
      </c>
    </row>
    <row r="44" spans="1:15" s="12" customFormat="1" ht="12">
      <c r="A44" s="295" t="s">
        <v>48</v>
      </c>
      <c r="B44" s="296">
        <v>0</v>
      </c>
      <c r="C44" s="297">
        <v>0</v>
      </c>
      <c r="D44" s="297">
        <v>0</v>
      </c>
      <c r="E44" s="297">
        <v>1</v>
      </c>
      <c r="F44" s="297">
        <v>0</v>
      </c>
      <c r="G44" s="297">
        <v>0</v>
      </c>
      <c r="H44" s="297">
        <v>0</v>
      </c>
      <c r="I44" s="297">
        <v>0</v>
      </c>
      <c r="J44" s="297">
        <v>0</v>
      </c>
      <c r="K44" s="297">
        <v>0</v>
      </c>
      <c r="L44" s="297">
        <v>0</v>
      </c>
      <c r="M44" s="297">
        <v>0</v>
      </c>
      <c r="N44" s="298">
        <v>1</v>
      </c>
      <c r="O44" s="290">
        <f t="shared" si="1"/>
        <v>0</v>
      </c>
    </row>
    <row r="45" spans="1:15" s="12" customFormat="1" ht="12">
      <c r="A45" s="295" t="s">
        <v>8</v>
      </c>
      <c r="B45" s="296">
        <v>0</v>
      </c>
      <c r="C45" s="297">
        <v>1</v>
      </c>
      <c r="D45" s="297">
        <v>6</v>
      </c>
      <c r="E45" s="297">
        <v>17</v>
      </c>
      <c r="F45" s="297">
        <v>8</v>
      </c>
      <c r="G45" s="297">
        <v>21</v>
      </c>
      <c r="H45" s="297">
        <v>23</v>
      </c>
      <c r="I45" s="297">
        <v>0</v>
      </c>
      <c r="J45" s="297">
        <v>1</v>
      </c>
      <c r="K45" s="297">
        <v>3</v>
      </c>
      <c r="L45" s="297">
        <v>0</v>
      </c>
      <c r="M45" s="297">
        <v>0</v>
      </c>
      <c r="N45" s="298">
        <v>80</v>
      </c>
      <c r="O45" s="290">
        <f t="shared" si="1"/>
        <v>0</v>
      </c>
    </row>
    <row r="46" spans="1:15" s="12" customFormat="1" ht="12">
      <c r="A46" s="295" t="s">
        <v>54</v>
      </c>
      <c r="B46" s="296">
        <v>0</v>
      </c>
      <c r="C46" s="297">
        <v>0</v>
      </c>
      <c r="D46" s="297">
        <v>1</v>
      </c>
      <c r="E46" s="297">
        <v>1</v>
      </c>
      <c r="F46" s="297">
        <v>0</v>
      </c>
      <c r="G46" s="297">
        <v>0</v>
      </c>
      <c r="H46" s="297">
        <v>0</v>
      </c>
      <c r="I46" s="297">
        <v>0</v>
      </c>
      <c r="J46" s="297">
        <v>0</v>
      </c>
      <c r="K46" s="297">
        <v>0</v>
      </c>
      <c r="L46" s="297">
        <v>0</v>
      </c>
      <c r="M46" s="297">
        <v>0</v>
      </c>
      <c r="N46" s="298">
        <v>2</v>
      </c>
      <c r="O46" s="290">
        <f t="shared" si="1"/>
        <v>0</v>
      </c>
    </row>
    <row r="47" spans="1:15" s="12" customFormat="1" ht="12">
      <c r="A47" s="295" t="s">
        <v>21</v>
      </c>
      <c r="B47" s="296">
        <v>0</v>
      </c>
      <c r="C47" s="297">
        <v>0</v>
      </c>
      <c r="D47" s="297">
        <v>0</v>
      </c>
      <c r="E47" s="297">
        <v>0</v>
      </c>
      <c r="F47" s="297">
        <v>0</v>
      </c>
      <c r="G47" s="297">
        <v>0</v>
      </c>
      <c r="H47" s="297">
        <v>0</v>
      </c>
      <c r="I47" s="297">
        <v>0</v>
      </c>
      <c r="J47" s="297">
        <v>4</v>
      </c>
      <c r="K47" s="297">
        <v>0</v>
      </c>
      <c r="L47" s="297">
        <v>0</v>
      </c>
      <c r="M47" s="297">
        <v>0</v>
      </c>
      <c r="N47" s="298">
        <v>4</v>
      </c>
      <c r="O47" s="290">
        <f t="shared" si="1"/>
        <v>0</v>
      </c>
    </row>
    <row r="48" spans="1:15" s="12" customFormat="1" ht="12">
      <c r="A48" s="295" t="s">
        <v>9</v>
      </c>
      <c r="B48" s="296">
        <v>0</v>
      </c>
      <c r="C48" s="297">
        <v>0</v>
      </c>
      <c r="D48" s="297">
        <v>0</v>
      </c>
      <c r="E48" s="297">
        <v>0</v>
      </c>
      <c r="F48" s="297">
        <v>0</v>
      </c>
      <c r="G48" s="297">
        <v>0</v>
      </c>
      <c r="H48" s="297">
        <v>2</v>
      </c>
      <c r="I48" s="297">
        <v>0</v>
      </c>
      <c r="J48" s="297">
        <v>0</v>
      </c>
      <c r="K48" s="297">
        <v>0</v>
      </c>
      <c r="L48" s="297">
        <v>0</v>
      </c>
      <c r="M48" s="297">
        <v>0</v>
      </c>
      <c r="N48" s="298">
        <v>2</v>
      </c>
      <c r="O48" s="290">
        <f t="shared" si="1"/>
        <v>0</v>
      </c>
    </row>
    <row r="49" spans="1:15" s="12" customFormat="1" ht="12">
      <c r="A49" s="295" t="s">
        <v>22</v>
      </c>
      <c r="B49" s="296">
        <v>0</v>
      </c>
      <c r="C49" s="297">
        <v>0</v>
      </c>
      <c r="D49" s="297">
        <v>1</v>
      </c>
      <c r="E49" s="297">
        <v>9</v>
      </c>
      <c r="F49" s="297">
        <v>0</v>
      </c>
      <c r="G49" s="297">
        <v>0</v>
      </c>
      <c r="H49" s="297">
        <v>0</v>
      </c>
      <c r="I49" s="297">
        <v>0</v>
      </c>
      <c r="J49" s="297">
        <v>0</v>
      </c>
      <c r="K49" s="297">
        <v>0</v>
      </c>
      <c r="L49" s="297">
        <v>0</v>
      </c>
      <c r="M49" s="297">
        <v>0</v>
      </c>
      <c r="N49" s="298">
        <v>10</v>
      </c>
      <c r="O49" s="290">
        <f t="shared" si="1"/>
        <v>0</v>
      </c>
    </row>
    <row r="50" spans="1:15" s="12" customFormat="1" ht="12">
      <c r="A50" s="295" t="s">
        <v>178</v>
      </c>
      <c r="B50" s="296">
        <v>0</v>
      </c>
      <c r="C50" s="297">
        <v>0</v>
      </c>
      <c r="D50" s="297">
        <v>0</v>
      </c>
      <c r="E50" s="297">
        <v>4</v>
      </c>
      <c r="F50" s="297">
        <v>0</v>
      </c>
      <c r="G50" s="297">
        <v>4</v>
      </c>
      <c r="H50" s="297">
        <v>1</v>
      </c>
      <c r="I50" s="297">
        <v>0</v>
      </c>
      <c r="J50" s="297">
        <v>0</v>
      </c>
      <c r="K50" s="297">
        <v>0</v>
      </c>
      <c r="L50" s="297">
        <v>0</v>
      </c>
      <c r="M50" s="297">
        <v>0</v>
      </c>
      <c r="N50" s="298">
        <v>9</v>
      </c>
      <c r="O50" s="290">
        <f t="shared" si="1"/>
        <v>0</v>
      </c>
    </row>
    <row r="51" spans="1:15" s="12" customFormat="1" ht="12">
      <c r="A51" s="295" t="s">
        <v>34</v>
      </c>
      <c r="B51" s="296">
        <v>0</v>
      </c>
      <c r="C51" s="297">
        <v>0</v>
      </c>
      <c r="D51" s="297">
        <v>0</v>
      </c>
      <c r="E51" s="297">
        <v>1</v>
      </c>
      <c r="F51" s="297">
        <v>1</v>
      </c>
      <c r="G51" s="297">
        <v>0</v>
      </c>
      <c r="H51" s="297">
        <v>0</v>
      </c>
      <c r="I51" s="297">
        <v>1</v>
      </c>
      <c r="J51" s="297">
        <v>0</v>
      </c>
      <c r="K51" s="297">
        <v>0</v>
      </c>
      <c r="L51" s="297">
        <v>0</v>
      </c>
      <c r="M51" s="297">
        <v>0</v>
      </c>
      <c r="N51" s="298">
        <v>3</v>
      </c>
      <c r="O51" s="290">
        <f t="shared" si="1"/>
        <v>0</v>
      </c>
    </row>
    <row r="52" spans="1:15" s="12" customFormat="1" ht="12">
      <c r="A52" s="295" t="s">
        <v>60</v>
      </c>
      <c r="B52" s="296">
        <v>0</v>
      </c>
      <c r="C52" s="297">
        <v>0</v>
      </c>
      <c r="D52" s="297">
        <v>0</v>
      </c>
      <c r="E52" s="297">
        <v>3</v>
      </c>
      <c r="F52" s="297">
        <v>2</v>
      </c>
      <c r="G52" s="297">
        <v>0</v>
      </c>
      <c r="H52" s="297">
        <v>1</v>
      </c>
      <c r="I52" s="297">
        <v>0</v>
      </c>
      <c r="J52" s="297">
        <v>1</v>
      </c>
      <c r="K52" s="297">
        <v>0</v>
      </c>
      <c r="L52" s="297">
        <v>0</v>
      </c>
      <c r="M52" s="297">
        <v>0</v>
      </c>
      <c r="N52" s="298">
        <v>7</v>
      </c>
      <c r="O52" s="290">
        <f t="shared" si="1"/>
        <v>0</v>
      </c>
    </row>
    <row r="53" spans="1:15" s="12" customFormat="1" ht="12">
      <c r="A53" s="295" t="s">
        <v>180</v>
      </c>
      <c r="B53" s="296">
        <v>0</v>
      </c>
      <c r="C53" s="297">
        <v>0</v>
      </c>
      <c r="D53" s="297">
        <v>1</v>
      </c>
      <c r="E53" s="297">
        <v>6</v>
      </c>
      <c r="F53" s="297">
        <v>1</v>
      </c>
      <c r="G53" s="297">
        <v>6</v>
      </c>
      <c r="H53" s="297">
        <v>3</v>
      </c>
      <c r="I53" s="297">
        <v>0</v>
      </c>
      <c r="J53" s="297">
        <v>15</v>
      </c>
      <c r="K53" s="297">
        <v>0</v>
      </c>
      <c r="L53" s="297">
        <v>0</v>
      </c>
      <c r="M53" s="297">
        <v>0</v>
      </c>
      <c r="N53" s="298">
        <v>32</v>
      </c>
      <c r="O53" s="290">
        <f t="shared" si="1"/>
        <v>0</v>
      </c>
    </row>
    <row r="54" spans="1:15" s="12" customFormat="1" ht="12">
      <c r="A54" s="295" t="s">
        <v>185</v>
      </c>
      <c r="B54" s="296">
        <v>0</v>
      </c>
      <c r="C54" s="297">
        <v>0</v>
      </c>
      <c r="D54" s="297">
        <v>0</v>
      </c>
      <c r="E54" s="297">
        <v>3</v>
      </c>
      <c r="F54" s="297">
        <v>0</v>
      </c>
      <c r="G54" s="297">
        <v>0</v>
      </c>
      <c r="H54" s="297">
        <v>0</v>
      </c>
      <c r="I54" s="297">
        <v>0</v>
      </c>
      <c r="J54" s="297">
        <v>0</v>
      </c>
      <c r="K54" s="297">
        <v>0</v>
      </c>
      <c r="L54" s="297">
        <v>0</v>
      </c>
      <c r="M54" s="297">
        <v>0</v>
      </c>
      <c r="N54" s="298">
        <v>3</v>
      </c>
      <c r="O54" s="290">
        <f t="shared" si="1"/>
        <v>0</v>
      </c>
    </row>
    <row r="55" spans="1:15" s="12" customFormat="1" ht="12">
      <c r="A55" s="295" t="s">
        <v>61</v>
      </c>
      <c r="B55" s="296">
        <v>0</v>
      </c>
      <c r="C55" s="297">
        <v>0</v>
      </c>
      <c r="D55" s="297">
        <v>0</v>
      </c>
      <c r="E55" s="297">
        <v>1</v>
      </c>
      <c r="F55" s="297">
        <v>0</v>
      </c>
      <c r="G55" s="297">
        <v>0</v>
      </c>
      <c r="H55" s="297">
        <v>0</v>
      </c>
      <c r="I55" s="297">
        <v>0</v>
      </c>
      <c r="J55" s="297">
        <v>0</v>
      </c>
      <c r="K55" s="297">
        <v>0</v>
      </c>
      <c r="L55" s="297">
        <v>0</v>
      </c>
      <c r="M55" s="297">
        <v>0</v>
      </c>
      <c r="N55" s="298">
        <v>1</v>
      </c>
      <c r="O55" s="290">
        <f t="shared" si="1"/>
        <v>0</v>
      </c>
    </row>
    <row r="56" spans="1:15" s="12" customFormat="1" ht="12">
      <c r="A56" s="295" t="s">
        <v>55</v>
      </c>
      <c r="B56" s="296">
        <v>0</v>
      </c>
      <c r="C56" s="297">
        <v>0</v>
      </c>
      <c r="D56" s="297">
        <v>9</v>
      </c>
      <c r="E56" s="297">
        <v>21</v>
      </c>
      <c r="F56" s="297">
        <v>5</v>
      </c>
      <c r="G56" s="297">
        <v>2</v>
      </c>
      <c r="H56" s="297">
        <v>4</v>
      </c>
      <c r="I56" s="297">
        <v>0</v>
      </c>
      <c r="J56" s="297">
        <v>1</v>
      </c>
      <c r="K56" s="297">
        <v>0</v>
      </c>
      <c r="L56" s="297">
        <v>1</v>
      </c>
      <c r="M56" s="297">
        <v>0</v>
      </c>
      <c r="N56" s="298">
        <v>43</v>
      </c>
      <c r="O56" s="290">
        <f t="shared" si="1"/>
        <v>0</v>
      </c>
    </row>
    <row r="57" spans="1:15" s="12" customFormat="1" ht="12">
      <c r="A57" s="295" t="s">
        <v>52</v>
      </c>
      <c r="B57" s="296">
        <v>0</v>
      </c>
      <c r="C57" s="297">
        <v>0</v>
      </c>
      <c r="D57" s="297">
        <v>0</v>
      </c>
      <c r="E57" s="297">
        <v>0</v>
      </c>
      <c r="F57" s="297">
        <v>0</v>
      </c>
      <c r="G57" s="297">
        <v>0</v>
      </c>
      <c r="H57" s="297">
        <v>2</v>
      </c>
      <c r="I57" s="297">
        <v>0</v>
      </c>
      <c r="J57" s="297">
        <v>0</v>
      </c>
      <c r="K57" s="297">
        <v>0</v>
      </c>
      <c r="L57" s="297">
        <v>0</v>
      </c>
      <c r="M57" s="297">
        <v>0</v>
      </c>
      <c r="N57" s="298">
        <v>2</v>
      </c>
      <c r="O57" s="290">
        <f t="shared" si="1"/>
        <v>0</v>
      </c>
    </row>
    <row r="58" spans="1:15" s="12" customFormat="1" ht="12">
      <c r="A58" s="295" t="s">
        <v>186</v>
      </c>
      <c r="B58" s="296">
        <v>0</v>
      </c>
      <c r="C58" s="297">
        <v>0</v>
      </c>
      <c r="D58" s="297">
        <v>0</v>
      </c>
      <c r="E58" s="297">
        <v>0</v>
      </c>
      <c r="F58" s="297">
        <v>0</v>
      </c>
      <c r="G58" s="297">
        <v>1</v>
      </c>
      <c r="H58" s="297">
        <v>0</v>
      </c>
      <c r="I58" s="297">
        <v>0</v>
      </c>
      <c r="J58" s="297">
        <v>0</v>
      </c>
      <c r="K58" s="297">
        <v>0</v>
      </c>
      <c r="L58" s="297">
        <v>0</v>
      </c>
      <c r="M58" s="297">
        <v>0</v>
      </c>
      <c r="N58" s="298">
        <v>1</v>
      </c>
      <c r="O58" s="290">
        <f t="shared" si="1"/>
        <v>0</v>
      </c>
    </row>
    <row r="59" spans="1:15" s="12" customFormat="1" ht="12">
      <c r="A59" s="295" t="s">
        <v>10</v>
      </c>
      <c r="B59" s="296">
        <v>0</v>
      </c>
      <c r="C59" s="297">
        <v>2</v>
      </c>
      <c r="D59" s="297">
        <v>21</v>
      </c>
      <c r="E59" s="297">
        <v>33</v>
      </c>
      <c r="F59" s="297">
        <v>4</v>
      </c>
      <c r="G59" s="297">
        <v>50</v>
      </c>
      <c r="H59" s="297">
        <v>53</v>
      </c>
      <c r="I59" s="297">
        <v>0</v>
      </c>
      <c r="J59" s="297">
        <v>7</v>
      </c>
      <c r="K59" s="297">
        <v>11</v>
      </c>
      <c r="L59" s="297">
        <v>18</v>
      </c>
      <c r="M59" s="297">
        <v>6</v>
      </c>
      <c r="N59" s="298">
        <v>205</v>
      </c>
      <c r="O59" s="290">
        <f t="shared" si="1"/>
        <v>0</v>
      </c>
    </row>
    <row r="60" spans="1:15" s="12" customFormat="1" ht="12">
      <c r="A60" s="295" t="s">
        <v>62</v>
      </c>
      <c r="B60" s="296">
        <v>0</v>
      </c>
      <c r="C60" s="297">
        <v>0</v>
      </c>
      <c r="D60" s="297">
        <v>1</v>
      </c>
      <c r="E60" s="297">
        <v>5</v>
      </c>
      <c r="F60" s="297">
        <v>0</v>
      </c>
      <c r="G60" s="297">
        <v>0</v>
      </c>
      <c r="H60" s="297">
        <v>6</v>
      </c>
      <c r="I60" s="297">
        <v>0</v>
      </c>
      <c r="J60" s="297">
        <v>0</v>
      </c>
      <c r="K60" s="297">
        <v>0</v>
      </c>
      <c r="L60" s="297">
        <v>0</v>
      </c>
      <c r="M60" s="297">
        <v>0</v>
      </c>
      <c r="N60" s="298">
        <v>12</v>
      </c>
      <c r="O60" s="290">
        <f t="shared" si="1"/>
        <v>0</v>
      </c>
    </row>
    <row r="61" spans="1:15" s="12" customFormat="1" ht="12">
      <c r="A61" s="295" t="s">
        <v>29</v>
      </c>
      <c r="B61" s="296">
        <v>0</v>
      </c>
      <c r="C61" s="297">
        <v>1</v>
      </c>
      <c r="D61" s="297">
        <v>9</v>
      </c>
      <c r="E61" s="297">
        <v>11</v>
      </c>
      <c r="F61" s="297">
        <v>1</v>
      </c>
      <c r="G61" s="297">
        <v>13</v>
      </c>
      <c r="H61" s="297">
        <v>13</v>
      </c>
      <c r="I61" s="297">
        <v>0</v>
      </c>
      <c r="J61" s="297">
        <v>5</v>
      </c>
      <c r="K61" s="297">
        <v>2</v>
      </c>
      <c r="L61" s="297">
        <v>1</v>
      </c>
      <c r="M61" s="297">
        <v>0</v>
      </c>
      <c r="N61" s="298">
        <v>56</v>
      </c>
      <c r="O61" s="290">
        <f t="shared" si="1"/>
        <v>0</v>
      </c>
    </row>
    <row r="62" spans="1:15" s="12" customFormat="1" ht="12">
      <c r="A62" s="295" t="s">
        <v>189</v>
      </c>
      <c r="B62" s="296">
        <v>0</v>
      </c>
      <c r="C62" s="297">
        <v>1</v>
      </c>
      <c r="D62" s="297">
        <v>0</v>
      </c>
      <c r="E62" s="297">
        <v>0</v>
      </c>
      <c r="F62" s="297">
        <v>0</v>
      </c>
      <c r="G62" s="297">
        <v>0</v>
      </c>
      <c r="H62" s="297">
        <v>0</v>
      </c>
      <c r="I62" s="297">
        <v>0</v>
      </c>
      <c r="J62" s="297">
        <v>0</v>
      </c>
      <c r="K62" s="297">
        <v>0</v>
      </c>
      <c r="L62" s="297">
        <v>0</v>
      </c>
      <c r="M62" s="297">
        <v>0</v>
      </c>
      <c r="N62" s="298">
        <v>1</v>
      </c>
      <c r="O62" s="290">
        <f t="shared" si="1"/>
        <v>0</v>
      </c>
    </row>
    <row r="63" spans="1:15" s="12" customFormat="1" ht="12">
      <c r="A63" s="117" t="s">
        <v>39</v>
      </c>
      <c r="B63" s="118">
        <v>25</v>
      </c>
      <c r="C63" s="118">
        <v>11</v>
      </c>
      <c r="D63" s="118">
        <v>141</v>
      </c>
      <c r="E63" s="118">
        <v>304</v>
      </c>
      <c r="F63" s="118">
        <v>48</v>
      </c>
      <c r="G63" s="118">
        <v>302</v>
      </c>
      <c r="H63" s="118">
        <v>269</v>
      </c>
      <c r="I63" s="118">
        <v>6</v>
      </c>
      <c r="J63" s="118">
        <v>78</v>
      </c>
      <c r="K63" s="118">
        <v>31</v>
      </c>
      <c r="L63" s="118">
        <v>32</v>
      </c>
      <c r="M63" s="118">
        <v>11</v>
      </c>
      <c r="N63" s="118">
        <v>1258</v>
      </c>
      <c r="O63" s="290">
        <f t="shared" si="1"/>
        <v>0</v>
      </c>
    </row>
    <row r="64" spans="1:15" s="12" customFormat="1" ht="11.25">
      <c r="A64" s="379" t="s">
        <v>74</v>
      </c>
      <c r="B64" s="380">
        <f aca="true" t="shared" si="2" ref="B64:N64">B63/$N63</f>
        <v>0.01987281399046105</v>
      </c>
      <c r="C64" s="381">
        <f t="shared" si="2"/>
        <v>0.008744038155802861</v>
      </c>
      <c r="D64" s="381">
        <f t="shared" si="2"/>
        <v>0.11208267090620032</v>
      </c>
      <c r="E64" s="381">
        <f t="shared" si="2"/>
        <v>0.24165341812400637</v>
      </c>
      <c r="F64" s="381">
        <f t="shared" si="2"/>
        <v>0.03815580286168521</v>
      </c>
      <c r="G64" s="381">
        <f t="shared" si="2"/>
        <v>0.24006359300476948</v>
      </c>
      <c r="H64" s="381">
        <f t="shared" si="2"/>
        <v>0.2138314785373609</v>
      </c>
      <c r="I64" s="381">
        <f t="shared" si="2"/>
        <v>0.0047694753577106515</v>
      </c>
      <c r="J64" s="381">
        <f t="shared" si="2"/>
        <v>0.06200317965023847</v>
      </c>
      <c r="K64" s="381">
        <f t="shared" si="2"/>
        <v>0.0246422893481717</v>
      </c>
      <c r="L64" s="381">
        <f t="shared" si="2"/>
        <v>0.025437201907790145</v>
      </c>
      <c r="M64" s="381">
        <f t="shared" si="2"/>
        <v>0.008744038155802861</v>
      </c>
      <c r="N64" s="382">
        <f t="shared" si="2"/>
        <v>1</v>
      </c>
      <c r="O64" s="290">
        <f t="shared" si="1"/>
        <v>0</v>
      </c>
    </row>
    <row r="65" spans="1:15" s="11" customFormat="1" ht="12.75">
      <c r="A65" s="65"/>
      <c r="B65" s="66"/>
      <c r="C65" s="66"/>
      <c r="D65" s="66"/>
      <c r="E65" s="66"/>
      <c r="F65" s="66"/>
      <c r="G65" s="66"/>
      <c r="H65" s="66"/>
      <c r="I65" s="66"/>
      <c r="J65" s="66"/>
      <c r="K65" s="66"/>
      <c r="L65" s="66"/>
      <c r="M65" s="66"/>
      <c r="N65" s="66"/>
      <c r="O65" s="290"/>
    </row>
    <row r="66" spans="1:15" ht="12.75">
      <c r="A66" s="65"/>
      <c r="B66" s="66"/>
      <c r="C66" s="66"/>
      <c r="D66" s="66"/>
      <c r="E66" s="66"/>
      <c r="F66" s="66"/>
      <c r="G66" s="66"/>
      <c r="H66" s="66"/>
      <c r="I66" s="66"/>
      <c r="J66" s="66"/>
      <c r="K66" s="66"/>
      <c r="L66" s="66"/>
      <c r="M66" s="66"/>
      <c r="N66" s="66"/>
      <c r="O66" s="290"/>
    </row>
    <row r="67" spans="1:15" s="11" customFormat="1" ht="12.75">
      <c r="A67" s="65"/>
      <c r="B67" s="66"/>
      <c r="C67" s="66"/>
      <c r="D67" s="66"/>
      <c r="E67" s="66"/>
      <c r="F67" s="66"/>
      <c r="G67" s="66"/>
      <c r="H67" s="66"/>
      <c r="I67" s="66"/>
      <c r="J67" s="66"/>
      <c r="K67" s="66"/>
      <c r="L67" s="66"/>
      <c r="M67" s="66"/>
      <c r="N67" s="66"/>
      <c r="O67" s="290"/>
    </row>
    <row r="68" spans="1:15" s="11" customFormat="1" ht="12.75">
      <c r="A68" s="65"/>
      <c r="B68" s="66"/>
      <c r="C68" s="66"/>
      <c r="D68" s="66"/>
      <c r="E68" s="66"/>
      <c r="F68" s="66"/>
      <c r="G68" s="66"/>
      <c r="H68" s="66"/>
      <c r="I68" s="66"/>
      <c r="J68" s="66"/>
      <c r="K68" s="66"/>
      <c r="L68" s="66"/>
      <c r="M68" s="66"/>
      <c r="N68" s="66"/>
      <c r="O68" s="290"/>
    </row>
    <row r="69" spans="1:15" s="11" customFormat="1" ht="12.75">
      <c r="A69" s="65"/>
      <c r="B69" s="66"/>
      <c r="C69" s="66"/>
      <c r="D69" s="66"/>
      <c r="E69" s="66"/>
      <c r="F69" s="66"/>
      <c r="G69" s="66"/>
      <c r="H69" s="66"/>
      <c r="I69" s="66"/>
      <c r="J69" s="66"/>
      <c r="K69" s="66"/>
      <c r="L69" s="66"/>
      <c r="M69" s="66"/>
      <c r="N69" s="66"/>
      <c r="O69" s="290"/>
    </row>
    <row r="70" spans="1:15" s="11" customFormat="1" ht="12.75">
      <c r="A70" s="65"/>
      <c r="B70" s="66"/>
      <c r="C70" s="66"/>
      <c r="D70" s="66"/>
      <c r="E70" s="66"/>
      <c r="F70" s="66"/>
      <c r="G70" s="66"/>
      <c r="H70" s="66"/>
      <c r="I70" s="66"/>
      <c r="J70" s="66"/>
      <c r="K70" s="66"/>
      <c r="L70" s="66"/>
      <c r="M70" s="66"/>
      <c r="N70" s="66"/>
      <c r="O70" s="290"/>
    </row>
    <row r="71" spans="1:15" s="11" customFormat="1" ht="12.75">
      <c r="A71" s="65"/>
      <c r="B71" s="66"/>
      <c r="C71" s="66"/>
      <c r="D71" s="66"/>
      <c r="E71" s="66"/>
      <c r="F71" s="66"/>
      <c r="G71" s="66"/>
      <c r="H71" s="66"/>
      <c r="I71" s="66"/>
      <c r="J71" s="66"/>
      <c r="K71" s="66"/>
      <c r="L71" s="66"/>
      <c r="M71" s="66"/>
      <c r="N71" s="66"/>
      <c r="O71" s="66"/>
    </row>
    <row r="72" spans="1:15" s="11" customFormat="1" ht="12.75">
      <c r="A72" s="65"/>
      <c r="B72" s="66"/>
      <c r="C72" s="66"/>
      <c r="D72" s="66"/>
      <c r="E72" s="66"/>
      <c r="F72" s="66"/>
      <c r="G72" s="66"/>
      <c r="H72" s="66"/>
      <c r="I72" s="66"/>
      <c r="J72" s="66"/>
      <c r="K72" s="66"/>
      <c r="L72" s="66"/>
      <c r="M72" s="66"/>
      <c r="N72" s="66"/>
      <c r="O72" s="66"/>
    </row>
    <row r="76" spans="1:15" s="11" customFormat="1" ht="12.75">
      <c r="A76" s="65"/>
      <c r="B76" s="66"/>
      <c r="C76" s="66"/>
      <c r="D76" s="66"/>
      <c r="E76" s="66"/>
      <c r="F76" s="66"/>
      <c r="G76" s="66"/>
      <c r="H76" s="66"/>
      <c r="I76" s="66"/>
      <c r="J76" s="66"/>
      <c r="K76" s="66"/>
      <c r="L76" s="66"/>
      <c r="M76" s="66"/>
      <c r="N76" s="66"/>
      <c r="O76" s="66"/>
    </row>
  </sheetData>
  <sheetProtection/>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4" max="13" man="1"/>
  </rowBreaks>
</worksheet>
</file>

<file path=xl/worksheets/sheet9.xml><?xml version="1.0" encoding="utf-8"?>
<worksheet xmlns="http://schemas.openxmlformats.org/spreadsheetml/2006/main" xmlns:r="http://schemas.openxmlformats.org/officeDocument/2006/relationships">
  <sheetPr codeName="List3"/>
  <dimension ref="A1:Q164"/>
  <sheetViews>
    <sheetView showGridLines="0" view="pageBreakPreview" zoomScaleSheetLayoutView="100" workbookViewId="0" topLeftCell="A67">
      <selection activeCell="B76" sqref="B76"/>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24"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34" customWidth="1"/>
    <col min="14" max="14" width="8.00390625" style="264" customWidth="1"/>
    <col min="15" max="15" width="7.00390625" style="264" customWidth="1"/>
    <col min="16" max="16" width="5.00390625" style="264" customWidth="1"/>
    <col min="17" max="17" width="9.140625" style="34" customWidth="1"/>
    <col min="18" max="16384" width="9.140625" style="1" customWidth="1"/>
  </cols>
  <sheetData>
    <row r="1" spans="1:17" s="45" customFormat="1" ht="15.75">
      <c r="A1" s="589" t="s">
        <v>86</v>
      </c>
      <c r="B1" s="590"/>
      <c r="C1" s="590"/>
      <c r="D1" s="590"/>
      <c r="E1" s="590"/>
      <c r="F1" s="590"/>
      <c r="G1" s="590"/>
      <c r="H1" s="590"/>
      <c r="I1" s="590"/>
      <c r="J1" s="590"/>
      <c r="K1" s="44"/>
      <c r="L1" s="44"/>
      <c r="M1" s="46"/>
      <c r="N1" s="264"/>
      <c r="O1" s="264"/>
      <c r="P1" s="264"/>
      <c r="Q1" s="46"/>
    </row>
    <row r="2" spans="1:17" s="45" customFormat="1" ht="15.75">
      <c r="A2" s="591" t="str">
        <f>LOWER(Nastavení!B3)</f>
        <v>2008</v>
      </c>
      <c r="B2" s="592"/>
      <c r="C2" s="592"/>
      <c r="D2" s="592"/>
      <c r="E2" s="592"/>
      <c r="F2" s="592"/>
      <c r="G2" s="592"/>
      <c r="H2" s="592"/>
      <c r="I2" s="592"/>
      <c r="J2" s="592"/>
      <c r="K2" s="44"/>
      <c r="L2" s="44"/>
      <c r="M2" s="46"/>
      <c r="N2" s="264"/>
      <c r="O2" s="264"/>
      <c r="P2" s="264"/>
      <c r="Q2" s="46"/>
    </row>
    <row r="3" spans="1:17" s="343" customFormat="1" ht="8.25">
      <c r="A3" s="338"/>
      <c r="B3" s="339"/>
      <c r="C3" s="339"/>
      <c r="D3" s="339"/>
      <c r="E3" s="339"/>
      <c r="F3" s="339"/>
      <c r="G3" s="339"/>
      <c r="H3" s="339"/>
      <c r="I3" s="370" t="s">
        <v>223</v>
      </c>
      <c r="J3" s="339"/>
      <c r="K3" s="340"/>
      <c r="L3" s="340"/>
      <c r="M3" s="341"/>
      <c r="N3" s="342"/>
      <c r="O3" s="342"/>
      <c r="P3" s="342"/>
      <c r="Q3" s="341"/>
    </row>
    <row r="4" spans="2:17" s="10" customFormat="1" ht="12.75">
      <c r="B4" s="593" t="s">
        <v>0</v>
      </c>
      <c r="C4" s="553" t="s">
        <v>99</v>
      </c>
      <c r="D4" s="554"/>
      <c r="E4" s="588"/>
      <c r="F4" s="553" t="s">
        <v>100</v>
      </c>
      <c r="G4" s="554"/>
      <c r="H4" s="588"/>
      <c r="I4" s="593" t="s">
        <v>39</v>
      </c>
      <c r="J4" s="9"/>
      <c r="K4" s="9"/>
      <c r="L4" s="9"/>
      <c r="M4" s="47"/>
      <c r="N4" s="264"/>
      <c r="O4" s="264"/>
      <c r="P4" s="264"/>
      <c r="Q4" s="47"/>
    </row>
    <row r="5" spans="2:17" s="10" customFormat="1" ht="12.75">
      <c r="B5" s="594"/>
      <c r="C5" s="173" t="s">
        <v>40</v>
      </c>
      <c r="D5" s="173" t="s">
        <v>41</v>
      </c>
      <c r="E5" s="174" t="s">
        <v>39</v>
      </c>
      <c r="F5" s="173" t="s">
        <v>40</v>
      </c>
      <c r="G5" s="173" t="s">
        <v>41</v>
      </c>
      <c r="H5" s="174" t="s">
        <v>107</v>
      </c>
      <c r="I5" s="594"/>
      <c r="J5" s="9"/>
      <c r="K5" s="1"/>
      <c r="L5" s="9"/>
      <c r="M5" s="47"/>
      <c r="N5" s="264"/>
      <c r="O5" s="264"/>
      <c r="P5" s="264"/>
      <c r="Q5" s="47"/>
    </row>
    <row r="6" spans="2:17" s="10" customFormat="1" ht="12.75">
      <c r="B6" s="130" t="s">
        <v>36</v>
      </c>
      <c r="C6" s="131">
        <v>17</v>
      </c>
      <c r="D6" s="113">
        <v>4</v>
      </c>
      <c r="E6" s="132">
        <v>21</v>
      </c>
      <c r="F6" s="278">
        <v>6</v>
      </c>
      <c r="G6" s="113">
        <v>9</v>
      </c>
      <c r="H6" s="114">
        <v>15</v>
      </c>
      <c r="I6" s="277">
        <v>36</v>
      </c>
      <c r="J6" s="22"/>
      <c r="K6" s="290">
        <f aca="true" t="shared" si="0" ref="K6:K65">SUM(C6:H6)-E6-H6-I6</f>
        <v>0</v>
      </c>
      <c r="L6" s="1"/>
      <c r="M6" s="47"/>
      <c r="N6" s="264"/>
      <c r="O6" s="264"/>
      <c r="P6" s="264"/>
      <c r="Q6" s="47"/>
    </row>
    <row r="7" spans="2:17" s="10" customFormat="1" ht="12.75">
      <c r="B7" s="130" t="s">
        <v>12</v>
      </c>
      <c r="C7" s="131">
        <v>16</v>
      </c>
      <c r="D7" s="113">
        <v>0</v>
      </c>
      <c r="E7" s="132">
        <v>16</v>
      </c>
      <c r="F7" s="278">
        <v>0</v>
      </c>
      <c r="G7" s="113">
        <v>0</v>
      </c>
      <c r="H7" s="114">
        <v>0</v>
      </c>
      <c r="I7" s="277">
        <v>16</v>
      </c>
      <c r="J7" s="22"/>
      <c r="K7" s="290"/>
      <c r="L7" s="1"/>
      <c r="M7" s="47"/>
      <c r="N7" s="264"/>
      <c r="O7" s="264"/>
      <c r="P7" s="264"/>
      <c r="Q7" s="47"/>
    </row>
    <row r="8" spans="2:17" s="10" customFormat="1" ht="12.75">
      <c r="B8" s="130" t="s">
        <v>13</v>
      </c>
      <c r="C8" s="131">
        <v>1</v>
      </c>
      <c r="D8" s="113">
        <v>0</v>
      </c>
      <c r="E8" s="132">
        <v>1</v>
      </c>
      <c r="F8" s="278">
        <v>0</v>
      </c>
      <c r="G8" s="113">
        <v>0</v>
      </c>
      <c r="H8" s="114">
        <v>0</v>
      </c>
      <c r="I8" s="277">
        <v>1</v>
      </c>
      <c r="J8" s="22"/>
      <c r="K8" s="290"/>
      <c r="L8" s="1"/>
      <c r="M8" s="47"/>
      <c r="N8" s="264"/>
      <c r="O8" s="264"/>
      <c r="P8" s="264"/>
      <c r="Q8" s="47"/>
    </row>
    <row r="9" spans="2:17" s="10" customFormat="1" ht="12.75">
      <c r="B9" s="130" t="s">
        <v>30</v>
      </c>
      <c r="C9" s="131">
        <v>16</v>
      </c>
      <c r="D9" s="113">
        <v>4</v>
      </c>
      <c r="E9" s="132">
        <v>20</v>
      </c>
      <c r="F9" s="278">
        <v>6</v>
      </c>
      <c r="G9" s="113">
        <v>2</v>
      </c>
      <c r="H9" s="114">
        <v>8</v>
      </c>
      <c r="I9" s="277">
        <v>28</v>
      </c>
      <c r="J9" s="22"/>
      <c r="K9" s="290"/>
      <c r="L9" s="1"/>
      <c r="M9" s="47"/>
      <c r="N9" s="264"/>
      <c r="O9" s="264"/>
      <c r="P9" s="264"/>
      <c r="Q9" s="47"/>
    </row>
    <row r="10" spans="2:17" s="10" customFormat="1" ht="12.75">
      <c r="B10" s="130" t="s">
        <v>57</v>
      </c>
      <c r="C10" s="131">
        <v>0</v>
      </c>
      <c r="D10" s="113">
        <v>2</v>
      </c>
      <c r="E10" s="132">
        <v>2</v>
      </c>
      <c r="F10" s="278">
        <v>1</v>
      </c>
      <c r="G10" s="113">
        <v>0</v>
      </c>
      <c r="H10" s="114">
        <v>1</v>
      </c>
      <c r="I10" s="277">
        <v>3</v>
      </c>
      <c r="J10" s="22"/>
      <c r="K10" s="290"/>
      <c r="L10" s="1"/>
      <c r="M10" s="47"/>
      <c r="N10" s="264"/>
      <c r="O10" s="264"/>
      <c r="P10" s="264"/>
      <c r="Q10" s="47"/>
    </row>
    <row r="11" spans="2:17" s="10" customFormat="1" ht="12.75">
      <c r="B11" s="130" t="s">
        <v>1</v>
      </c>
      <c r="C11" s="131">
        <v>55</v>
      </c>
      <c r="D11" s="113">
        <v>12</v>
      </c>
      <c r="E11" s="132">
        <v>67</v>
      </c>
      <c r="F11" s="278">
        <v>8</v>
      </c>
      <c r="G11" s="113">
        <v>4</v>
      </c>
      <c r="H11" s="114">
        <v>12</v>
      </c>
      <c r="I11" s="277">
        <v>79</v>
      </c>
      <c r="J11" s="22"/>
      <c r="K11" s="290">
        <f t="shared" si="0"/>
        <v>0</v>
      </c>
      <c r="L11" s="1"/>
      <c r="M11" s="47"/>
      <c r="N11" s="264"/>
      <c r="O11" s="264"/>
      <c r="P11" s="264"/>
      <c r="Q11" s="47"/>
    </row>
    <row r="12" spans="2:17" s="10" customFormat="1" ht="12.75">
      <c r="B12" s="130" t="s">
        <v>194</v>
      </c>
      <c r="C12" s="131">
        <v>1</v>
      </c>
      <c r="D12" s="113">
        <v>0</v>
      </c>
      <c r="E12" s="132">
        <v>1</v>
      </c>
      <c r="F12" s="278">
        <v>0</v>
      </c>
      <c r="G12" s="113">
        <v>0</v>
      </c>
      <c r="H12" s="114">
        <v>0</v>
      </c>
      <c r="I12" s="277">
        <v>1</v>
      </c>
      <c r="J12" s="22"/>
      <c r="K12" s="290">
        <f t="shared" si="0"/>
        <v>0</v>
      </c>
      <c r="L12" s="1"/>
      <c r="M12" s="47"/>
      <c r="N12" s="264"/>
      <c r="O12" s="264"/>
      <c r="P12" s="264"/>
      <c r="Q12" s="47"/>
    </row>
    <row r="13" spans="2:17" s="10" customFormat="1" ht="12.75">
      <c r="B13" s="130" t="s">
        <v>38</v>
      </c>
      <c r="C13" s="131">
        <v>20</v>
      </c>
      <c r="D13" s="113">
        <v>5</v>
      </c>
      <c r="E13" s="132">
        <v>25</v>
      </c>
      <c r="F13" s="278">
        <v>2</v>
      </c>
      <c r="G13" s="113">
        <v>4</v>
      </c>
      <c r="H13" s="114">
        <v>6</v>
      </c>
      <c r="I13" s="277">
        <v>31</v>
      </c>
      <c r="J13" s="22"/>
      <c r="K13" s="290">
        <f t="shared" si="0"/>
        <v>0</v>
      </c>
      <c r="L13" s="1"/>
      <c r="M13" s="47"/>
      <c r="N13" s="264"/>
      <c r="O13" s="264"/>
      <c r="P13" s="264"/>
      <c r="Q13" s="47"/>
    </row>
    <row r="14" spans="2:17" s="10" customFormat="1" ht="12.75">
      <c r="B14" s="130" t="s">
        <v>190</v>
      </c>
      <c r="C14" s="131">
        <v>1</v>
      </c>
      <c r="D14" s="113">
        <v>0</v>
      </c>
      <c r="E14" s="132">
        <v>1</v>
      </c>
      <c r="F14" s="278">
        <v>0</v>
      </c>
      <c r="G14" s="113">
        <v>0</v>
      </c>
      <c r="H14" s="114">
        <v>0</v>
      </c>
      <c r="I14" s="277">
        <v>1</v>
      </c>
      <c r="J14" s="22"/>
      <c r="K14" s="290">
        <f t="shared" si="0"/>
        <v>0</v>
      </c>
      <c r="L14" s="1"/>
      <c r="M14" s="47"/>
      <c r="N14" s="264"/>
      <c r="O14" s="264"/>
      <c r="P14" s="264"/>
      <c r="Q14" s="47"/>
    </row>
    <row r="15" spans="2:17" s="10" customFormat="1" ht="12.75">
      <c r="B15" s="130" t="s">
        <v>50</v>
      </c>
      <c r="C15" s="131">
        <v>29</v>
      </c>
      <c r="D15" s="113">
        <v>3</v>
      </c>
      <c r="E15" s="132">
        <v>32</v>
      </c>
      <c r="F15" s="278">
        <v>1</v>
      </c>
      <c r="G15" s="113">
        <v>0</v>
      </c>
      <c r="H15" s="114">
        <v>1</v>
      </c>
      <c r="I15" s="277">
        <v>33</v>
      </c>
      <c r="J15" s="22"/>
      <c r="K15" s="290">
        <f t="shared" si="0"/>
        <v>0</v>
      </c>
      <c r="L15" s="1"/>
      <c r="M15" s="47"/>
      <c r="N15" s="264"/>
      <c r="O15" s="264"/>
      <c r="P15" s="264"/>
      <c r="Q15" s="47"/>
    </row>
    <row r="16" spans="2:17" s="10" customFormat="1" ht="12.75">
      <c r="B16" s="130" t="s">
        <v>69</v>
      </c>
      <c r="C16" s="131">
        <v>1</v>
      </c>
      <c r="D16" s="113">
        <v>0</v>
      </c>
      <c r="E16" s="132">
        <v>1</v>
      </c>
      <c r="F16" s="278">
        <v>0</v>
      </c>
      <c r="G16" s="113">
        <v>0</v>
      </c>
      <c r="H16" s="114">
        <v>0</v>
      </c>
      <c r="I16" s="277">
        <v>1</v>
      </c>
      <c r="J16" s="22"/>
      <c r="K16" s="290">
        <f t="shared" si="0"/>
        <v>0</v>
      </c>
      <c r="L16" s="1"/>
      <c r="M16" s="47"/>
      <c r="N16" s="264"/>
      <c r="O16" s="264"/>
      <c r="P16" s="264"/>
      <c r="Q16" s="47"/>
    </row>
    <row r="17" spans="2:17" s="10" customFormat="1" ht="12.75">
      <c r="B17" s="130" t="s">
        <v>16</v>
      </c>
      <c r="C17" s="131">
        <v>2</v>
      </c>
      <c r="D17" s="113">
        <v>0</v>
      </c>
      <c r="E17" s="132">
        <v>2</v>
      </c>
      <c r="F17" s="278">
        <v>1</v>
      </c>
      <c r="G17" s="113">
        <v>0</v>
      </c>
      <c r="H17" s="114">
        <v>1</v>
      </c>
      <c r="I17" s="277">
        <v>3</v>
      </c>
      <c r="J17" s="22"/>
      <c r="K17" s="290">
        <f t="shared" si="0"/>
        <v>0</v>
      </c>
      <c r="L17" s="1"/>
      <c r="M17" s="47"/>
      <c r="N17" s="264"/>
      <c r="O17" s="264"/>
      <c r="P17" s="264"/>
      <c r="Q17" s="47"/>
    </row>
    <row r="18" spans="2:17" s="10" customFormat="1" ht="12.75">
      <c r="B18" s="130" t="s">
        <v>27</v>
      </c>
      <c r="C18" s="131">
        <v>32</v>
      </c>
      <c r="D18" s="113">
        <v>3</v>
      </c>
      <c r="E18" s="132">
        <v>35</v>
      </c>
      <c r="F18" s="278">
        <v>2</v>
      </c>
      <c r="G18" s="113">
        <v>1</v>
      </c>
      <c r="H18" s="114">
        <v>3</v>
      </c>
      <c r="I18" s="277">
        <v>38</v>
      </c>
      <c r="J18" s="22"/>
      <c r="K18" s="290">
        <f t="shared" si="0"/>
        <v>0</v>
      </c>
      <c r="L18" s="1"/>
      <c r="M18" s="47"/>
      <c r="N18" s="264"/>
      <c r="O18" s="264"/>
      <c r="P18" s="264"/>
      <c r="Q18" s="47"/>
    </row>
    <row r="19" spans="2:17" s="10" customFormat="1" ht="12.75">
      <c r="B19" s="130" t="s">
        <v>66</v>
      </c>
      <c r="C19" s="131">
        <v>6</v>
      </c>
      <c r="D19" s="113">
        <v>0</v>
      </c>
      <c r="E19" s="132">
        <v>6</v>
      </c>
      <c r="F19" s="278">
        <v>0</v>
      </c>
      <c r="G19" s="113">
        <v>0</v>
      </c>
      <c r="H19" s="114">
        <v>0</v>
      </c>
      <c r="I19" s="277">
        <v>6</v>
      </c>
      <c r="J19" s="22"/>
      <c r="K19" s="290">
        <f t="shared" si="0"/>
        <v>0</v>
      </c>
      <c r="L19" s="1"/>
      <c r="M19" s="47"/>
      <c r="N19" s="264"/>
      <c r="O19" s="264"/>
      <c r="P19" s="264"/>
      <c r="Q19" s="47"/>
    </row>
    <row r="20" spans="2:17" s="10" customFormat="1" ht="12.75">
      <c r="B20" s="130" t="s">
        <v>258</v>
      </c>
      <c r="C20" s="131">
        <v>1</v>
      </c>
      <c r="D20" s="113">
        <v>2</v>
      </c>
      <c r="E20" s="132">
        <v>3</v>
      </c>
      <c r="F20" s="278">
        <v>0</v>
      </c>
      <c r="G20" s="113">
        <v>0</v>
      </c>
      <c r="H20" s="114">
        <v>0</v>
      </c>
      <c r="I20" s="277">
        <v>3</v>
      </c>
      <c r="J20" s="22"/>
      <c r="K20" s="290">
        <f t="shared" si="0"/>
        <v>0</v>
      </c>
      <c r="L20" s="1"/>
      <c r="M20" s="47"/>
      <c r="N20" s="264"/>
      <c r="O20" s="264"/>
      <c r="P20" s="264"/>
      <c r="Q20" s="47"/>
    </row>
    <row r="21" spans="2:17" s="10" customFormat="1" ht="12.75">
      <c r="B21" s="130" t="s">
        <v>35</v>
      </c>
      <c r="C21" s="131">
        <v>7</v>
      </c>
      <c r="D21" s="113">
        <v>0</v>
      </c>
      <c r="E21" s="132">
        <v>7</v>
      </c>
      <c r="F21" s="278">
        <v>0</v>
      </c>
      <c r="G21" s="113">
        <v>0</v>
      </c>
      <c r="H21" s="114">
        <v>0</v>
      </c>
      <c r="I21" s="277">
        <v>7</v>
      </c>
      <c r="J21" s="22"/>
      <c r="K21" s="290">
        <f t="shared" si="0"/>
        <v>0</v>
      </c>
      <c r="L21" s="1"/>
      <c r="M21" s="47"/>
      <c r="N21" s="264"/>
      <c r="O21" s="264"/>
      <c r="P21" s="264"/>
      <c r="Q21" s="47"/>
    </row>
    <row r="22" spans="2:17" s="10" customFormat="1" ht="12.75">
      <c r="B22" s="130" t="s">
        <v>302</v>
      </c>
      <c r="C22" s="131">
        <v>0</v>
      </c>
      <c r="D22" s="113">
        <v>2</v>
      </c>
      <c r="E22" s="132">
        <v>2</v>
      </c>
      <c r="F22" s="278">
        <v>0</v>
      </c>
      <c r="G22" s="113">
        <v>0</v>
      </c>
      <c r="H22" s="114">
        <v>0</v>
      </c>
      <c r="I22" s="277">
        <v>2</v>
      </c>
      <c r="J22" s="22"/>
      <c r="K22" s="290">
        <f t="shared" si="0"/>
        <v>0</v>
      </c>
      <c r="L22" s="1"/>
      <c r="M22" s="47"/>
      <c r="N22" s="264"/>
      <c r="O22" s="264"/>
      <c r="P22" s="264"/>
      <c r="Q22" s="47"/>
    </row>
    <row r="23" spans="2:17" s="10" customFormat="1" ht="12.75">
      <c r="B23" s="130" t="s">
        <v>33</v>
      </c>
      <c r="C23" s="131">
        <v>17</v>
      </c>
      <c r="D23" s="113">
        <v>6</v>
      </c>
      <c r="E23" s="132">
        <v>23</v>
      </c>
      <c r="F23" s="278">
        <v>1</v>
      </c>
      <c r="G23" s="113">
        <v>3</v>
      </c>
      <c r="H23" s="114">
        <v>4</v>
      </c>
      <c r="I23" s="277">
        <v>27</v>
      </c>
      <c r="J23" s="22"/>
      <c r="K23" s="290">
        <f t="shared" si="0"/>
        <v>0</v>
      </c>
      <c r="L23" s="1"/>
      <c r="M23" s="47"/>
      <c r="N23" s="264"/>
      <c r="O23" s="264"/>
      <c r="P23" s="264"/>
      <c r="Q23" s="47"/>
    </row>
    <row r="24" spans="2:17" s="10" customFormat="1" ht="12.75">
      <c r="B24" s="130" t="s">
        <v>28</v>
      </c>
      <c r="C24" s="131">
        <v>3</v>
      </c>
      <c r="D24" s="113">
        <v>1</v>
      </c>
      <c r="E24" s="132">
        <v>4</v>
      </c>
      <c r="F24" s="278">
        <v>0</v>
      </c>
      <c r="G24" s="113">
        <v>0</v>
      </c>
      <c r="H24" s="114">
        <v>0</v>
      </c>
      <c r="I24" s="277">
        <v>4</v>
      </c>
      <c r="J24" s="22"/>
      <c r="K24" s="290">
        <f t="shared" si="0"/>
        <v>0</v>
      </c>
      <c r="L24" s="1"/>
      <c r="M24" s="47"/>
      <c r="N24" s="264"/>
      <c r="O24" s="264"/>
      <c r="P24" s="264"/>
      <c r="Q24" s="47"/>
    </row>
    <row r="25" spans="2:17" s="10" customFormat="1" ht="12.75">
      <c r="B25" s="130" t="s">
        <v>187</v>
      </c>
      <c r="C25" s="131">
        <v>1</v>
      </c>
      <c r="D25" s="113">
        <v>0</v>
      </c>
      <c r="E25" s="132">
        <v>1</v>
      </c>
      <c r="F25" s="278">
        <v>0</v>
      </c>
      <c r="G25" s="113">
        <v>0</v>
      </c>
      <c r="H25" s="114">
        <v>0</v>
      </c>
      <c r="I25" s="277">
        <v>1</v>
      </c>
      <c r="J25" s="22"/>
      <c r="K25" s="290">
        <f t="shared" si="0"/>
        <v>0</v>
      </c>
      <c r="L25" s="1"/>
      <c r="M25" s="47"/>
      <c r="N25" s="264"/>
      <c r="O25" s="264"/>
      <c r="P25" s="264"/>
      <c r="Q25" s="47"/>
    </row>
    <row r="26" spans="2:17" s="10" customFormat="1" ht="12.75">
      <c r="B26" s="130" t="s">
        <v>3</v>
      </c>
      <c r="C26" s="131">
        <v>1</v>
      </c>
      <c r="D26" s="113">
        <v>0</v>
      </c>
      <c r="E26" s="132">
        <v>1</v>
      </c>
      <c r="F26" s="278">
        <v>0</v>
      </c>
      <c r="G26" s="113">
        <v>0</v>
      </c>
      <c r="H26" s="114">
        <v>0</v>
      </c>
      <c r="I26" s="277">
        <v>1</v>
      </c>
      <c r="J26" s="22"/>
      <c r="K26" s="290">
        <f t="shared" si="0"/>
        <v>0</v>
      </c>
      <c r="L26" s="1"/>
      <c r="M26" s="47"/>
      <c r="N26" s="264"/>
      <c r="O26" s="264"/>
      <c r="P26" s="264"/>
      <c r="Q26" s="47"/>
    </row>
    <row r="27" spans="2:17" s="10" customFormat="1" ht="12.75">
      <c r="B27" s="130" t="s">
        <v>183</v>
      </c>
      <c r="C27" s="131">
        <v>5</v>
      </c>
      <c r="D27" s="113">
        <v>1</v>
      </c>
      <c r="E27" s="132">
        <v>6</v>
      </c>
      <c r="F27" s="278">
        <v>2</v>
      </c>
      <c r="G27" s="113">
        <v>1</v>
      </c>
      <c r="H27" s="114">
        <v>3</v>
      </c>
      <c r="I27" s="277">
        <v>9</v>
      </c>
      <c r="J27" s="22"/>
      <c r="K27" s="290"/>
      <c r="L27" s="1"/>
      <c r="M27" s="47"/>
      <c r="N27" s="264"/>
      <c r="O27" s="264"/>
      <c r="P27" s="264"/>
      <c r="Q27" s="47"/>
    </row>
    <row r="28" spans="2:17" s="10" customFormat="1" ht="12.75">
      <c r="B28" s="130" t="s">
        <v>24</v>
      </c>
      <c r="C28" s="131">
        <v>21</v>
      </c>
      <c r="D28" s="113">
        <v>12</v>
      </c>
      <c r="E28" s="132">
        <v>33</v>
      </c>
      <c r="F28" s="278">
        <v>21</v>
      </c>
      <c r="G28" s="113">
        <v>19</v>
      </c>
      <c r="H28" s="114">
        <v>40</v>
      </c>
      <c r="I28" s="277">
        <v>73</v>
      </c>
      <c r="J28" s="22"/>
      <c r="K28" s="290"/>
      <c r="L28" s="1"/>
      <c r="M28" s="47"/>
      <c r="N28" s="264"/>
      <c r="O28" s="264"/>
      <c r="P28" s="264"/>
      <c r="Q28" s="47"/>
    </row>
    <row r="29" spans="2:17" s="10" customFormat="1" ht="12.75">
      <c r="B29" s="130" t="s">
        <v>303</v>
      </c>
      <c r="C29" s="131">
        <v>3</v>
      </c>
      <c r="D29" s="113">
        <v>2</v>
      </c>
      <c r="E29" s="132">
        <v>5</v>
      </c>
      <c r="F29" s="278">
        <v>0</v>
      </c>
      <c r="G29" s="113">
        <v>0</v>
      </c>
      <c r="H29" s="114">
        <v>0</v>
      </c>
      <c r="I29" s="277">
        <v>5</v>
      </c>
      <c r="J29" s="22"/>
      <c r="K29" s="290"/>
      <c r="L29" s="1"/>
      <c r="M29" s="47"/>
      <c r="N29" s="264"/>
      <c r="O29" s="264"/>
      <c r="P29" s="264"/>
      <c r="Q29" s="47"/>
    </row>
    <row r="30" spans="2:17" s="10" customFormat="1" ht="12.75">
      <c r="B30" s="130" t="s">
        <v>184</v>
      </c>
      <c r="C30" s="131">
        <v>1</v>
      </c>
      <c r="D30" s="113">
        <v>0</v>
      </c>
      <c r="E30" s="132">
        <v>1</v>
      </c>
      <c r="F30" s="278">
        <v>1</v>
      </c>
      <c r="G30" s="113">
        <v>0</v>
      </c>
      <c r="H30" s="114">
        <v>1</v>
      </c>
      <c r="I30" s="277">
        <v>2</v>
      </c>
      <c r="J30" s="22"/>
      <c r="K30" s="290"/>
      <c r="L30" s="1"/>
      <c r="M30" s="47"/>
      <c r="N30" s="264"/>
      <c r="O30" s="264"/>
      <c r="P30" s="264"/>
      <c r="Q30" s="47"/>
    </row>
    <row r="31" spans="2:17" s="10" customFormat="1" ht="12.75">
      <c r="B31" s="130" t="s">
        <v>18</v>
      </c>
      <c r="C31" s="131">
        <v>3</v>
      </c>
      <c r="D31" s="113">
        <v>2</v>
      </c>
      <c r="E31" s="132">
        <v>5</v>
      </c>
      <c r="F31" s="278">
        <v>2</v>
      </c>
      <c r="G31" s="113">
        <v>1</v>
      </c>
      <c r="H31" s="114">
        <v>3</v>
      </c>
      <c r="I31" s="277">
        <v>8</v>
      </c>
      <c r="J31" s="22"/>
      <c r="K31" s="290"/>
      <c r="L31" s="1"/>
      <c r="M31" s="47"/>
      <c r="N31" s="264"/>
      <c r="O31" s="264"/>
      <c r="P31" s="264"/>
      <c r="Q31" s="47"/>
    </row>
    <row r="32" spans="2:17" s="10" customFormat="1" ht="12.75">
      <c r="B32" s="130" t="s">
        <v>257</v>
      </c>
      <c r="C32" s="131">
        <v>15</v>
      </c>
      <c r="D32" s="113">
        <v>3</v>
      </c>
      <c r="E32" s="132">
        <v>18</v>
      </c>
      <c r="F32" s="278">
        <v>1</v>
      </c>
      <c r="G32" s="113">
        <v>2</v>
      </c>
      <c r="H32" s="114">
        <v>3</v>
      </c>
      <c r="I32" s="277">
        <v>21</v>
      </c>
      <c r="J32" s="22"/>
      <c r="K32" s="290"/>
      <c r="L32" s="1"/>
      <c r="M32" s="47"/>
      <c r="N32" s="264"/>
      <c r="O32" s="264"/>
      <c r="P32" s="264"/>
      <c r="Q32" s="47"/>
    </row>
    <row r="33" spans="2:17" s="10" customFormat="1" ht="12.75">
      <c r="B33" s="130" t="s">
        <v>58</v>
      </c>
      <c r="C33" s="131">
        <v>12</v>
      </c>
      <c r="D33" s="113">
        <v>7</v>
      </c>
      <c r="E33" s="132">
        <v>19</v>
      </c>
      <c r="F33" s="278">
        <v>0</v>
      </c>
      <c r="G33" s="113">
        <v>0</v>
      </c>
      <c r="H33" s="114">
        <v>0</v>
      </c>
      <c r="I33" s="277">
        <v>19</v>
      </c>
      <c r="J33" s="22"/>
      <c r="K33" s="290"/>
      <c r="L33" s="1"/>
      <c r="M33" s="47"/>
      <c r="N33" s="264"/>
      <c r="O33" s="264"/>
      <c r="P33" s="264"/>
      <c r="Q33" s="47"/>
    </row>
    <row r="34" spans="2:17" s="10" customFormat="1" ht="12.75">
      <c r="B34" s="130" t="s">
        <v>63</v>
      </c>
      <c r="C34" s="131">
        <v>7</v>
      </c>
      <c r="D34" s="113">
        <v>23</v>
      </c>
      <c r="E34" s="132">
        <v>30</v>
      </c>
      <c r="F34" s="278">
        <v>4</v>
      </c>
      <c r="G34" s="113">
        <v>2</v>
      </c>
      <c r="H34" s="114">
        <v>6</v>
      </c>
      <c r="I34" s="277">
        <v>36</v>
      </c>
      <c r="J34" s="22"/>
      <c r="K34" s="290"/>
      <c r="L34" s="1"/>
      <c r="M34" s="47"/>
      <c r="N34" s="264"/>
      <c r="O34" s="264"/>
      <c r="P34" s="264"/>
      <c r="Q34" s="47"/>
    </row>
    <row r="35" spans="2:17" s="10" customFormat="1" ht="12.75">
      <c r="B35" s="130" t="s">
        <v>25</v>
      </c>
      <c r="C35" s="131">
        <v>1</v>
      </c>
      <c r="D35" s="113">
        <v>0</v>
      </c>
      <c r="E35" s="132">
        <v>1</v>
      </c>
      <c r="F35" s="278">
        <v>0</v>
      </c>
      <c r="G35" s="113">
        <v>0</v>
      </c>
      <c r="H35" s="114">
        <v>0</v>
      </c>
      <c r="I35" s="277">
        <v>1</v>
      </c>
      <c r="J35" s="22"/>
      <c r="K35" s="290"/>
      <c r="L35" s="1"/>
      <c r="M35" s="47"/>
      <c r="N35" s="264"/>
      <c r="O35" s="264"/>
      <c r="P35" s="264"/>
      <c r="Q35" s="47"/>
    </row>
    <row r="36" spans="2:17" s="10" customFormat="1" ht="12.75">
      <c r="B36" s="130" t="s">
        <v>192</v>
      </c>
      <c r="C36" s="131">
        <v>3</v>
      </c>
      <c r="D36" s="113">
        <v>0</v>
      </c>
      <c r="E36" s="132">
        <v>3</v>
      </c>
      <c r="F36" s="278">
        <v>0</v>
      </c>
      <c r="G36" s="113">
        <v>0</v>
      </c>
      <c r="H36" s="114">
        <v>0</v>
      </c>
      <c r="I36" s="277">
        <v>3</v>
      </c>
      <c r="J36" s="22"/>
      <c r="K36" s="290"/>
      <c r="L36" s="1"/>
      <c r="M36" s="47"/>
      <c r="N36" s="264"/>
      <c r="O36" s="264"/>
      <c r="P36" s="264"/>
      <c r="Q36" s="47"/>
    </row>
    <row r="37" spans="2:17" s="10" customFormat="1" ht="12.75">
      <c r="B37" s="130" t="s">
        <v>4</v>
      </c>
      <c r="C37" s="131">
        <v>1</v>
      </c>
      <c r="D37" s="113">
        <v>0</v>
      </c>
      <c r="E37" s="132">
        <v>1</v>
      </c>
      <c r="F37" s="278">
        <v>0</v>
      </c>
      <c r="G37" s="113">
        <v>0</v>
      </c>
      <c r="H37" s="114">
        <v>0</v>
      </c>
      <c r="I37" s="277">
        <v>1</v>
      </c>
      <c r="J37" s="22"/>
      <c r="K37" s="290"/>
      <c r="L37" s="1"/>
      <c r="M37" s="47"/>
      <c r="N37" s="264"/>
      <c r="O37" s="264"/>
      <c r="P37" s="264"/>
      <c r="Q37" s="47"/>
    </row>
    <row r="38" spans="2:17" s="10" customFormat="1" ht="12.75">
      <c r="B38" s="130" t="s">
        <v>6</v>
      </c>
      <c r="C38" s="131">
        <v>7</v>
      </c>
      <c r="D38" s="113">
        <v>0</v>
      </c>
      <c r="E38" s="132">
        <v>7</v>
      </c>
      <c r="F38" s="278">
        <v>0</v>
      </c>
      <c r="G38" s="113">
        <v>0</v>
      </c>
      <c r="H38" s="114">
        <v>0</v>
      </c>
      <c r="I38" s="277">
        <v>7</v>
      </c>
      <c r="J38" s="22"/>
      <c r="K38" s="290"/>
      <c r="L38" s="1"/>
      <c r="M38" s="47"/>
      <c r="N38" s="264"/>
      <c r="O38" s="264"/>
      <c r="P38" s="264"/>
      <c r="Q38" s="47"/>
    </row>
    <row r="39" spans="2:17" s="10" customFormat="1" ht="12.75">
      <c r="B39" s="130" t="s">
        <v>70</v>
      </c>
      <c r="C39" s="131">
        <v>1</v>
      </c>
      <c r="D39" s="113">
        <v>0</v>
      </c>
      <c r="E39" s="132">
        <v>1</v>
      </c>
      <c r="F39" s="278">
        <v>0</v>
      </c>
      <c r="G39" s="113">
        <v>0</v>
      </c>
      <c r="H39" s="114">
        <v>0</v>
      </c>
      <c r="I39" s="277">
        <v>1</v>
      </c>
      <c r="J39" s="22"/>
      <c r="K39" s="290"/>
      <c r="L39" s="1"/>
      <c r="M39" s="47"/>
      <c r="N39" s="264"/>
      <c r="O39" s="264"/>
      <c r="P39" s="264"/>
      <c r="Q39" s="47"/>
    </row>
    <row r="40" spans="2:17" s="10" customFormat="1" ht="12.75">
      <c r="B40" s="130" t="s">
        <v>19</v>
      </c>
      <c r="C40" s="131">
        <v>3</v>
      </c>
      <c r="D40" s="113">
        <v>0</v>
      </c>
      <c r="E40" s="132">
        <v>3</v>
      </c>
      <c r="F40" s="278">
        <v>0</v>
      </c>
      <c r="G40" s="113">
        <v>0</v>
      </c>
      <c r="H40" s="114">
        <v>0</v>
      </c>
      <c r="I40" s="277">
        <v>3</v>
      </c>
      <c r="J40" s="22"/>
      <c r="K40" s="290"/>
      <c r="L40" s="1"/>
      <c r="M40" s="47"/>
      <c r="N40" s="264"/>
      <c r="O40" s="264"/>
      <c r="P40" s="264"/>
      <c r="Q40" s="47"/>
    </row>
    <row r="41" spans="2:17" s="10" customFormat="1" ht="12.75">
      <c r="B41" s="130" t="s">
        <v>7</v>
      </c>
      <c r="C41" s="131">
        <v>12</v>
      </c>
      <c r="D41" s="113">
        <v>3</v>
      </c>
      <c r="E41" s="132">
        <v>15</v>
      </c>
      <c r="F41" s="278">
        <v>2</v>
      </c>
      <c r="G41" s="113">
        <v>0</v>
      </c>
      <c r="H41" s="114">
        <v>2</v>
      </c>
      <c r="I41" s="277">
        <v>17</v>
      </c>
      <c r="J41" s="22"/>
      <c r="K41" s="290"/>
      <c r="L41" s="1"/>
      <c r="M41" s="47"/>
      <c r="N41" s="264"/>
      <c r="O41" s="264"/>
      <c r="P41" s="264"/>
      <c r="Q41" s="47"/>
    </row>
    <row r="42" spans="2:17" s="10" customFormat="1" ht="12.75">
      <c r="B42" s="130" t="s">
        <v>46</v>
      </c>
      <c r="C42" s="131">
        <v>100</v>
      </c>
      <c r="D42" s="113">
        <v>71</v>
      </c>
      <c r="E42" s="132">
        <v>171</v>
      </c>
      <c r="F42" s="278">
        <v>10</v>
      </c>
      <c r="G42" s="113">
        <v>12</v>
      </c>
      <c r="H42" s="114">
        <v>22</v>
      </c>
      <c r="I42" s="277">
        <v>193</v>
      </c>
      <c r="J42" s="22"/>
      <c r="K42" s="290"/>
      <c r="L42" s="1"/>
      <c r="M42" s="47"/>
      <c r="N42" s="264"/>
      <c r="O42" s="264"/>
      <c r="P42" s="264"/>
      <c r="Q42" s="47"/>
    </row>
    <row r="43" spans="2:17" s="10" customFormat="1" ht="12.75">
      <c r="B43" s="130" t="s">
        <v>179</v>
      </c>
      <c r="C43" s="131">
        <v>7</v>
      </c>
      <c r="D43" s="113">
        <v>6</v>
      </c>
      <c r="E43" s="132">
        <v>13</v>
      </c>
      <c r="F43" s="278">
        <v>6</v>
      </c>
      <c r="G43" s="113">
        <v>7</v>
      </c>
      <c r="H43" s="114">
        <v>13</v>
      </c>
      <c r="I43" s="277">
        <v>26</v>
      </c>
      <c r="J43" s="22"/>
      <c r="K43" s="290"/>
      <c r="L43" s="1"/>
      <c r="M43" s="47"/>
      <c r="N43" s="264"/>
      <c r="O43" s="264"/>
      <c r="P43" s="264"/>
      <c r="Q43" s="47"/>
    </row>
    <row r="44" spans="2:17" s="10" customFormat="1" ht="12.75">
      <c r="B44" s="130" t="s">
        <v>26</v>
      </c>
      <c r="C44" s="131">
        <v>2</v>
      </c>
      <c r="D44" s="113">
        <v>0</v>
      </c>
      <c r="E44" s="132">
        <v>2</v>
      </c>
      <c r="F44" s="278">
        <v>0</v>
      </c>
      <c r="G44" s="113">
        <v>0</v>
      </c>
      <c r="H44" s="114">
        <v>0</v>
      </c>
      <c r="I44" s="277">
        <v>2</v>
      </c>
      <c r="J44" s="22"/>
      <c r="K44" s="290"/>
      <c r="L44" s="1"/>
      <c r="M44" s="47"/>
      <c r="N44" s="264"/>
      <c r="O44" s="264"/>
      <c r="P44" s="264"/>
      <c r="Q44" s="47"/>
    </row>
    <row r="45" spans="2:17" s="10" customFormat="1" ht="12.75">
      <c r="B45" s="130" t="s">
        <v>259</v>
      </c>
      <c r="C45" s="131">
        <v>1</v>
      </c>
      <c r="D45" s="113">
        <v>0</v>
      </c>
      <c r="E45" s="132">
        <v>1</v>
      </c>
      <c r="F45" s="278">
        <v>0</v>
      </c>
      <c r="G45" s="113">
        <v>0</v>
      </c>
      <c r="H45" s="114">
        <v>0</v>
      </c>
      <c r="I45" s="277">
        <v>1</v>
      </c>
      <c r="J45" s="22"/>
      <c r="K45" s="290"/>
      <c r="L45" s="1"/>
      <c r="M45" s="47"/>
      <c r="N45" s="264"/>
      <c r="O45" s="264"/>
      <c r="P45" s="264"/>
      <c r="Q45" s="47"/>
    </row>
    <row r="46" spans="2:17" s="10" customFormat="1" ht="12.75">
      <c r="B46" s="130" t="s">
        <v>20</v>
      </c>
      <c r="C46" s="131">
        <v>26</v>
      </c>
      <c r="D46" s="113">
        <v>11</v>
      </c>
      <c r="E46" s="132">
        <v>37</v>
      </c>
      <c r="F46" s="278">
        <v>2</v>
      </c>
      <c r="G46" s="113">
        <v>0</v>
      </c>
      <c r="H46" s="114">
        <v>2</v>
      </c>
      <c r="I46" s="277">
        <v>39</v>
      </c>
      <c r="J46" s="22"/>
      <c r="K46" s="290"/>
      <c r="L46" s="1"/>
      <c r="M46" s="47"/>
      <c r="N46" s="264"/>
      <c r="O46" s="264"/>
      <c r="P46" s="264"/>
      <c r="Q46" s="47"/>
    </row>
    <row r="47" spans="2:17" s="10" customFormat="1" ht="12.75">
      <c r="B47" s="130" t="s">
        <v>31</v>
      </c>
      <c r="C47" s="131">
        <v>7</v>
      </c>
      <c r="D47" s="113">
        <v>2</v>
      </c>
      <c r="E47" s="132">
        <v>9</v>
      </c>
      <c r="F47" s="278">
        <v>1</v>
      </c>
      <c r="G47" s="113">
        <v>2</v>
      </c>
      <c r="H47" s="114">
        <v>3</v>
      </c>
      <c r="I47" s="277">
        <v>12</v>
      </c>
      <c r="J47" s="22"/>
      <c r="K47" s="290">
        <f t="shared" si="0"/>
        <v>0</v>
      </c>
      <c r="L47" s="1"/>
      <c r="M47" s="47"/>
      <c r="N47" s="264"/>
      <c r="O47" s="264"/>
      <c r="P47" s="264"/>
      <c r="Q47" s="47"/>
    </row>
    <row r="48" spans="2:17" s="10" customFormat="1" ht="12.75">
      <c r="B48" s="130" t="s">
        <v>47</v>
      </c>
      <c r="C48" s="131">
        <v>4</v>
      </c>
      <c r="D48" s="113">
        <v>0</v>
      </c>
      <c r="E48" s="132">
        <v>4</v>
      </c>
      <c r="F48" s="278">
        <v>0</v>
      </c>
      <c r="G48" s="113">
        <v>0</v>
      </c>
      <c r="H48" s="114">
        <v>0</v>
      </c>
      <c r="I48" s="277">
        <v>4</v>
      </c>
      <c r="J48" s="22"/>
      <c r="K48" s="290">
        <f t="shared" si="0"/>
        <v>0</v>
      </c>
      <c r="L48" s="1"/>
      <c r="M48" s="47"/>
      <c r="N48" s="264"/>
      <c r="O48" s="264"/>
      <c r="P48" s="264"/>
      <c r="Q48" s="47"/>
    </row>
    <row r="49" spans="2:17" s="10" customFormat="1" ht="12.75">
      <c r="B49" s="130" t="s">
        <v>8</v>
      </c>
      <c r="C49" s="131">
        <v>42</v>
      </c>
      <c r="D49" s="113">
        <v>19</v>
      </c>
      <c r="E49" s="132">
        <v>61</v>
      </c>
      <c r="F49" s="278">
        <v>9</v>
      </c>
      <c r="G49" s="113">
        <v>9</v>
      </c>
      <c r="H49" s="114">
        <v>18</v>
      </c>
      <c r="I49" s="277">
        <v>79</v>
      </c>
      <c r="J49" s="22"/>
      <c r="K49" s="290">
        <f t="shared" si="0"/>
        <v>0</v>
      </c>
      <c r="L49" s="1"/>
      <c r="M49" s="47"/>
      <c r="N49" s="264"/>
      <c r="O49" s="264"/>
      <c r="P49" s="264"/>
      <c r="Q49" s="47"/>
    </row>
    <row r="50" spans="2:17" s="10" customFormat="1" ht="12.75">
      <c r="B50" s="130" t="s">
        <v>54</v>
      </c>
      <c r="C50" s="131">
        <v>4</v>
      </c>
      <c r="D50" s="113">
        <v>0</v>
      </c>
      <c r="E50" s="132">
        <v>4</v>
      </c>
      <c r="F50" s="278">
        <v>0</v>
      </c>
      <c r="G50" s="113">
        <v>0</v>
      </c>
      <c r="H50" s="114">
        <v>0</v>
      </c>
      <c r="I50" s="277">
        <v>4</v>
      </c>
      <c r="J50" s="22"/>
      <c r="K50" s="290">
        <f t="shared" si="0"/>
        <v>0</v>
      </c>
      <c r="L50" s="1"/>
      <c r="M50" s="47"/>
      <c r="N50" s="264"/>
      <c r="O50" s="264"/>
      <c r="P50" s="264"/>
      <c r="Q50" s="47"/>
    </row>
    <row r="51" spans="2:17" s="10" customFormat="1" ht="12.75">
      <c r="B51" s="130" t="s">
        <v>21</v>
      </c>
      <c r="C51" s="131">
        <v>1</v>
      </c>
      <c r="D51" s="113">
        <v>1</v>
      </c>
      <c r="E51" s="132">
        <v>2</v>
      </c>
      <c r="F51" s="278">
        <v>1</v>
      </c>
      <c r="G51" s="113">
        <v>1</v>
      </c>
      <c r="H51" s="114">
        <v>2</v>
      </c>
      <c r="I51" s="277">
        <v>4</v>
      </c>
      <c r="J51" s="22"/>
      <c r="K51" s="290">
        <f t="shared" si="0"/>
        <v>0</v>
      </c>
      <c r="L51" s="1"/>
      <c r="M51" s="47"/>
      <c r="N51" s="264"/>
      <c r="O51" s="264"/>
      <c r="P51" s="264"/>
      <c r="Q51" s="47"/>
    </row>
    <row r="52" spans="2:17" s="10" customFormat="1" ht="12.75">
      <c r="B52" s="130" t="s">
        <v>9</v>
      </c>
      <c r="C52" s="131">
        <v>2</v>
      </c>
      <c r="D52" s="113">
        <v>0</v>
      </c>
      <c r="E52" s="132">
        <v>2</v>
      </c>
      <c r="F52" s="278">
        <v>0</v>
      </c>
      <c r="G52" s="113">
        <v>0</v>
      </c>
      <c r="H52" s="114">
        <v>0</v>
      </c>
      <c r="I52" s="277">
        <v>2</v>
      </c>
      <c r="J52" s="1"/>
      <c r="K52" s="290">
        <f t="shared" si="0"/>
        <v>0</v>
      </c>
      <c r="L52" s="1"/>
      <c r="M52" s="47"/>
      <c r="N52" s="264"/>
      <c r="O52" s="264"/>
      <c r="P52" s="264"/>
      <c r="Q52" s="47"/>
    </row>
    <row r="53" spans="2:17" s="10" customFormat="1" ht="12.75">
      <c r="B53" s="130" t="s">
        <v>22</v>
      </c>
      <c r="C53" s="131">
        <v>1</v>
      </c>
      <c r="D53" s="113">
        <v>1</v>
      </c>
      <c r="E53" s="132">
        <v>2</v>
      </c>
      <c r="F53" s="278">
        <v>2</v>
      </c>
      <c r="G53" s="113">
        <v>0</v>
      </c>
      <c r="H53" s="114">
        <v>2</v>
      </c>
      <c r="I53" s="277">
        <v>4</v>
      </c>
      <c r="J53" s="1"/>
      <c r="K53" s="290">
        <f t="shared" si="0"/>
        <v>0</v>
      </c>
      <c r="L53" s="1"/>
      <c r="M53" s="47"/>
      <c r="N53" s="264"/>
      <c r="O53" s="264"/>
      <c r="P53" s="264"/>
      <c r="Q53" s="47"/>
    </row>
    <row r="54" spans="2:17" s="10" customFormat="1" ht="12.75">
      <c r="B54" s="130" t="s">
        <v>178</v>
      </c>
      <c r="C54" s="131">
        <v>9</v>
      </c>
      <c r="D54" s="113">
        <v>0</v>
      </c>
      <c r="E54" s="132">
        <v>9</v>
      </c>
      <c r="F54" s="278">
        <v>0</v>
      </c>
      <c r="G54" s="113">
        <v>0</v>
      </c>
      <c r="H54" s="114">
        <v>0</v>
      </c>
      <c r="I54" s="277">
        <v>9</v>
      </c>
      <c r="J54" s="1"/>
      <c r="K54" s="290">
        <f t="shared" si="0"/>
        <v>0</v>
      </c>
      <c r="L54" s="1"/>
      <c r="M54" s="47"/>
      <c r="N54" s="264"/>
      <c r="O54" s="264"/>
      <c r="P54" s="264"/>
      <c r="Q54" s="47"/>
    </row>
    <row r="55" spans="2:17" s="10" customFormat="1" ht="12.75">
      <c r="B55" s="130" t="s">
        <v>34</v>
      </c>
      <c r="C55" s="131">
        <v>6</v>
      </c>
      <c r="D55" s="113">
        <v>1</v>
      </c>
      <c r="E55" s="132">
        <v>7</v>
      </c>
      <c r="F55" s="278">
        <v>0</v>
      </c>
      <c r="G55" s="113">
        <v>0</v>
      </c>
      <c r="H55" s="114">
        <v>0</v>
      </c>
      <c r="I55" s="277">
        <v>7</v>
      </c>
      <c r="J55" s="1"/>
      <c r="K55" s="290">
        <f t="shared" si="0"/>
        <v>0</v>
      </c>
      <c r="L55" s="1"/>
      <c r="M55" s="47"/>
      <c r="N55" s="264"/>
      <c r="O55" s="264"/>
      <c r="P55" s="264"/>
      <c r="Q55" s="47"/>
    </row>
    <row r="56" spans="2:17" s="10" customFormat="1" ht="12.75">
      <c r="B56" s="130" t="s">
        <v>60</v>
      </c>
      <c r="C56" s="131">
        <v>6</v>
      </c>
      <c r="D56" s="113">
        <v>0</v>
      </c>
      <c r="E56" s="132">
        <v>6</v>
      </c>
      <c r="F56" s="278">
        <v>0</v>
      </c>
      <c r="G56" s="113">
        <v>0</v>
      </c>
      <c r="H56" s="114">
        <v>0</v>
      </c>
      <c r="I56" s="277">
        <v>6</v>
      </c>
      <c r="J56" s="1"/>
      <c r="K56" s="290">
        <f t="shared" si="0"/>
        <v>0</v>
      </c>
      <c r="L56" s="1"/>
      <c r="M56" s="47"/>
      <c r="N56" s="264"/>
      <c r="O56" s="264"/>
      <c r="P56" s="264"/>
      <c r="Q56" s="47"/>
    </row>
    <row r="57" spans="2:17" s="10" customFormat="1" ht="12.75">
      <c r="B57" s="130" t="s">
        <v>180</v>
      </c>
      <c r="C57" s="131">
        <v>15</v>
      </c>
      <c r="D57" s="113">
        <v>7</v>
      </c>
      <c r="E57" s="132">
        <v>22</v>
      </c>
      <c r="F57" s="278">
        <v>6</v>
      </c>
      <c r="G57" s="113">
        <v>8</v>
      </c>
      <c r="H57" s="114">
        <v>14</v>
      </c>
      <c r="I57" s="277">
        <v>36</v>
      </c>
      <c r="J57" s="1"/>
      <c r="K57" s="290">
        <f t="shared" si="0"/>
        <v>0</v>
      </c>
      <c r="L57" s="1"/>
      <c r="M57" s="47"/>
      <c r="N57" s="264"/>
      <c r="O57" s="264"/>
      <c r="P57" s="264"/>
      <c r="Q57" s="47"/>
    </row>
    <row r="58" spans="2:17" s="10" customFormat="1" ht="12.75">
      <c r="B58" s="130" t="s">
        <v>185</v>
      </c>
      <c r="C58" s="131">
        <v>0</v>
      </c>
      <c r="D58" s="113">
        <v>0</v>
      </c>
      <c r="E58" s="132">
        <v>0</v>
      </c>
      <c r="F58" s="278">
        <v>0</v>
      </c>
      <c r="G58" s="113">
        <v>2</v>
      </c>
      <c r="H58" s="114">
        <v>2</v>
      </c>
      <c r="I58" s="277">
        <v>2</v>
      </c>
      <c r="J58" s="1"/>
      <c r="K58" s="290">
        <f t="shared" si="0"/>
        <v>0</v>
      </c>
      <c r="L58" s="1"/>
      <c r="M58" s="47"/>
      <c r="N58" s="264"/>
      <c r="O58" s="264"/>
      <c r="P58" s="264"/>
      <c r="Q58" s="47"/>
    </row>
    <row r="59" spans="2:17" s="10" customFormat="1" ht="12.75">
      <c r="B59" s="130" t="s">
        <v>61</v>
      </c>
      <c r="C59" s="131">
        <v>2</v>
      </c>
      <c r="D59" s="113">
        <v>0</v>
      </c>
      <c r="E59" s="132">
        <v>2</v>
      </c>
      <c r="F59" s="278">
        <v>0</v>
      </c>
      <c r="G59" s="113">
        <v>0</v>
      </c>
      <c r="H59" s="114">
        <v>0</v>
      </c>
      <c r="I59" s="277">
        <v>2</v>
      </c>
      <c r="J59" s="1"/>
      <c r="K59" s="290">
        <f t="shared" si="0"/>
        <v>0</v>
      </c>
      <c r="L59" s="1"/>
      <c r="M59" s="47"/>
      <c r="N59" s="264"/>
      <c r="O59" s="264"/>
      <c r="P59" s="264"/>
      <c r="Q59" s="47"/>
    </row>
    <row r="60" spans="2:17" s="10" customFormat="1" ht="12.75">
      <c r="B60" s="130" t="s">
        <v>55</v>
      </c>
      <c r="C60" s="131">
        <v>153</v>
      </c>
      <c r="D60" s="113">
        <v>26</v>
      </c>
      <c r="E60" s="132">
        <v>179</v>
      </c>
      <c r="F60" s="278">
        <v>47</v>
      </c>
      <c r="G60" s="113">
        <v>25</v>
      </c>
      <c r="H60" s="114">
        <v>72</v>
      </c>
      <c r="I60" s="277">
        <v>251</v>
      </c>
      <c r="J60" s="1"/>
      <c r="K60" s="290">
        <f t="shared" si="0"/>
        <v>0</v>
      </c>
      <c r="L60" s="1"/>
      <c r="M60" s="47"/>
      <c r="N60" s="264"/>
      <c r="O60" s="264"/>
      <c r="P60" s="264"/>
      <c r="Q60" s="47"/>
    </row>
    <row r="61" spans="2:17" s="10" customFormat="1" ht="12.75">
      <c r="B61" s="130" t="s">
        <v>52</v>
      </c>
      <c r="C61" s="131">
        <v>0</v>
      </c>
      <c r="D61" s="113">
        <v>0</v>
      </c>
      <c r="E61" s="132">
        <v>0</v>
      </c>
      <c r="F61" s="278">
        <v>0</v>
      </c>
      <c r="G61" s="113">
        <v>1</v>
      </c>
      <c r="H61" s="114">
        <v>1</v>
      </c>
      <c r="I61" s="277">
        <v>1</v>
      </c>
      <c r="J61" s="1"/>
      <c r="K61" s="290">
        <f t="shared" si="0"/>
        <v>0</v>
      </c>
      <c r="L61" s="1"/>
      <c r="M61" s="47"/>
      <c r="N61" s="264"/>
      <c r="O61" s="264"/>
      <c r="P61" s="264"/>
      <c r="Q61" s="47"/>
    </row>
    <row r="62" spans="2:17" s="10" customFormat="1" ht="12.75">
      <c r="B62" s="130" t="s">
        <v>10</v>
      </c>
      <c r="C62" s="131">
        <v>210</v>
      </c>
      <c r="D62" s="113">
        <v>74</v>
      </c>
      <c r="E62" s="132">
        <v>284</v>
      </c>
      <c r="F62" s="278">
        <v>19</v>
      </c>
      <c r="G62" s="113">
        <v>18</v>
      </c>
      <c r="H62" s="114">
        <v>37</v>
      </c>
      <c r="I62" s="277">
        <v>321</v>
      </c>
      <c r="J62" s="1"/>
      <c r="K62" s="290">
        <f t="shared" si="0"/>
        <v>0</v>
      </c>
      <c r="L62" s="1"/>
      <c r="M62" s="47"/>
      <c r="N62" s="264"/>
      <c r="O62" s="264"/>
      <c r="P62" s="264"/>
      <c r="Q62" s="47"/>
    </row>
    <row r="63" spans="2:17" s="10" customFormat="1" ht="12.75">
      <c r="B63" s="130" t="s">
        <v>62</v>
      </c>
      <c r="C63" s="131">
        <v>10</v>
      </c>
      <c r="D63" s="113">
        <v>4</v>
      </c>
      <c r="E63" s="132">
        <v>14</v>
      </c>
      <c r="F63" s="278">
        <v>0</v>
      </c>
      <c r="G63" s="113">
        <v>1</v>
      </c>
      <c r="H63" s="114">
        <v>1</v>
      </c>
      <c r="I63" s="277">
        <v>15</v>
      </c>
      <c r="J63" s="1"/>
      <c r="K63" s="290">
        <f t="shared" si="0"/>
        <v>0</v>
      </c>
      <c r="L63" s="1"/>
      <c r="M63" s="47"/>
      <c r="N63" s="264"/>
      <c r="O63" s="264"/>
      <c r="P63" s="264"/>
      <c r="Q63" s="47"/>
    </row>
    <row r="64" spans="2:17" s="10" customFormat="1" ht="12.75">
      <c r="B64" s="130" t="s">
        <v>29</v>
      </c>
      <c r="C64" s="131">
        <v>70</v>
      </c>
      <c r="D64" s="113">
        <v>31</v>
      </c>
      <c r="E64" s="132">
        <v>101</v>
      </c>
      <c r="F64" s="278">
        <v>4</v>
      </c>
      <c r="G64" s="113">
        <v>3</v>
      </c>
      <c r="H64" s="114">
        <v>7</v>
      </c>
      <c r="I64" s="277">
        <v>108</v>
      </c>
      <c r="J64" s="1"/>
      <c r="K64" s="290">
        <f t="shared" si="0"/>
        <v>0</v>
      </c>
      <c r="L64" s="1"/>
      <c r="M64" s="47"/>
      <c r="N64" s="264"/>
      <c r="O64" s="264"/>
      <c r="P64" s="264"/>
      <c r="Q64" s="47"/>
    </row>
    <row r="65" spans="2:17" s="10" customFormat="1" ht="12.75">
      <c r="B65" s="117" t="s">
        <v>39</v>
      </c>
      <c r="C65" s="134">
        <v>1000</v>
      </c>
      <c r="D65" s="118">
        <v>351</v>
      </c>
      <c r="E65" s="118">
        <v>1351</v>
      </c>
      <c r="F65" s="118">
        <v>168</v>
      </c>
      <c r="G65" s="118">
        <v>137</v>
      </c>
      <c r="H65" s="118">
        <v>305</v>
      </c>
      <c r="I65" s="118">
        <v>1656</v>
      </c>
      <c r="J65" s="1"/>
      <c r="K65" s="290">
        <f t="shared" si="0"/>
        <v>0</v>
      </c>
      <c r="L65" s="1"/>
      <c r="M65" s="47"/>
      <c r="N65" s="264"/>
      <c r="O65" s="264"/>
      <c r="P65" s="264"/>
      <c r="Q65" s="47"/>
    </row>
    <row r="66" spans="2:17" s="10" customFormat="1" ht="4.5" customHeight="1">
      <c r="B66" s="13"/>
      <c r="C66" s="13"/>
      <c r="D66" s="13"/>
      <c r="E66" s="13"/>
      <c r="F66" s="13"/>
      <c r="G66" s="13"/>
      <c r="H66" s="13"/>
      <c r="I66" s="13"/>
      <c r="J66" s="1"/>
      <c r="K66" s="1"/>
      <c r="L66" s="1"/>
      <c r="M66" s="47"/>
      <c r="N66" s="264"/>
      <c r="O66" s="264"/>
      <c r="P66" s="264"/>
      <c r="Q66" s="47"/>
    </row>
    <row r="67" spans="2:17" s="10" customFormat="1" ht="12.75">
      <c r="B67" s="13"/>
      <c r="C67" s="13"/>
      <c r="D67" s="13"/>
      <c r="E67" s="13"/>
      <c r="F67" s="13"/>
      <c r="G67" s="13"/>
      <c r="H67" s="13"/>
      <c r="I67" s="13"/>
      <c r="J67" s="1"/>
      <c r="K67" s="1"/>
      <c r="L67" s="1"/>
      <c r="M67" s="47"/>
      <c r="N67" s="264"/>
      <c r="O67" s="264"/>
      <c r="P67" s="264"/>
      <c r="Q67" s="47"/>
    </row>
    <row r="68" spans="2:17" s="10" customFormat="1" ht="12" customHeight="1">
      <c r="B68" s="2"/>
      <c r="C68" s="1"/>
      <c r="D68" s="2"/>
      <c r="E68" s="24"/>
      <c r="F68" s="1"/>
      <c r="G68" s="7"/>
      <c r="H68" s="22"/>
      <c r="I68" s="1"/>
      <c r="J68" s="1"/>
      <c r="K68" s="1"/>
      <c r="L68" s="1"/>
      <c r="M68" s="47"/>
      <c r="N68" s="264"/>
      <c r="O68" s="264"/>
      <c r="P68" s="264"/>
      <c r="Q68" s="47"/>
    </row>
    <row r="69" spans="2:17" s="10" customFormat="1" ht="12.75">
      <c r="B69" s="2"/>
      <c r="C69" s="1"/>
      <c r="D69" s="2"/>
      <c r="E69" s="24"/>
      <c r="F69" s="1"/>
      <c r="G69" s="7"/>
      <c r="H69" s="22"/>
      <c r="I69" s="1"/>
      <c r="J69" s="1"/>
      <c r="K69" s="1"/>
      <c r="L69" s="1"/>
      <c r="M69" s="47"/>
      <c r="N69" s="264"/>
      <c r="O69" s="264"/>
      <c r="P69" s="264"/>
      <c r="Q69" s="47"/>
    </row>
    <row r="70" spans="2:17" s="10" customFormat="1" ht="12.75">
      <c r="B70" s="2"/>
      <c r="C70" s="1"/>
      <c r="D70" s="2"/>
      <c r="E70" s="24"/>
      <c r="F70" s="1"/>
      <c r="G70" s="7"/>
      <c r="H70" s="3"/>
      <c r="I70" s="1"/>
      <c r="J70" s="1"/>
      <c r="K70" s="1"/>
      <c r="L70" s="1"/>
      <c r="M70" s="47"/>
      <c r="N70" s="264"/>
      <c r="O70" s="264"/>
      <c r="P70" s="264"/>
      <c r="Q70" s="47"/>
    </row>
    <row r="71" spans="2:17" s="10" customFormat="1" ht="12.75">
      <c r="B71" s="2"/>
      <c r="C71" s="1"/>
      <c r="D71" s="2"/>
      <c r="E71" s="24"/>
      <c r="F71" s="1"/>
      <c r="G71" s="7"/>
      <c r="H71" s="1"/>
      <c r="I71" s="1"/>
      <c r="J71" s="1"/>
      <c r="K71" s="1"/>
      <c r="L71" s="1"/>
      <c r="M71" s="47"/>
      <c r="N71" s="264"/>
      <c r="O71" s="264"/>
      <c r="P71" s="264"/>
      <c r="Q71" s="47"/>
    </row>
    <row r="72" spans="2:17" s="10" customFormat="1" ht="12.75">
      <c r="B72" s="2"/>
      <c r="C72" s="1"/>
      <c r="D72" s="2"/>
      <c r="E72" s="24"/>
      <c r="F72" s="1"/>
      <c r="G72" s="7"/>
      <c r="H72" s="1"/>
      <c r="I72" s="1"/>
      <c r="J72" s="1"/>
      <c r="K72" s="1"/>
      <c r="L72" s="1"/>
      <c r="M72" s="47"/>
      <c r="N72" s="264"/>
      <c r="O72" s="264"/>
      <c r="P72" s="264"/>
      <c r="Q72" s="47"/>
    </row>
    <row r="73" spans="2:17" s="10" customFormat="1" ht="12.75">
      <c r="B73" s="2"/>
      <c r="C73" s="1"/>
      <c r="D73" s="2"/>
      <c r="E73" s="24"/>
      <c r="F73" s="1"/>
      <c r="G73" s="7"/>
      <c r="H73" s="1"/>
      <c r="I73" s="1"/>
      <c r="J73" s="1"/>
      <c r="K73" s="1"/>
      <c r="L73" s="1"/>
      <c r="M73" s="47"/>
      <c r="N73" s="264"/>
      <c r="O73" s="264"/>
      <c r="P73" s="264"/>
      <c r="Q73" s="47"/>
    </row>
    <row r="74" spans="2:17" s="10" customFormat="1" ht="12.75">
      <c r="B74" s="2"/>
      <c r="C74" s="1"/>
      <c r="D74" s="2"/>
      <c r="E74" s="24"/>
      <c r="F74" s="1"/>
      <c r="G74" s="7"/>
      <c r="H74" s="1"/>
      <c r="I74" s="1"/>
      <c r="J74" s="1"/>
      <c r="K74" s="1"/>
      <c r="L74" s="1"/>
      <c r="M74" s="47"/>
      <c r="N74" s="264"/>
      <c r="O74" s="264"/>
      <c r="P74" s="264"/>
      <c r="Q74" s="47"/>
    </row>
    <row r="75" spans="2:17" s="10" customFormat="1" ht="12.75">
      <c r="B75" s="2"/>
      <c r="C75" s="1"/>
      <c r="D75" s="2"/>
      <c r="E75" s="24"/>
      <c r="F75" s="1"/>
      <c r="G75" s="7"/>
      <c r="H75" s="1"/>
      <c r="I75" s="1"/>
      <c r="J75" s="1"/>
      <c r="K75" s="1"/>
      <c r="L75" s="1"/>
      <c r="M75" s="47"/>
      <c r="N75" s="264"/>
      <c r="O75" s="264"/>
      <c r="P75" s="264"/>
      <c r="Q75" s="47"/>
    </row>
    <row r="76" spans="2:17" s="10" customFormat="1" ht="12.75">
      <c r="B76" s="2"/>
      <c r="C76" s="1"/>
      <c r="D76" s="2"/>
      <c r="E76" s="24"/>
      <c r="F76" s="1"/>
      <c r="G76" s="7"/>
      <c r="H76" s="1"/>
      <c r="I76" s="1"/>
      <c r="J76" s="1"/>
      <c r="K76" s="1"/>
      <c r="L76" s="1"/>
      <c r="M76" s="48"/>
      <c r="N76" s="265"/>
      <c r="O76" s="265"/>
      <c r="P76" s="265">
        <f>SUM(O78:P161)</f>
        <v>1655</v>
      </c>
      <c r="Q76" s="47"/>
    </row>
    <row r="77" spans="1:17" s="10" customFormat="1" ht="12.75">
      <c r="A77" s="13"/>
      <c r="B77" s="2"/>
      <c r="C77" s="1"/>
      <c r="D77" s="2"/>
      <c r="E77" s="24"/>
      <c r="F77" s="1"/>
      <c r="G77" s="7"/>
      <c r="H77" s="1"/>
      <c r="I77" s="1"/>
      <c r="J77" s="1"/>
      <c r="K77" s="1"/>
      <c r="L77" s="1"/>
      <c r="M77" s="48"/>
      <c r="N77" s="81" t="s">
        <v>42</v>
      </c>
      <c r="O77" s="81" t="s">
        <v>40</v>
      </c>
      <c r="P77" s="81" t="s">
        <v>41</v>
      </c>
      <c r="Q77" s="47"/>
    </row>
    <row r="78" spans="1:17" s="10" customFormat="1" ht="12.75">
      <c r="A78" s="13"/>
      <c r="B78" s="2"/>
      <c r="C78" s="1"/>
      <c r="D78" s="2"/>
      <c r="E78" s="24"/>
      <c r="F78" s="1"/>
      <c r="G78" s="7"/>
      <c r="H78" s="1"/>
      <c r="I78" s="1"/>
      <c r="J78" s="1"/>
      <c r="K78" s="1"/>
      <c r="L78" s="1"/>
      <c r="M78" s="48"/>
      <c r="N78" s="82">
        <v>0</v>
      </c>
      <c r="O78" s="83">
        <v>34</v>
      </c>
      <c r="P78" s="83">
        <v>41</v>
      </c>
      <c r="Q78" s="47"/>
    </row>
    <row r="79" spans="1:17" s="10" customFormat="1" ht="12.75">
      <c r="A79" s="13"/>
      <c r="B79" s="2"/>
      <c r="C79" s="1"/>
      <c r="D79" s="2"/>
      <c r="E79" s="24"/>
      <c r="F79" s="1"/>
      <c r="G79" s="7"/>
      <c r="H79" s="1"/>
      <c r="I79" s="1"/>
      <c r="J79" s="1"/>
      <c r="K79" s="1"/>
      <c r="L79" s="1"/>
      <c r="M79" s="48"/>
      <c r="N79" s="82">
        <v>1</v>
      </c>
      <c r="O79" s="83">
        <v>13</v>
      </c>
      <c r="P79" s="83">
        <v>11</v>
      </c>
      <c r="Q79" s="47"/>
    </row>
    <row r="80" spans="2:17" s="13" customFormat="1" ht="12.75">
      <c r="B80" s="2"/>
      <c r="C80" s="1"/>
      <c r="D80" s="2"/>
      <c r="E80" s="24"/>
      <c r="F80" s="1"/>
      <c r="G80" s="7"/>
      <c r="H80" s="1"/>
      <c r="I80" s="1"/>
      <c r="J80" s="1"/>
      <c r="K80" s="1"/>
      <c r="L80" s="1"/>
      <c r="M80" s="48"/>
      <c r="N80" s="82">
        <v>2</v>
      </c>
      <c r="O80" s="83">
        <v>12</v>
      </c>
      <c r="P80" s="83">
        <v>8</v>
      </c>
      <c r="Q80" s="48"/>
    </row>
    <row r="81" spans="2:17" s="13" customFormat="1" ht="12.75">
      <c r="B81" s="2"/>
      <c r="C81" s="1"/>
      <c r="D81" s="2"/>
      <c r="E81" s="24"/>
      <c r="F81" s="1"/>
      <c r="G81" s="7"/>
      <c r="H81" s="1"/>
      <c r="I81" s="1"/>
      <c r="J81" s="1"/>
      <c r="K81" s="1"/>
      <c r="L81" s="1"/>
      <c r="M81" s="48"/>
      <c r="N81" s="82">
        <v>3</v>
      </c>
      <c r="O81" s="83">
        <v>6</v>
      </c>
      <c r="P81" s="83">
        <v>10</v>
      </c>
      <c r="Q81" s="48"/>
    </row>
    <row r="82" spans="1:17" s="13" customFormat="1" ht="12.75">
      <c r="A82" s="1"/>
      <c r="B82" s="2"/>
      <c r="C82" s="1"/>
      <c r="D82" s="2"/>
      <c r="E82" s="24"/>
      <c r="F82" s="1"/>
      <c r="G82" s="7"/>
      <c r="H82" s="1"/>
      <c r="I82" s="1"/>
      <c r="J82" s="1"/>
      <c r="K82" s="1"/>
      <c r="L82" s="1"/>
      <c r="M82" s="48"/>
      <c r="N82" s="82">
        <v>4</v>
      </c>
      <c r="O82" s="83">
        <v>4</v>
      </c>
      <c r="P82" s="83">
        <v>5</v>
      </c>
      <c r="Q82" s="48"/>
    </row>
    <row r="83" spans="1:17" s="13" customFormat="1" ht="12.75">
      <c r="A83" s="1"/>
      <c r="B83" s="2"/>
      <c r="C83" s="1"/>
      <c r="D83" s="2"/>
      <c r="E83" s="24"/>
      <c r="F83" s="1"/>
      <c r="G83" s="7"/>
      <c r="H83" s="1"/>
      <c r="I83" s="1"/>
      <c r="J83" s="1"/>
      <c r="K83" s="1"/>
      <c r="L83" s="1"/>
      <c r="M83" s="48"/>
      <c r="N83" s="82">
        <v>5</v>
      </c>
      <c r="O83" s="83">
        <v>12</v>
      </c>
      <c r="P83" s="83">
        <v>3</v>
      </c>
      <c r="Q83" s="48"/>
    </row>
    <row r="84" spans="1:17" s="13" customFormat="1" ht="12.75">
      <c r="A84" s="1"/>
      <c r="B84" s="2"/>
      <c r="C84" s="1"/>
      <c r="D84" s="2"/>
      <c r="E84" s="24"/>
      <c r="F84" s="1"/>
      <c r="G84" s="7"/>
      <c r="H84" s="1"/>
      <c r="I84" s="1"/>
      <c r="J84" s="1"/>
      <c r="K84" s="1"/>
      <c r="L84" s="1"/>
      <c r="M84" s="48"/>
      <c r="N84" s="82">
        <v>6</v>
      </c>
      <c r="O84" s="83">
        <v>6</v>
      </c>
      <c r="P84" s="83">
        <v>7</v>
      </c>
      <c r="Q84" s="48"/>
    </row>
    <row r="85" spans="1:17" s="13" customFormat="1" ht="12.75">
      <c r="A85" s="1"/>
      <c r="B85" s="2"/>
      <c r="C85" s="1"/>
      <c r="D85" s="2"/>
      <c r="E85" s="24"/>
      <c r="F85" s="1"/>
      <c r="G85" s="7"/>
      <c r="H85" s="1"/>
      <c r="I85" s="1"/>
      <c r="J85" s="1"/>
      <c r="K85" s="1"/>
      <c r="L85" s="1"/>
      <c r="M85" s="48"/>
      <c r="N85" s="82">
        <v>7</v>
      </c>
      <c r="O85" s="83">
        <v>4</v>
      </c>
      <c r="P85" s="83">
        <v>7</v>
      </c>
      <c r="Q85" s="48"/>
    </row>
    <row r="86" spans="1:17" s="13" customFormat="1" ht="12.75">
      <c r="A86" s="1"/>
      <c r="B86" s="2"/>
      <c r="C86" s="1"/>
      <c r="D86" s="2"/>
      <c r="E86" s="24"/>
      <c r="F86" s="1"/>
      <c r="G86" s="7"/>
      <c r="H86" s="1"/>
      <c r="I86" s="1"/>
      <c r="J86" s="1"/>
      <c r="K86" s="1"/>
      <c r="L86" s="1"/>
      <c r="M86" s="48"/>
      <c r="N86" s="82">
        <v>8</v>
      </c>
      <c r="O86" s="83">
        <v>5</v>
      </c>
      <c r="P86" s="83">
        <v>4</v>
      </c>
      <c r="Q86" s="48"/>
    </row>
    <row r="87" spans="1:17" s="13" customFormat="1" ht="12.75">
      <c r="A87" s="1"/>
      <c r="B87" s="2"/>
      <c r="C87" s="1"/>
      <c r="D87" s="2"/>
      <c r="E87" s="24"/>
      <c r="F87" s="1"/>
      <c r="G87" s="7"/>
      <c r="H87" s="1"/>
      <c r="I87" s="1"/>
      <c r="J87" s="1"/>
      <c r="K87" s="1"/>
      <c r="L87" s="1"/>
      <c r="M87" s="48"/>
      <c r="N87" s="82">
        <v>9</v>
      </c>
      <c r="O87" s="83">
        <v>1</v>
      </c>
      <c r="P87" s="83">
        <v>6</v>
      </c>
      <c r="Q87" s="48"/>
    </row>
    <row r="88" spans="1:17" s="13" customFormat="1" ht="12.75">
      <c r="A88" s="1"/>
      <c r="B88" s="2"/>
      <c r="C88" s="1"/>
      <c r="D88" s="2"/>
      <c r="E88" s="24"/>
      <c r="F88" s="1"/>
      <c r="G88" s="7"/>
      <c r="H88" s="1"/>
      <c r="I88" s="1"/>
      <c r="J88" s="1"/>
      <c r="K88" s="1"/>
      <c r="L88" s="1"/>
      <c r="M88" s="48"/>
      <c r="N88" s="82">
        <v>10</v>
      </c>
      <c r="O88" s="83">
        <v>9</v>
      </c>
      <c r="P88" s="83">
        <v>4</v>
      </c>
      <c r="Q88" s="48"/>
    </row>
    <row r="89" spans="1:17" s="13" customFormat="1" ht="12.75">
      <c r="A89" s="1"/>
      <c r="B89" s="2"/>
      <c r="C89" s="1"/>
      <c r="D89" s="2"/>
      <c r="E89" s="24"/>
      <c r="F89" s="1"/>
      <c r="G89" s="7"/>
      <c r="H89" s="1"/>
      <c r="I89" s="1"/>
      <c r="J89" s="1"/>
      <c r="K89" s="1"/>
      <c r="L89" s="1"/>
      <c r="M89" s="48"/>
      <c r="N89" s="82">
        <v>11</v>
      </c>
      <c r="O89" s="83">
        <v>6</v>
      </c>
      <c r="P89" s="83">
        <v>8</v>
      </c>
      <c r="Q89" s="83"/>
    </row>
    <row r="90" spans="1:17" s="13" customFormat="1" ht="12.75">
      <c r="A90" s="1"/>
      <c r="B90" s="2"/>
      <c r="C90" s="1"/>
      <c r="D90" s="2"/>
      <c r="E90" s="24"/>
      <c r="F90" s="1"/>
      <c r="G90" s="7"/>
      <c r="H90" s="1"/>
      <c r="I90" s="1"/>
      <c r="J90" s="1"/>
      <c r="K90" s="1"/>
      <c r="L90" s="1"/>
      <c r="M90" s="48"/>
      <c r="N90" s="82">
        <v>12</v>
      </c>
      <c r="O90" s="83">
        <v>7</v>
      </c>
      <c r="P90" s="83">
        <v>3</v>
      </c>
      <c r="Q90" s="48"/>
    </row>
    <row r="91" spans="1:17" s="13" customFormat="1" ht="12.75">
      <c r="A91" s="1"/>
      <c r="B91" s="2"/>
      <c r="C91" s="1"/>
      <c r="D91" s="2"/>
      <c r="E91" s="24"/>
      <c r="F91" s="1"/>
      <c r="G91" s="7"/>
      <c r="H91" s="1"/>
      <c r="I91" s="1"/>
      <c r="J91" s="1"/>
      <c r="K91" s="1"/>
      <c r="L91" s="1"/>
      <c r="M91" s="48"/>
      <c r="N91" s="82">
        <v>13</v>
      </c>
      <c r="O91" s="83">
        <v>11</v>
      </c>
      <c r="P91" s="83">
        <v>2</v>
      </c>
      <c r="Q91" s="48"/>
    </row>
    <row r="92" spans="1:17" s="13" customFormat="1" ht="12.75">
      <c r="A92" s="1"/>
      <c r="B92" s="2"/>
      <c r="C92" s="1"/>
      <c r="D92" s="2"/>
      <c r="E92" s="24"/>
      <c r="F92" s="1"/>
      <c r="G92" s="7"/>
      <c r="H92" s="1"/>
      <c r="I92" s="1"/>
      <c r="J92" s="1"/>
      <c r="K92" s="1"/>
      <c r="L92" s="1"/>
      <c r="M92" s="48"/>
      <c r="N92" s="82">
        <v>14</v>
      </c>
      <c r="O92" s="83">
        <v>2</v>
      </c>
      <c r="P92" s="83">
        <v>4</v>
      </c>
      <c r="Q92" s="48"/>
    </row>
    <row r="93" spans="1:17" s="13" customFormat="1" ht="12.75">
      <c r="A93" s="1"/>
      <c r="B93" s="2"/>
      <c r="C93" s="1"/>
      <c r="D93" s="2"/>
      <c r="E93" s="24"/>
      <c r="F93" s="1"/>
      <c r="G93" s="7"/>
      <c r="H93" s="1"/>
      <c r="I93" s="1"/>
      <c r="J93" s="1"/>
      <c r="K93" s="1"/>
      <c r="L93" s="1"/>
      <c r="M93" s="48"/>
      <c r="N93" s="82">
        <v>15</v>
      </c>
      <c r="O93" s="83">
        <v>8</v>
      </c>
      <c r="P93" s="83">
        <v>4</v>
      </c>
      <c r="Q93" s="48"/>
    </row>
    <row r="94" spans="1:17" s="13" customFormat="1" ht="12.75">
      <c r="A94" s="1"/>
      <c r="B94" s="2"/>
      <c r="C94" s="1"/>
      <c r="D94" s="2"/>
      <c r="E94" s="24"/>
      <c r="F94" s="1"/>
      <c r="G94" s="7"/>
      <c r="H94" s="1"/>
      <c r="I94" s="1"/>
      <c r="J94" s="1"/>
      <c r="K94" s="1"/>
      <c r="L94" s="1"/>
      <c r="M94" s="48"/>
      <c r="N94" s="82">
        <v>16</v>
      </c>
      <c r="O94" s="83">
        <v>6</v>
      </c>
      <c r="P94" s="83">
        <v>5</v>
      </c>
      <c r="Q94" s="50"/>
    </row>
    <row r="95" spans="1:17" s="13" customFormat="1" ht="12.75">
      <c r="A95" s="1"/>
      <c r="B95" s="2"/>
      <c r="C95" s="1"/>
      <c r="D95" s="2"/>
      <c r="E95" s="24"/>
      <c r="F95" s="1"/>
      <c r="G95" s="7"/>
      <c r="H95" s="1"/>
      <c r="I95" s="1"/>
      <c r="J95" s="1"/>
      <c r="K95" s="1"/>
      <c r="L95" s="1"/>
      <c r="M95" s="48"/>
      <c r="N95" s="82">
        <v>17</v>
      </c>
      <c r="O95" s="83">
        <v>14</v>
      </c>
      <c r="P95" s="83">
        <v>3</v>
      </c>
      <c r="Q95" s="48"/>
    </row>
    <row r="96" spans="1:17" s="13" customFormat="1" ht="12.75">
      <c r="A96" s="1"/>
      <c r="B96" s="2"/>
      <c r="C96" s="1"/>
      <c r="D96" s="2"/>
      <c r="E96" s="24"/>
      <c r="F96" s="1"/>
      <c r="G96" s="7"/>
      <c r="H96" s="1"/>
      <c r="I96" s="1"/>
      <c r="J96" s="1"/>
      <c r="K96" s="1"/>
      <c r="L96" s="1"/>
      <c r="M96" s="48"/>
      <c r="N96" s="82">
        <v>18</v>
      </c>
      <c r="O96" s="83">
        <v>15</v>
      </c>
      <c r="P96" s="83">
        <v>4</v>
      </c>
      <c r="Q96" s="48"/>
    </row>
    <row r="97" spans="1:17" s="13" customFormat="1" ht="12.75">
      <c r="A97" s="1"/>
      <c r="B97" s="2"/>
      <c r="C97" s="1"/>
      <c r="D97" s="2"/>
      <c r="E97" s="24"/>
      <c r="F97" s="1"/>
      <c r="G97" s="7"/>
      <c r="H97" s="1"/>
      <c r="I97" s="1"/>
      <c r="J97" s="1"/>
      <c r="K97" s="1"/>
      <c r="L97" s="1"/>
      <c r="M97" s="48"/>
      <c r="N97" s="82">
        <v>19</v>
      </c>
      <c r="O97" s="83">
        <v>31</v>
      </c>
      <c r="P97" s="83">
        <v>4</v>
      </c>
      <c r="Q97" s="48"/>
    </row>
    <row r="98" spans="1:17" s="13" customFormat="1" ht="12.75">
      <c r="A98" s="1"/>
      <c r="B98" s="2"/>
      <c r="C98" s="1"/>
      <c r="D98" s="2"/>
      <c r="E98" s="24"/>
      <c r="F98" s="1"/>
      <c r="G98" s="7"/>
      <c r="H98" s="1"/>
      <c r="I98" s="1"/>
      <c r="J98" s="1"/>
      <c r="K98" s="1"/>
      <c r="L98" s="1"/>
      <c r="M98" s="48"/>
      <c r="N98" s="82">
        <v>20</v>
      </c>
      <c r="O98" s="83">
        <v>46</v>
      </c>
      <c r="P98" s="83">
        <v>8</v>
      </c>
      <c r="Q98" s="48"/>
    </row>
    <row r="99" spans="1:17" s="13" customFormat="1" ht="12.75">
      <c r="A99" s="1"/>
      <c r="B99" s="2"/>
      <c r="C99" s="1"/>
      <c r="D99" s="2"/>
      <c r="E99" s="24"/>
      <c r="F99" s="1"/>
      <c r="G99" s="7"/>
      <c r="H99" s="1"/>
      <c r="I99" s="1"/>
      <c r="J99" s="1"/>
      <c r="K99" s="1"/>
      <c r="L99" s="1"/>
      <c r="M99" s="48"/>
      <c r="N99" s="82">
        <v>21</v>
      </c>
      <c r="O99" s="83">
        <v>18</v>
      </c>
      <c r="P99" s="83">
        <v>13</v>
      </c>
      <c r="Q99" s="48"/>
    </row>
    <row r="100" spans="1:17" s="13" customFormat="1" ht="12.75">
      <c r="A100" s="1"/>
      <c r="B100" s="2"/>
      <c r="C100" s="1"/>
      <c r="D100" s="2"/>
      <c r="E100" s="24"/>
      <c r="F100" s="1"/>
      <c r="G100" s="7"/>
      <c r="H100" s="1"/>
      <c r="I100" s="1"/>
      <c r="J100" s="1"/>
      <c r="K100" s="1"/>
      <c r="L100" s="1"/>
      <c r="M100" s="48"/>
      <c r="N100" s="82">
        <v>22</v>
      </c>
      <c r="O100" s="83">
        <v>42</v>
      </c>
      <c r="P100" s="83">
        <v>6</v>
      </c>
      <c r="Q100" s="50"/>
    </row>
    <row r="101" spans="1:17" s="13" customFormat="1" ht="12.75">
      <c r="A101" s="1"/>
      <c r="B101" s="2"/>
      <c r="C101" s="1"/>
      <c r="D101" s="2"/>
      <c r="E101" s="24"/>
      <c r="F101" s="1"/>
      <c r="G101" s="7"/>
      <c r="H101" s="1"/>
      <c r="I101" s="1"/>
      <c r="J101" s="1"/>
      <c r="K101" s="1"/>
      <c r="L101" s="1"/>
      <c r="M101" s="48"/>
      <c r="N101" s="82">
        <v>23</v>
      </c>
      <c r="O101" s="83">
        <v>39</v>
      </c>
      <c r="P101" s="83">
        <v>10</v>
      </c>
      <c r="Q101" s="48"/>
    </row>
    <row r="102" spans="1:17" s="13" customFormat="1" ht="12.75">
      <c r="A102" s="1"/>
      <c r="B102" s="2"/>
      <c r="C102" s="1"/>
      <c r="D102" s="2"/>
      <c r="E102" s="24"/>
      <c r="F102" s="1"/>
      <c r="G102" s="7"/>
      <c r="H102" s="1"/>
      <c r="I102" s="1"/>
      <c r="J102" s="1"/>
      <c r="K102" s="1"/>
      <c r="L102" s="1"/>
      <c r="M102" s="48"/>
      <c r="N102" s="82">
        <v>24</v>
      </c>
      <c r="O102" s="83">
        <v>41</v>
      </c>
      <c r="P102" s="83">
        <v>15</v>
      </c>
      <c r="Q102" s="48"/>
    </row>
    <row r="103" spans="1:17" s="13" customFormat="1" ht="12.75">
      <c r="A103" s="1"/>
      <c r="B103" s="2"/>
      <c r="C103" s="1"/>
      <c r="D103" s="2"/>
      <c r="E103" s="24"/>
      <c r="F103" s="1"/>
      <c r="G103" s="7"/>
      <c r="H103" s="1"/>
      <c r="I103" s="1"/>
      <c r="J103" s="1"/>
      <c r="K103" s="1"/>
      <c r="L103" s="1"/>
      <c r="M103" s="48"/>
      <c r="N103" s="82">
        <v>25</v>
      </c>
      <c r="O103" s="83">
        <v>57</v>
      </c>
      <c r="P103" s="83">
        <v>13</v>
      </c>
      <c r="Q103" s="48"/>
    </row>
    <row r="104" spans="1:17" s="13" customFormat="1" ht="12.75">
      <c r="A104" s="1"/>
      <c r="B104" s="2"/>
      <c r="C104" s="1"/>
      <c r="D104" s="2"/>
      <c r="E104" s="24"/>
      <c r="F104" s="1"/>
      <c r="G104" s="7"/>
      <c r="H104" s="1"/>
      <c r="I104" s="1"/>
      <c r="J104" s="1"/>
      <c r="K104" s="1"/>
      <c r="L104" s="1"/>
      <c r="M104" s="48"/>
      <c r="N104" s="82">
        <v>26</v>
      </c>
      <c r="O104" s="83">
        <v>42</v>
      </c>
      <c r="P104" s="83">
        <v>19</v>
      </c>
      <c r="Q104" s="48"/>
    </row>
    <row r="105" spans="1:17" s="13" customFormat="1" ht="12.75">
      <c r="A105" s="1"/>
      <c r="B105" s="2"/>
      <c r="C105" s="1"/>
      <c r="D105" s="2"/>
      <c r="E105" s="24"/>
      <c r="F105" s="1"/>
      <c r="G105" s="7"/>
      <c r="H105" s="1"/>
      <c r="I105" s="1"/>
      <c r="J105" s="1"/>
      <c r="K105" s="1"/>
      <c r="L105" s="1"/>
      <c r="M105" s="48"/>
      <c r="N105" s="82">
        <v>27</v>
      </c>
      <c r="O105" s="83">
        <v>30</v>
      </c>
      <c r="P105" s="83">
        <v>18</v>
      </c>
      <c r="Q105" s="48"/>
    </row>
    <row r="106" spans="1:17" s="13" customFormat="1" ht="12.75">
      <c r="A106" s="1"/>
      <c r="B106" s="2"/>
      <c r="C106" s="1"/>
      <c r="D106" s="2"/>
      <c r="E106" s="24"/>
      <c r="F106" s="1"/>
      <c r="G106" s="7"/>
      <c r="H106" s="1"/>
      <c r="I106" s="1"/>
      <c r="J106" s="1"/>
      <c r="K106" s="1"/>
      <c r="L106" s="1"/>
      <c r="M106" s="48"/>
      <c r="N106" s="82">
        <v>28</v>
      </c>
      <c r="O106" s="83">
        <v>47</v>
      </c>
      <c r="P106" s="83">
        <v>15</v>
      </c>
      <c r="Q106" s="48"/>
    </row>
    <row r="107" spans="1:17" s="13" customFormat="1" ht="12.75">
      <c r="A107" s="1"/>
      <c r="B107" s="2"/>
      <c r="C107" s="1"/>
      <c r="D107" s="2"/>
      <c r="E107" s="24"/>
      <c r="F107" s="1"/>
      <c r="G107" s="7"/>
      <c r="H107" s="1"/>
      <c r="I107" s="1"/>
      <c r="J107" s="1"/>
      <c r="K107" s="1"/>
      <c r="L107" s="1"/>
      <c r="M107" s="49"/>
      <c r="N107" s="82">
        <v>29</v>
      </c>
      <c r="O107" s="83">
        <v>50</v>
      </c>
      <c r="P107" s="83">
        <v>15</v>
      </c>
      <c r="Q107" s="48"/>
    </row>
    <row r="108" spans="1:17" s="13" customFormat="1" ht="12.75">
      <c r="A108" s="1"/>
      <c r="B108" s="2"/>
      <c r="C108" s="1"/>
      <c r="D108" s="2"/>
      <c r="E108" s="24"/>
      <c r="F108" s="1"/>
      <c r="G108" s="7"/>
      <c r="H108" s="1"/>
      <c r="I108" s="1"/>
      <c r="J108" s="1"/>
      <c r="K108" s="1"/>
      <c r="L108" s="1"/>
      <c r="M108" s="49"/>
      <c r="N108" s="82">
        <v>30</v>
      </c>
      <c r="O108" s="83">
        <v>43</v>
      </c>
      <c r="P108" s="83">
        <v>7</v>
      </c>
      <c r="Q108" s="50"/>
    </row>
    <row r="109" spans="1:17" s="13" customFormat="1" ht="12.75">
      <c r="A109" s="1"/>
      <c r="B109" s="2"/>
      <c r="C109" s="1"/>
      <c r="D109" s="2"/>
      <c r="E109" s="24"/>
      <c r="F109" s="1"/>
      <c r="G109" s="7"/>
      <c r="H109" s="1"/>
      <c r="I109" s="1"/>
      <c r="J109" s="1"/>
      <c r="K109" s="1"/>
      <c r="L109" s="1"/>
      <c r="M109" s="49"/>
      <c r="N109" s="82">
        <v>31</v>
      </c>
      <c r="O109" s="83">
        <v>44</v>
      </c>
      <c r="P109" s="83">
        <v>15</v>
      </c>
      <c r="Q109" s="48"/>
    </row>
    <row r="110" spans="1:17" s="13" customFormat="1" ht="12.75">
      <c r="A110" s="1"/>
      <c r="B110" s="2"/>
      <c r="C110" s="1"/>
      <c r="D110" s="2"/>
      <c r="E110" s="24"/>
      <c r="F110" s="1"/>
      <c r="G110" s="7"/>
      <c r="H110" s="1"/>
      <c r="I110" s="1"/>
      <c r="J110" s="1"/>
      <c r="K110" s="1"/>
      <c r="L110" s="1"/>
      <c r="M110" s="49"/>
      <c r="N110" s="82">
        <v>32</v>
      </c>
      <c r="O110" s="83">
        <v>35</v>
      </c>
      <c r="P110" s="83">
        <v>10</v>
      </c>
      <c r="Q110" s="48"/>
    </row>
    <row r="111" spans="1:17" s="13" customFormat="1" ht="12.75">
      <c r="A111" s="1"/>
      <c r="B111" s="2"/>
      <c r="C111" s="1"/>
      <c r="D111" s="2"/>
      <c r="E111" s="24"/>
      <c r="F111" s="1"/>
      <c r="G111" s="7"/>
      <c r="H111" s="1"/>
      <c r="I111" s="1"/>
      <c r="J111" s="1"/>
      <c r="K111" s="1"/>
      <c r="L111" s="1"/>
      <c r="M111" s="49"/>
      <c r="N111" s="82">
        <v>33</v>
      </c>
      <c r="O111" s="83">
        <v>34</v>
      </c>
      <c r="P111" s="83">
        <v>9</v>
      </c>
      <c r="Q111" s="48"/>
    </row>
    <row r="112" spans="1:17" s="13" customFormat="1" ht="12.75">
      <c r="A112" s="1"/>
      <c r="B112" s="2"/>
      <c r="C112" s="1"/>
      <c r="D112" s="2"/>
      <c r="E112" s="24"/>
      <c r="F112" s="1"/>
      <c r="G112" s="7"/>
      <c r="H112" s="1"/>
      <c r="I112" s="1"/>
      <c r="J112" s="1"/>
      <c r="K112" s="1"/>
      <c r="L112" s="1"/>
      <c r="M112" s="49"/>
      <c r="N112" s="82">
        <v>34</v>
      </c>
      <c r="O112" s="83">
        <v>27</v>
      </c>
      <c r="P112" s="83">
        <v>19</v>
      </c>
      <c r="Q112" s="48"/>
    </row>
    <row r="113" spans="1:17" s="13" customFormat="1" ht="12.75">
      <c r="A113" s="1"/>
      <c r="B113" s="2"/>
      <c r="C113" s="1"/>
      <c r="D113" s="2"/>
      <c r="E113" s="24"/>
      <c r="F113" s="1"/>
      <c r="G113" s="7"/>
      <c r="H113" s="1"/>
      <c r="I113" s="1"/>
      <c r="J113" s="1"/>
      <c r="K113" s="1"/>
      <c r="L113" s="1"/>
      <c r="M113" s="49"/>
      <c r="N113" s="82">
        <v>35</v>
      </c>
      <c r="O113" s="83">
        <v>37</v>
      </c>
      <c r="P113" s="83">
        <v>13</v>
      </c>
      <c r="Q113" s="48"/>
    </row>
    <row r="114" spans="1:17" s="13" customFormat="1" ht="12.75">
      <c r="A114" s="1"/>
      <c r="B114" s="2"/>
      <c r="C114" s="1"/>
      <c r="D114" s="2"/>
      <c r="E114" s="24"/>
      <c r="F114" s="1"/>
      <c r="G114" s="7"/>
      <c r="H114" s="1"/>
      <c r="I114" s="1"/>
      <c r="J114" s="1"/>
      <c r="K114" s="1"/>
      <c r="L114" s="1"/>
      <c r="M114" s="49"/>
      <c r="N114" s="82">
        <v>36</v>
      </c>
      <c r="O114" s="83">
        <v>31</v>
      </c>
      <c r="P114" s="83">
        <v>11</v>
      </c>
      <c r="Q114" s="48"/>
    </row>
    <row r="115" spans="1:17" s="13" customFormat="1" ht="12.75">
      <c r="A115" s="1"/>
      <c r="B115" s="2"/>
      <c r="C115" s="1"/>
      <c r="D115" s="2"/>
      <c r="E115" s="24"/>
      <c r="F115" s="1"/>
      <c r="G115" s="7"/>
      <c r="H115" s="1"/>
      <c r="I115" s="1"/>
      <c r="J115" s="1"/>
      <c r="K115" s="1"/>
      <c r="L115" s="1"/>
      <c r="M115" s="49"/>
      <c r="N115" s="82">
        <v>37</v>
      </c>
      <c r="O115" s="83">
        <v>30</v>
      </c>
      <c r="P115" s="83">
        <v>10</v>
      </c>
      <c r="Q115" s="48"/>
    </row>
    <row r="116" spans="1:17" s="13" customFormat="1" ht="12.75">
      <c r="A116" s="1"/>
      <c r="B116" s="2"/>
      <c r="C116" s="1"/>
      <c r="D116" s="2"/>
      <c r="E116" s="24"/>
      <c r="F116" s="1"/>
      <c r="G116" s="7"/>
      <c r="H116" s="1"/>
      <c r="I116" s="1"/>
      <c r="J116" s="1"/>
      <c r="K116" s="1"/>
      <c r="L116" s="1"/>
      <c r="M116" s="49"/>
      <c r="N116" s="82">
        <v>38</v>
      </c>
      <c r="O116" s="83">
        <v>24</v>
      </c>
      <c r="P116" s="83">
        <v>13</v>
      </c>
      <c r="Q116" s="48"/>
    </row>
    <row r="117" spans="1:17" s="13" customFormat="1" ht="12.75">
      <c r="A117" s="1"/>
      <c r="B117" s="2"/>
      <c r="C117" s="1"/>
      <c r="D117" s="2"/>
      <c r="E117" s="24"/>
      <c r="F117" s="1"/>
      <c r="G117" s="7"/>
      <c r="H117" s="1"/>
      <c r="I117" s="1"/>
      <c r="J117" s="1"/>
      <c r="K117" s="1"/>
      <c r="L117" s="1"/>
      <c r="M117" s="49"/>
      <c r="N117" s="82">
        <v>39</v>
      </c>
      <c r="O117" s="83">
        <v>30</v>
      </c>
      <c r="P117" s="83">
        <v>8</v>
      </c>
      <c r="Q117" s="48"/>
    </row>
    <row r="118" spans="1:17" s="13" customFormat="1" ht="12.75">
      <c r="A118" s="1"/>
      <c r="B118" s="2"/>
      <c r="C118" s="1"/>
      <c r="D118" s="2"/>
      <c r="E118" s="24"/>
      <c r="F118" s="1"/>
      <c r="G118" s="7"/>
      <c r="H118" s="1"/>
      <c r="I118" s="1"/>
      <c r="J118" s="1"/>
      <c r="K118" s="1"/>
      <c r="L118" s="1"/>
      <c r="M118" s="49"/>
      <c r="N118" s="82">
        <v>40</v>
      </c>
      <c r="O118" s="83">
        <v>23</v>
      </c>
      <c r="P118" s="83">
        <v>11</v>
      </c>
      <c r="Q118" s="48"/>
    </row>
    <row r="119" spans="1:17" s="13" customFormat="1" ht="12.75">
      <c r="A119" s="1"/>
      <c r="B119" s="2"/>
      <c r="C119" s="1"/>
      <c r="D119" s="2"/>
      <c r="E119" s="24"/>
      <c r="F119" s="1"/>
      <c r="G119" s="7"/>
      <c r="H119" s="1"/>
      <c r="I119" s="1"/>
      <c r="J119" s="1"/>
      <c r="K119" s="1"/>
      <c r="L119" s="1"/>
      <c r="M119" s="49"/>
      <c r="N119" s="82">
        <v>41</v>
      </c>
      <c r="O119" s="83">
        <v>22</v>
      </c>
      <c r="P119" s="83">
        <v>7</v>
      </c>
      <c r="Q119" s="48"/>
    </row>
    <row r="120" spans="1:17" s="13" customFormat="1" ht="12.75">
      <c r="A120" s="1"/>
      <c r="B120" s="2"/>
      <c r="C120" s="1"/>
      <c r="D120" s="2"/>
      <c r="E120" s="24"/>
      <c r="F120" s="1"/>
      <c r="G120" s="7"/>
      <c r="H120" s="1"/>
      <c r="I120" s="1"/>
      <c r="J120" s="1"/>
      <c r="K120" s="1"/>
      <c r="L120" s="1"/>
      <c r="M120" s="49"/>
      <c r="N120" s="82">
        <v>42</v>
      </c>
      <c r="O120" s="83">
        <v>19</v>
      </c>
      <c r="P120" s="83">
        <v>8</v>
      </c>
      <c r="Q120" s="48"/>
    </row>
    <row r="121" spans="1:17" s="13" customFormat="1" ht="12.75">
      <c r="A121" s="1"/>
      <c r="B121" s="2"/>
      <c r="C121" s="1"/>
      <c r="D121" s="2"/>
      <c r="E121" s="24"/>
      <c r="F121" s="1"/>
      <c r="G121" s="7"/>
      <c r="H121" s="1"/>
      <c r="I121" s="1"/>
      <c r="J121" s="1"/>
      <c r="K121" s="1"/>
      <c r="L121" s="1"/>
      <c r="M121" s="49"/>
      <c r="N121" s="82">
        <v>43</v>
      </c>
      <c r="O121" s="83">
        <v>16</v>
      </c>
      <c r="P121" s="83">
        <v>10</v>
      </c>
      <c r="Q121" s="48"/>
    </row>
    <row r="122" spans="1:17" s="13" customFormat="1" ht="12.75">
      <c r="A122" s="1"/>
      <c r="B122" s="2"/>
      <c r="C122" s="1"/>
      <c r="D122" s="2"/>
      <c r="E122" s="24"/>
      <c r="F122" s="1"/>
      <c r="G122" s="7"/>
      <c r="H122" s="1"/>
      <c r="I122" s="1"/>
      <c r="J122" s="1"/>
      <c r="K122" s="1"/>
      <c r="L122" s="1"/>
      <c r="M122" s="49"/>
      <c r="N122" s="82">
        <v>44</v>
      </c>
      <c r="O122" s="83">
        <v>25</v>
      </c>
      <c r="P122" s="83">
        <v>12</v>
      </c>
      <c r="Q122" s="48"/>
    </row>
    <row r="123" spans="1:17" s="13" customFormat="1" ht="12.75">
      <c r="A123" s="1"/>
      <c r="B123" s="2"/>
      <c r="C123" s="1"/>
      <c r="D123" s="2"/>
      <c r="E123" s="24"/>
      <c r="F123" s="1"/>
      <c r="G123" s="7"/>
      <c r="H123" s="1"/>
      <c r="I123" s="1"/>
      <c r="J123" s="1"/>
      <c r="K123" s="1"/>
      <c r="L123" s="1"/>
      <c r="M123" s="49"/>
      <c r="N123" s="82">
        <v>45</v>
      </c>
      <c r="O123" s="83">
        <v>14</v>
      </c>
      <c r="P123" s="83">
        <v>1</v>
      </c>
      <c r="Q123" s="48"/>
    </row>
    <row r="124" spans="1:17" s="13" customFormat="1" ht="12.75">
      <c r="A124" s="1"/>
      <c r="B124" s="2"/>
      <c r="C124" s="1"/>
      <c r="D124" s="2"/>
      <c r="E124" s="24"/>
      <c r="F124" s="1"/>
      <c r="G124" s="7"/>
      <c r="H124" s="1"/>
      <c r="I124" s="1"/>
      <c r="J124" s="1"/>
      <c r="K124" s="1"/>
      <c r="L124" s="1"/>
      <c r="M124" s="49"/>
      <c r="N124" s="82">
        <v>46</v>
      </c>
      <c r="O124" s="83">
        <v>13</v>
      </c>
      <c r="P124" s="83">
        <v>4</v>
      </c>
      <c r="Q124" s="48"/>
    </row>
    <row r="125" spans="13:16" ht="12.75">
      <c r="M125" s="49"/>
      <c r="N125" s="82">
        <v>47</v>
      </c>
      <c r="O125" s="83">
        <v>11</v>
      </c>
      <c r="P125" s="83">
        <v>4</v>
      </c>
    </row>
    <row r="126" spans="13:16" ht="12.75">
      <c r="M126" s="49"/>
      <c r="N126" s="82">
        <v>48</v>
      </c>
      <c r="O126" s="83">
        <v>20</v>
      </c>
      <c r="P126" s="83">
        <v>5</v>
      </c>
    </row>
    <row r="127" spans="14:16" ht="12.75">
      <c r="N127" s="82">
        <v>49</v>
      </c>
      <c r="O127" s="83">
        <v>7</v>
      </c>
      <c r="P127" s="83">
        <v>5</v>
      </c>
    </row>
    <row r="128" spans="14:16" ht="12.75">
      <c r="N128" s="82">
        <v>50</v>
      </c>
      <c r="O128" s="83">
        <v>12</v>
      </c>
      <c r="P128" s="83">
        <v>5</v>
      </c>
    </row>
    <row r="129" spans="14:16" ht="12.75">
      <c r="N129" s="82">
        <v>51</v>
      </c>
      <c r="O129" s="83">
        <v>3</v>
      </c>
      <c r="P129" s="83">
        <v>0</v>
      </c>
    </row>
    <row r="130" spans="14:16" ht="12.75">
      <c r="N130" s="82">
        <v>52</v>
      </c>
      <c r="O130" s="83">
        <v>4</v>
      </c>
      <c r="P130" s="83">
        <v>2</v>
      </c>
    </row>
    <row r="131" spans="14:16" ht="12.75">
      <c r="N131" s="82">
        <v>53</v>
      </c>
      <c r="O131" s="83">
        <v>2</v>
      </c>
      <c r="P131" s="83">
        <v>3</v>
      </c>
    </row>
    <row r="132" spans="14:16" ht="12.75">
      <c r="N132" s="82">
        <v>54</v>
      </c>
      <c r="O132" s="83">
        <v>6</v>
      </c>
      <c r="P132" s="83">
        <v>1</v>
      </c>
    </row>
    <row r="133" spans="14:16" ht="12.75">
      <c r="N133" s="82">
        <v>55</v>
      </c>
      <c r="O133" s="83">
        <v>5</v>
      </c>
      <c r="P133" s="83">
        <v>1</v>
      </c>
    </row>
    <row r="134" spans="14:16" ht="12.75">
      <c r="N134" s="82">
        <v>56</v>
      </c>
      <c r="O134" s="83">
        <v>1</v>
      </c>
      <c r="P134" s="83">
        <v>1</v>
      </c>
    </row>
    <row r="135" spans="14:16" ht="12.75">
      <c r="N135" s="82">
        <v>57</v>
      </c>
      <c r="O135" s="83">
        <v>2</v>
      </c>
      <c r="P135" s="83">
        <v>0</v>
      </c>
    </row>
    <row r="136" spans="14:16" ht="12.75">
      <c r="N136" s="82">
        <v>58</v>
      </c>
      <c r="O136" s="83">
        <v>0</v>
      </c>
      <c r="P136" s="83">
        <v>5</v>
      </c>
    </row>
    <row r="137" spans="14:16" ht="12.75">
      <c r="N137" s="82">
        <v>59</v>
      </c>
      <c r="O137" s="83">
        <v>1</v>
      </c>
      <c r="P137" s="83">
        <v>2</v>
      </c>
    </row>
    <row r="138" spans="14:16" ht="12.75">
      <c r="N138" s="82">
        <v>60</v>
      </c>
      <c r="O138" s="83">
        <v>0</v>
      </c>
      <c r="P138" s="83">
        <v>1</v>
      </c>
    </row>
    <row r="139" spans="14:16" ht="12.75">
      <c r="N139" s="82">
        <v>61</v>
      </c>
      <c r="O139" s="83">
        <v>2</v>
      </c>
      <c r="P139" s="83">
        <v>0</v>
      </c>
    </row>
    <row r="140" spans="14:16" ht="12.75">
      <c r="N140" s="82">
        <v>62</v>
      </c>
      <c r="O140" s="83">
        <v>3</v>
      </c>
      <c r="P140" s="83">
        <v>0</v>
      </c>
    </row>
    <row r="141" spans="14:16" ht="12.75">
      <c r="N141" s="82">
        <v>63</v>
      </c>
      <c r="O141" s="83">
        <v>0</v>
      </c>
      <c r="P141" s="83">
        <v>3</v>
      </c>
    </row>
    <row r="142" spans="14:16" ht="12.75">
      <c r="N142" s="82">
        <v>64</v>
      </c>
      <c r="O142" s="83">
        <v>2</v>
      </c>
      <c r="P142" s="83">
        <v>1</v>
      </c>
    </row>
    <row r="143" spans="14:16" ht="12.75">
      <c r="N143" s="82">
        <v>65</v>
      </c>
      <c r="O143" s="83">
        <v>0</v>
      </c>
      <c r="P143" s="83">
        <v>1</v>
      </c>
    </row>
    <row r="144" spans="14:16" ht="12.75">
      <c r="N144" s="82">
        <v>66</v>
      </c>
      <c r="O144" s="83">
        <v>0</v>
      </c>
      <c r="P144" s="83">
        <v>1</v>
      </c>
    </row>
    <row r="145" spans="14:16" ht="12.75">
      <c r="N145" s="82">
        <v>67</v>
      </c>
      <c r="O145" s="83">
        <v>0</v>
      </c>
      <c r="P145" s="83">
        <v>0</v>
      </c>
    </row>
    <row r="146" spans="14:16" ht="12.75">
      <c r="N146" s="82">
        <v>68</v>
      </c>
      <c r="O146" s="83">
        <v>0</v>
      </c>
      <c r="P146" s="83">
        <v>2</v>
      </c>
    </row>
    <row r="147" spans="14:16" ht="12.75">
      <c r="N147" s="82">
        <v>69</v>
      </c>
      <c r="O147" s="83">
        <v>0</v>
      </c>
      <c r="P147" s="83">
        <v>0</v>
      </c>
    </row>
    <row r="148" spans="14:16" ht="12.75">
      <c r="N148" s="82">
        <v>70</v>
      </c>
      <c r="O148" s="83">
        <v>0</v>
      </c>
      <c r="P148" s="83">
        <v>1</v>
      </c>
    </row>
    <row r="149" spans="14:16" ht="12.75">
      <c r="N149" s="82">
        <v>71</v>
      </c>
      <c r="O149" s="83">
        <v>0</v>
      </c>
      <c r="P149" s="83">
        <v>0</v>
      </c>
    </row>
    <row r="150" spans="14:16" ht="12.75">
      <c r="N150" s="82">
        <v>72</v>
      </c>
      <c r="O150" s="83">
        <v>0</v>
      </c>
      <c r="P150" s="83">
        <v>0</v>
      </c>
    </row>
    <row r="151" spans="14:16" ht="12.75">
      <c r="N151" s="82">
        <v>73</v>
      </c>
      <c r="O151" s="83">
        <v>0</v>
      </c>
      <c r="P151" s="83">
        <v>0</v>
      </c>
    </row>
    <row r="152" spans="14:16" ht="12.75">
      <c r="N152" s="82">
        <v>74</v>
      </c>
      <c r="O152" s="83">
        <v>0</v>
      </c>
      <c r="P152" s="83">
        <v>0</v>
      </c>
    </row>
    <row r="153" spans="14:16" ht="12.75">
      <c r="N153" s="82">
        <v>75</v>
      </c>
      <c r="O153" s="83">
        <v>0</v>
      </c>
      <c r="P153" s="83">
        <v>0</v>
      </c>
    </row>
    <row r="154" spans="14:16" ht="12.75">
      <c r="N154" s="82">
        <v>76</v>
      </c>
      <c r="O154" s="83">
        <v>0</v>
      </c>
      <c r="P154" s="83">
        <v>0</v>
      </c>
    </row>
    <row r="155" spans="14:16" ht="12.75">
      <c r="N155" s="82">
        <v>77</v>
      </c>
      <c r="O155" s="83">
        <v>0</v>
      </c>
      <c r="P155" s="83">
        <v>0</v>
      </c>
    </row>
    <row r="156" spans="14:16" ht="12.75">
      <c r="N156" s="82">
        <v>78</v>
      </c>
      <c r="O156" s="83">
        <v>0</v>
      </c>
      <c r="P156" s="83">
        <v>0</v>
      </c>
    </row>
    <row r="157" spans="14:16" ht="12.75">
      <c r="N157" s="82">
        <v>79</v>
      </c>
      <c r="O157" s="83">
        <v>0</v>
      </c>
      <c r="P157" s="83">
        <v>0</v>
      </c>
    </row>
    <row r="158" spans="14:16" ht="12.75">
      <c r="N158" s="82">
        <v>80</v>
      </c>
      <c r="O158" s="83">
        <v>0</v>
      </c>
      <c r="P158" s="83">
        <v>1</v>
      </c>
    </row>
    <row r="159" spans="14:16" ht="12.75">
      <c r="N159" s="82">
        <v>81</v>
      </c>
      <c r="O159" s="83">
        <v>1</v>
      </c>
      <c r="P159" s="83">
        <v>0</v>
      </c>
    </row>
    <row r="160" spans="14:16" ht="12.75">
      <c r="N160" s="82">
        <v>82</v>
      </c>
      <c r="O160" s="83">
        <v>0</v>
      </c>
      <c r="P160" s="83">
        <v>0</v>
      </c>
    </row>
    <row r="161" spans="14:16" ht="12.75">
      <c r="N161" s="264">
        <v>83</v>
      </c>
      <c r="O161" s="264">
        <v>0</v>
      </c>
      <c r="P161" s="264">
        <v>0</v>
      </c>
    </row>
    <row r="162" spans="14:16" ht="12.75">
      <c r="N162" s="264">
        <v>84</v>
      </c>
      <c r="O162" s="264">
        <v>0</v>
      </c>
      <c r="P162" s="264">
        <v>0</v>
      </c>
    </row>
    <row r="163" spans="14:16" ht="12.75">
      <c r="N163" s="264">
        <v>85</v>
      </c>
      <c r="O163" s="264">
        <v>0</v>
      </c>
      <c r="P163" s="264">
        <v>0</v>
      </c>
    </row>
    <row r="164" spans="14:16" ht="12.75">
      <c r="N164" s="264">
        <v>86</v>
      </c>
      <c r="O164" s="264">
        <v>1</v>
      </c>
      <c r="P164" s="264">
        <v>0</v>
      </c>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54"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2009-01-15T12:52:41Z</cp:lastPrinted>
  <dcterms:created xsi:type="dcterms:W3CDTF">1999-02-10T13:06:53Z</dcterms:created>
  <dcterms:modified xsi:type="dcterms:W3CDTF">2009-01-15T13:07:33Z</dcterms:modified>
  <cp:category/>
  <cp:version/>
  <cp:contentType/>
  <cp:contentStatus/>
</cp:coreProperties>
</file>