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902" firstSheet="7" activeTab="18"/>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soud" sheetId="10" state="hidden" r:id="rId10"/>
    <sheet name="MBD" sheetId="11" r:id="rId11"/>
    <sheet name="PR_po letech" sheetId="12" r:id="rId12"/>
    <sheet name="Azyl_akt" sheetId="13" r:id="rId13"/>
    <sheet name="DO_Akt" sheetId="14" r:id="rId14"/>
    <sheet name="Ž po měsících" sheetId="15" r:id="rId15"/>
    <sheet name="Ž po letech" sheetId="16" r:id="rId16"/>
    <sheet name="Dublin" sheetId="17" r:id="rId17"/>
    <sheet name="KS" sheetId="18" r:id="rId18"/>
    <sheet name="Kasace MV+KS_ciz" sheetId="19" r:id="rId19"/>
    <sheet name="Kasace" sheetId="20" r:id="rId20"/>
    <sheet name="Prázdné stránky" sheetId="21" r:id="rId21"/>
    <sheet name="Poslední list" sheetId="22" r:id="rId22"/>
  </sheets>
  <externalReferences>
    <externalReference r:id="rId25"/>
  </externalReferences>
  <definedNames>
    <definedName name="HTML_CodePage" hidden="1">1250</definedName>
    <definedName name="HTML_Control" localSheetId="13" hidden="1">{"'Ž po letech'!$A$3:$N$106","'Ž po měsících a letech'!$A$3:$N$16"}</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9"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'Azyl_akt'!$1:$5</definedName>
    <definedName name="_xlnm.Print_Titles" localSheetId="13">'DO_Akt'!$1:$5</definedName>
    <definedName name="_xlnm.Print_Titles" localSheetId="2">'I.inst'!$1:$4</definedName>
    <definedName name="_xlnm.Print_Titles" localSheetId="19">'Kasace'!$1:$4</definedName>
    <definedName name="_xlnm.Print_Titles" localSheetId="17">'KS'!$1:$4</definedName>
    <definedName name="_xlnm.Print_Titles" localSheetId="6">'NZ-kde'!$1:$4</definedName>
    <definedName name="_xlnm.Print_Titles" localSheetId="7">'Pobyt'!$1:$4</definedName>
    <definedName name="_xlnm.Print_Titles" localSheetId="11">'PR_po letech'!$1:$4</definedName>
    <definedName name="_xlnm.Print_Titles" localSheetId="9">'soud'!$1:$3</definedName>
    <definedName name="_xlnm.Print_Titles" localSheetId="15">'Ž po letech'!$1:$4</definedName>
    <definedName name="_xlnm.Print_Area" localSheetId="12">'Azyl_akt'!$A$1:$H$88</definedName>
    <definedName name="_xlnm.Print_Area" localSheetId="8">'demo'!$A$1:$J$51</definedName>
    <definedName name="_xlnm.Print_Area" localSheetId="13">'DO_Akt'!$A$1:$G$44</definedName>
    <definedName name="_xlnm.Print_Area" localSheetId="16">'Dublin'!$A$1:$H$44</definedName>
    <definedName name="_xlnm.Print_Area" localSheetId="2">'I.inst'!$A$1:$M$78</definedName>
    <definedName name="_xlnm.Print_Area" localSheetId="3">'I.Inst-trend'!$A$1:$A$47</definedName>
    <definedName name="_xlnm.Print_Area" localSheetId="19">'Kasace'!$A$1:$J$51</definedName>
    <definedName name="_xlnm.Print_Area" localSheetId="18">'Kasace MV+KS_ciz'!$A$1:$J$51</definedName>
    <definedName name="_xlnm.Print_Area" localSheetId="17">'KS'!$A$1:$L$79</definedName>
    <definedName name="_xlnm.Print_Area" localSheetId="10">'MBD'!$A$1:$M$29</definedName>
    <definedName name="_xlnm.Print_Area" localSheetId="6">'NZ-kde'!$A$1:$H$32</definedName>
    <definedName name="_xlnm.Print_Area" localSheetId="5">'NZ-Opak'!$A$1:$E$50</definedName>
    <definedName name="_xlnm.Print_Area" localSheetId="4">'NZ-SPri'!$A$1:$I$48</definedName>
    <definedName name="_xlnm.Print_Area" localSheetId="7">'Pobyt'!$A$1:$N$66</definedName>
    <definedName name="_xlnm.Print_Area" localSheetId="11">'PR_po letech'!$A$1:$U$76</definedName>
    <definedName name="_xlnm.Print_Area" localSheetId="20">'Prázdné stránky'!$A$1:$A$2</definedName>
    <definedName name="_xlnm.Print_Area" localSheetId="1">'Tit.'!$A$1:$C$13</definedName>
    <definedName name="_xlnm.Print_Area" localSheetId="14">'Ž po měsících'!$A$1:$U$55</definedName>
    <definedName name="T03_Misto_Final">'[1]T03_Misto_Final'!$A$1:$D$28</definedName>
  </definedNames>
  <calcPr fullCalcOnLoad="1"/>
</workbook>
</file>

<file path=xl/sharedStrings.xml><?xml version="1.0" encoding="utf-8"?>
<sst xmlns="http://schemas.openxmlformats.org/spreadsheetml/2006/main" count="1400" uniqueCount="353">
  <si>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</si>
  <si>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</si>
  <si>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</si>
  <si>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</si>
  <si>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</si>
  <si>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</si>
  <si>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</si>
  <si>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</si>
  <si>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</si>
  <si>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</si>
  <si>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</si>
  <si>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</si>
  <si>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</si>
  <si>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</si>
  <si>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</si>
  <si>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</si>
  <si>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</si>
  <si>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</si>
  <si>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</si>
  <si>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</si>
  <si>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</si>
  <si>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</si>
  <si>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</si>
  <si>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</si>
  <si>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</si>
  <si>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</si>
  <si>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</si>
  <si>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</si>
  <si>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</si>
  <si>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</si>
  <si>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</si>
  <si>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</si>
  <si>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</si>
  <si>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</si>
  <si>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</si>
  <si>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</si>
  <si>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</si>
  <si>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</si>
  <si>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</si>
  <si>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</si>
  <si>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</si>
  <si>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</si>
  <si>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</si>
  <si>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</si>
  <si>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</si>
  <si>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</si>
  <si>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</si>
  <si>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</si>
  <si>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</si>
  <si>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</si>
  <si>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</si>
  <si>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</si>
  <si>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</si>
  <si>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</si>
  <si>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</si>
  <si>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</si>
  <si>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</si>
  <si>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</si>
  <si>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</si>
  <si>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</si>
  <si>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</si>
  <si>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</si>
  <si>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</si>
  <si>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</si>
  <si>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</si>
  <si>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</si>
  <si>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</si>
  <si>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</si>
  <si>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</si>
  <si>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</si>
  <si>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</si>
  <si>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</si>
  <si>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</si>
  <si>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</si>
  <si>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</si>
  <si>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</si>
  <si>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</si>
  <si>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</si>
  <si>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</si>
  <si>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</si>
  <si>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</si>
  <si>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</si>
  <si>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</si>
  <si>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</si>
  <si>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</si>
  <si>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</si>
  <si>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</si>
  <si>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</si>
  <si>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</si>
  <si>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</si>
  <si>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</si>
  <si>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</si>
  <si>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</si>
  <si>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</si>
  <si>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</si>
  <si>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</si>
  <si>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</si>
  <si>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</si>
  <si>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</si>
  <si>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</si>
  <si>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</si>
  <si>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</si>
  <si>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</si>
  <si>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</si>
  <si>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</si>
  <si>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</si>
  <si>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</si>
  <si>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</si>
  <si>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</si>
  <si>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</si>
  <si>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</si>
  <si>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</si>
  <si>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</si>
  <si>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</si>
  <si>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</si>
  <si>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</si>
  <si>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</si>
  <si>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</si>
  <si>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</si>
  <si>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</si>
  <si>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</si>
  <si>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</si>
  <si>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</si>
  <si>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</si>
  <si>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</si>
  <si>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</si>
  <si>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</si>
  <si>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</si>
  <si>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</si>
  <si>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</si>
  <si>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</si>
  <si>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</si>
  <si>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</si>
  <si>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</si>
  <si>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</si>
  <si>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</si>
  <si>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</si>
  <si>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</si>
  <si>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</si>
  <si>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</si>
  <si>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</si>
  <si>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</si>
  <si>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</si>
  <si>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</si>
  <si>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</si>
  <si>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</si>
  <si>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</si>
  <si>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</si>
  <si>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</si>
  <si>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</si>
  <si>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</si>
  <si>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</si>
  <si>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</si>
  <si>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</si>
  <si>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</si>
  <si>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</si>
  <si>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</si>
  <si>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</si>
  <si>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</si>
  <si>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</si>
  <si>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</si>
  <si>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</si>
  <si>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</si>
  <si>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</si>
  <si>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</si>
  <si>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</si>
  <si>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</si>
  <si>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</si>
  <si>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</si>
  <si>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</si>
  <si>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</si>
  <si>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</si>
  <si>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</si>
  <si>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</si>
  <si>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</si>
  <si>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</si>
  <si>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</si>
  <si>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</si>
  <si>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</si>
  <si>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</si>
  <si>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</si>
  <si>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</si>
  <si>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</si>
  <si>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</si>
  <si>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</si>
  <si>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</si>
  <si>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</si>
  <si>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</si>
  <si>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</si>
  <si>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</si>
  <si>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</si>
  <si>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</si>
  <si>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</si>
  <si>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</si>
  <si>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</si>
  <si>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</si>
  <si>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</si>
  <si>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</si>
  <si>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</si>
  <si>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</si>
  <si>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</si>
  <si>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</si>
  <si>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</si>
  <si>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</si>
  <si>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</si>
  <si>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</si>
  <si>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</si>
  <si>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</si>
  <si>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</si>
  <si>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</si>
  <si>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</si>
  <si>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</si>
  <si>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</si>
  <si>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</si>
  <si>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</si>
  <si>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</si>
  <si>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</si>
  <si>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</si>
  <si>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</si>
  <si>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</si>
  <si>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</si>
  <si>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</si>
  <si>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</si>
  <si>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</si>
  <si>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</si>
  <si>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odnětí azylu</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</si>
  <si>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</si>
  <si>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</si>
  <si>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</si>
  <si>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</si>
  <si>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</si>
  <si>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</si>
  <si>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</si>
  <si>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</si>
  <si>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</si>
  <si>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</si>
  <si>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</si>
  <si>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</si>
  <si>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07</t>
  </si>
  <si>
    <t>tab. 08a</t>
  </si>
  <si>
    <t>tab. 08b</t>
  </si>
  <si>
    <t>tab. 09</t>
  </si>
  <si>
    <t>tab. 10</t>
  </si>
  <si>
    <t>tab. 11</t>
  </si>
  <si>
    <t>tab.12</t>
  </si>
  <si>
    <t>tab. 13</t>
  </si>
  <si>
    <t>tab. 14</t>
  </si>
  <si>
    <t>tab. 15</t>
  </si>
  <si>
    <t>srpen 2007</t>
  </si>
  <si>
    <t>září 2007</t>
  </si>
  <si>
    <t>říjen 2007</t>
  </si>
  <si>
    <t>listopad 2007</t>
  </si>
  <si>
    <t>prosinec 2007</t>
  </si>
  <si>
    <t>leden 2008</t>
  </si>
  <si>
    <t>únor 2008</t>
  </si>
  <si>
    <t>březen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</si>
  <si>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</si>
  <si>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</si>
  <si>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</si>
  <si>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</si>
  <si>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</si>
  <si>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</si>
  <si>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</si>
  <si>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</si>
  <si>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</si>
  <si>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</si>
  <si>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</si>
  <si>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</si>
  <si>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</si>
  <si>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</si>
  <si>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</si>
  <si>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</si>
  <si>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</si>
  <si>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</si>
  <si>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duben 2008</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</si>
  <si>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</si>
  <si>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</si>
  <si>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květen 2008</t>
  </si>
  <si>
    <t>Kosovo</t>
  </si>
  <si>
    <t>Guinea-Bissau</t>
  </si>
  <si>
    <t>Niger</t>
  </si>
  <si>
    <t>červen 2008</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</si>
  <si>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</si>
  <si>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</si>
  <si>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</si>
  <si>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</si>
  <si>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</si>
  <si>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</si>
  <si>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</si>
  <si>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</si>
  <si>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</si>
  <si>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</si>
  <si>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</si>
  <si>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</si>
  <si>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</si>
  <si>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</si>
  <si>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</si>
  <si>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</si>
  <si>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</si>
  <si>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</si>
  <si>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</si>
  <si>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</si>
  <si>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</si>
  <si>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</si>
  <si>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</si>
  <si>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</si>
  <si>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</si>
  <si>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</si>
  <si>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</si>
  <si>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</si>
  <si>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</si>
  <si>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</si>
  <si>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</si>
  <si>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</si>
  <si>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</si>
  <si>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</si>
  <si>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</si>
  <si>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</si>
  <si>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</si>
  <si>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</si>
  <si>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</si>
  <si>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</si>
  <si>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</si>
  <si>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</si>
  <si>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Indonésie</t>
  </si>
  <si>
    <t>KLDR</t>
  </si>
  <si>
    <t>červenec 2008</t>
  </si>
  <si>
    <t>tab. 02c</t>
  </si>
  <si>
    <t>Rozdělení žadatelů podle žádosti - první a opakované</t>
  </si>
  <si>
    <t>První žádost</t>
  </si>
  <si>
    <t>Opakovaná žádost</t>
  </si>
  <si>
    <t>z toho první žádosti</t>
  </si>
  <si>
    <t>Počet účastníků řízení k 1.8.2008*</t>
  </si>
  <si>
    <t>Počet účastníků řízení k 31.8.2008*</t>
  </si>
  <si>
    <t>srpen 2008</t>
  </si>
  <si>
    <t>tab. 19</t>
  </si>
  <si>
    <t>Dopl. ochrana udělena</t>
  </si>
  <si>
    <t>Dopl. ochrana prodloužena</t>
  </si>
  <si>
    <t>Doplňková ochrana zanikla</t>
  </si>
  <si>
    <t>Aktuálně platná dopl. ochrana</t>
  </si>
  <si>
    <t>vzdání se</t>
  </si>
  <si>
    <t>uplynutím platnosti</t>
  </si>
  <si>
    <t>Zánik doplňkové ochrany</t>
  </si>
  <si>
    <t>tab. 19a</t>
  </si>
  <si>
    <t>Počet účastníků řízení k 1.8.2008 *</t>
  </si>
  <si>
    <t>Počet účastníků řízení k 31.8.2008 *</t>
  </si>
  <si>
    <t>Počet účastníků řízení k 1.8.2008</t>
  </si>
  <si>
    <t>Počet účastníků řízení k 31.8.2008</t>
  </si>
  <si>
    <t>Počet cizinců s žalobou bez odkl. účinku k 1.8.2008 *</t>
  </si>
  <si>
    <t>Počet cizinců s žalobou bez odkl. účinku k 31.8.2008 *</t>
  </si>
  <si>
    <t>Počet cizinců s kas.stíž. k 1.8.2008</t>
  </si>
  <si>
    <t>Počet cizinců s kas. stíž. k 31.8.2008</t>
  </si>
  <si>
    <t>SRPEN 2008</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</si>
</sst>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1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20"/>
      <name val="Times New Roman CE"/>
      <family val="1"/>
    </font>
    <font>
      <b/>
      <sz val="8.5"/>
      <name val="Times New Roman CE"/>
      <family val="1"/>
    </font>
    <font>
      <b/>
      <sz val="35"/>
      <name val="Tahoma"/>
      <family val="2"/>
    </font>
    <font>
      <b/>
      <sz val="18"/>
      <name val="Tahoma"/>
      <family val="2"/>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b/>
      <sz val="40"/>
      <name val="Tahoma"/>
      <family val="2"/>
    </font>
    <font>
      <sz val="8"/>
      <color indexed="9"/>
      <name val="Arial CE"/>
      <family val="2"/>
    </font>
    <font>
      <sz val="10"/>
      <color indexed="9"/>
      <name val="MS Sans Serif"/>
      <family val="0"/>
    </font>
    <font>
      <b/>
      <sz val="9"/>
      <color indexed="8"/>
      <name val="Arial"/>
      <family val="2"/>
    </font>
    <font>
      <b/>
      <sz val="7"/>
      <name val="Arial"/>
      <family val="2"/>
    </font>
    <font>
      <sz val="10.75"/>
      <name val="Arial"/>
      <family val="0"/>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sz val="8.25"/>
      <name val="Arial"/>
      <family val="2"/>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Times New Roman CE"/>
      <family val="1"/>
    </font>
    <font>
      <sz val="9"/>
      <color indexed="9"/>
      <name val="MS Sans Serif"/>
      <family val="2"/>
    </font>
    <font>
      <b/>
      <sz val="20"/>
      <name val="Arial CE"/>
      <family val="2"/>
    </font>
    <font>
      <sz val="1.25"/>
      <name val="Arial"/>
      <family val="0"/>
    </font>
    <font>
      <sz val="1.75"/>
      <name val="Arial"/>
      <family val="2"/>
    </font>
    <font>
      <sz val="8.75"/>
      <name val="Arial"/>
      <family val="2"/>
    </font>
    <font>
      <sz val="5.75"/>
      <name val="Arial"/>
      <family val="0"/>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100">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right style="thin"/>
      <top style="thin">
        <color indexed="8"/>
      </top>
      <bottom style="thin">
        <color indexed="22"/>
      </bottom>
    </border>
    <border>
      <left style="thin">
        <color indexed="22"/>
      </left>
      <right style="thin">
        <color indexed="8"/>
      </right>
      <top style="thin">
        <color indexed="22"/>
      </top>
      <bottom>
        <color indexed="63"/>
      </bottom>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style="thin">
        <color indexed="22"/>
      </right>
      <top style="thin">
        <color indexed="22"/>
      </top>
      <bottom style="thin">
        <color indexed="22"/>
      </bottom>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color indexed="8"/>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8" fillId="0" borderId="0" applyNumberFormat="0" applyFill="0" applyBorder="0" applyAlignment="0" applyProtection="0"/>
  </cellStyleXfs>
  <cellXfs count="681">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9" fillId="0" borderId="0" xfId="0" applyFont="1" applyAlignment="1">
      <alignment horizontal="centerContinuous" vertical="top"/>
    </xf>
    <xf numFmtId="0" fontId="2" fillId="0" borderId="0" xfId="0" applyFont="1" applyAlignment="1">
      <alignment vertical="top"/>
    </xf>
    <xf numFmtId="9" fontId="10" fillId="0" borderId="0" xfId="22" applyFont="1" applyAlignment="1">
      <alignment horizontal="centerContinuous" vertical="top"/>
    </xf>
    <xf numFmtId="0" fontId="10" fillId="0" borderId="0" xfId="0" applyFont="1" applyAlignment="1">
      <alignment horizontal="centerContinuous" vertical="top"/>
    </xf>
    <xf numFmtId="0" fontId="9" fillId="0" borderId="0" xfId="0" applyFont="1" applyAlignment="1">
      <alignment vertical="top"/>
    </xf>
    <xf numFmtId="0" fontId="11" fillId="0" borderId="1" xfId="0" applyFont="1" applyFill="1" applyBorder="1" applyAlignment="1">
      <alignment horizontal="right" wrapText="1"/>
    </xf>
    <xf numFmtId="0" fontId="13" fillId="0" borderId="0" xfId="0" applyFont="1" applyAlignment="1">
      <alignment horizontal="centerContinuous" vertical="top"/>
    </xf>
    <xf numFmtId="49" fontId="13" fillId="0" borderId="0" xfId="0" applyNumberFormat="1" applyFont="1" applyAlignment="1">
      <alignment horizontal="centerContinuous" vertical="top"/>
    </xf>
    <xf numFmtId="0" fontId="14" fillId="0" borderId="0" xfId="0" applyFont="1" applyAlignment="1">
      <alignment/>
    </xf>
    <xf numFmtId="0" fontId="15" fillId="0" borderId="0" xfId="0" applyFont="1" applyAlignment="1">
      <alignment/>
    </xf>
    <xf numFmtId="0" fontId="12" fillId="2" borderId="2" xfId="0" applyFont="1" applyFill="1" applyBorder="1" applyAlignment="1">
      <alignment/>
    </xf>
    <xf numFmtId="0" fontId="11" fillId="0" borderId="3" xfId="0" applyFont="1" applyFill="1" applyBorder="1" applyAlignment="1">
      <alignment horizontal="left" wrapText="1"/>
    </xf>
    <xf numFmtId="0" fontId="11" fillId="0" borderId="0" xfId="0" applyFont="1" applyAlignment="1">
      <alignment/>
    </xf>
    <xf numFmtId="3" fontId="12" fillId="2" borderId="2" xfId="0" applyNumberFormat="1" applyFont="1" applyFill="1" applyBorder="1" applyAlignment="1">
      <alignment/>
    </xf>
    <xf numFmtId="0" fontId="11" fillId="0" borderId="4" xfId="0" applyFont="1" applyFill="1" applyBorder="1" applyAlignment="1">
      <alignment horizontal="right" wrapText="1"/>
    </xf>
    <xf numFmtId="0" fontId="17" fillId="0" borderId="0" xfId="0" applyFont="1" applyAlignment="1">
      <alignment/>
    </xf>
    <xf numFmtId="0" fontId="20" fillId="0" borderId="0" xfId="0" applyFont="1" applyAlignment="1">
      <alignment vertical="top"/>
    </xf>
    <xf numFmtId="0" fontId="21" fillId="0" borderId="0" xfId="0" applyFont="1" applyFill="1" applyAlignment="1">
      <alignment/>
    </xf>
    <xf numFmtId="0" fontId="23" fillId="0" borderId="0" xfId="0" applyFont="1" applyFill="1" applyAlignment="1">
      <alignment/>
    </xf>
    <xf numFmtId="0" fontId="11" fillId="0" borderId="5" xfId="0" applyFont="1" applyFill="1" applyBorder="1" applyAlignment="1">
      <alignment horizontal="right" wrapText="1"/>
    </xf>
    <xf numFmtId="0" fontId="25" fillId="0" borderId="0" xfId="0" applyFont="1" applyAlignment="1">
      <alignment/>
    </xf>
    <xf numFmtId="0" fontId="11" fillId="0" borderId="6" xfId="0" applyFont="1" applyFill="1" applyBorder="1" applyAlignment="1">
      <alignment horizontal="left" wrapText="1"/>
    </xf>
    <xf numFmtId="0" fontId="11" fillId="0" borderId="7" xfId="0" applyFont="1" applyFill="1" applyBorder="1" applyAlignment="1">
      <alignment horizontal="right" wrapText="1"/>
    </xf>
    <xf numFmtId="0" fontId="11" fillId="0" borderId="8" xfId="0" applyFont="1" applyFill="1" applyBorder="1" applyAlignment="1">
      <alignment horizontal="left" wrapText="1"/>
    </xf>
    <xf numFmtId="0" fontId="11" fillId="0" borderId="9" xfId="0" applyFont="1" applyFill="1" applyBorder="1" applyAlignment="1">
      <alignment horizontal="right" wrapText="1"/>
    </xf>
    <xf numFmtId="0" fontId="11" fillId="0" borderId="10" xfId="0" applyFont="1" applyFill="1" applyBorder="1" applyAlignment="1">
      <alignment horizontal="right" wrapText="1"/>
    </xf>
    <xf numFmtId="0" fontId="11" fillId="0" borderId="11" xfId="0" applyFont="1" applyFill="1" applyBorder="1" applyAlignment="1">
      <alignment horizontal="right" wrapText="1"/>
    </xf>
    <xf numFmtId="0" fontId="11" fillId="0" borderId="12" xfId="0" applyFont="1" applyFill="1" applyBorder="1" applyAlignment="1">
      <alignment horizontal="right" wrapText="1"/>
    </xf>
    <xf numFmtId="0" fontId="11" fillId="0" borderId="13" xfId="0" applyFont="1" applyFill="1" applyBorder="1" applyAlignment="1">
      <alignment horizontal="right" wrapText="1"/>
    </xf>
    <xf numFmtId="0" fontId="26" fillId="0" borderId="0" xfId="0" applyFont="1" applyAlignment="1">
      <alignment/>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9" fillId="0" borderId="0" xfId="0" applyFont="1" applyAlignment="1">
      <alignment/>
    </xf>
    <xf numFmtId="0" fontId="22" fillId="0" borderId="0" xfId="0" applyFont="1" applyFill="1" applyAlignment="1">
      <alignment/>
    </xf>
    <xf numFmtId="0" fontId="11" fillId="0" borderId="15" xfId="0" applyFont="1" applyFill="1" applyBorder="1" applyAlignment="1">
      <alignment horizontal="left" wrapText="1"/>
    </xf>
    <xf numFmtId="0" fontId="11" fillId="0" borderId="16" xfId="0" applyFont="1" applyFill="1" applyBorder="1" applyAlignment="1">
      <alignment horizontal="right" wrapText="1"/>
    </xf>
    <xf numFmtId="0" fontId="11" fillId="0" borderId="17" xfId="0" applyFont="1" applyFill="1" applyBorder="1" applyAlignment="1">
      <alignment horizontal="right" wrapText="1"/>
    </xf>
    <xf numFmtId="0" fontId="11" fillId="0" borderId="18" xfId="0" applyFont="1" applyFill="1" applyBorder="1" applyAlignment="1">
      <alignment horizontal="right" wrapText="1"/>
    </xf>
    <xf numFmtId="0" fontId="31" fillId="0" borderId="2"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right" wrapText="1"/>
    </xf>
    <xf numFmtId="0" fontId="11" fillId="0" borderId="21" xfId="0" applyFont="1" applyFill="1" applyBorder="1" applyAlignment="1">
      <alignment horizontal="right" wrapText="1"/>
    </xf>
    <xf numFmtId="0" fontId="11" fillId="0" borderId="22" xfId="0" applyFont="1" applyFill="1" applyBorder="1" applyAlignment="1">
      <alignment horizontal="right" wrapText="1"/>
    </xf>
    <xf numFmtId="0" fontId="27" fillId="0" borderId="0" xfId="0" applyFont="1" applyBorder="1" applyAlignment="1">
      <alignment wrapText="1"/>
    </xf>
    <xf numFmtId="3" fontId="31"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25" fillId="0" borderId="23" xfId="0" applyFont="1" applyBorder="1" applyAlignment="1">
      <alignment/>
    </xf>
    <xf numFmtId="0" fontId="2" fillId="0" borderId="23" xfId="0" applyFont="1" applyBorder="1" applyAlignment="1">
      <alignment/>
    </xf>
    <xf numFmtId="0" fontId="34" fillId="0" borderId="23" xfId="0" applyFont="1" applyBorder="1" applyAlignment="1">
      <alignment wrapText="1"/>
    </xf>
    <xf numFmtId="0" fontId="0" fillId="0" borderId="24" xfId="0" applyBorder="1" applyAlignment="1">
      <alignment/>
    </xf>
    <xf numFmtId="3" fontId="12" fillId="3" borderId="25" xfId="0" applyNumberFormat="1" applyFont="1" applyFill="1" applyBorder="1" applyAlignment="1">
      <alignment/>
    </xf>
    <xf numFmtId="0" fontId="33" fillId="0" borderId="23" xfId="0" applyFont="1" applyBorder="1" applyAlignment="1">
      <alignment/>
    </xf>
    <xf numFmtId="0" fontId="14" fillId="0" borderId="23" xfId="0" applyFont="1" applyBorder="1" applyAlignment="1">
      <alignment/>
    </xf>
    <xf numFmtId="0" fontId="33" fillId="0" borderId="0" xfId="0" applyFont="1" applyAlignment="1">
      <alignment/>
    </xf>
    <xf numFmtId="0" fontId="36" fillId="0" borderId="0" xfId="0" applyFont="1" applyAlignment="1">
      <alignment/>
    </xf>
    <xf numFmtId="0" fontId="6" fillId="0" borderId="0" xfId="0" applyFont="1" applyAlignment="1">
      <alignment/>
    </xf>
    <xf numFmtId="0" fontId="12" fillId="2" borderId="2" xfId="21" applyFont="1" applyFill="1" applyBorder="1" applyAlignment="1">
      <alignment horizontal="left"/>
      <protection/>
    </xf>
    <xf numFmtId="0" fontId="12" fillId="2" borderId="2" xfId="21" applyFont="1" applyFill="1" applyBorder="1" applyAlignment="1">
      <alignment horizontal="right"/>
      <protection/>
    </xf>
    <xf numFmtId="0" fontId="22" fillId="3" borderId="25" xfId="0" applyFont="1" applyFill="1" applyBorder="1" applyAlignment="1">
      <alignment/>
    </xf>
    <xf numFmtId="0" fontId="22" fillId="0" borderId="23" xfId="0" applyFont="1" applyBorder="1" applyAlignment="1">
      <alignment/>
    </xf>
    <xf numFmtId="0" fontId="42" fillId="0" borderId="23" xfId="0" applyFont="1" applyBorder="1" applyAlignment="1">
      <alignment wrapText="1"/>
    </xf>
    <xf numFmtId="0" fontId="6" fillId="0" borderId="23" xfId="0" applyFont="1" applyBorder="1" applyAlignment="1">
      <alignment/>
    </xf>
    <xf numFmtId="0" fontId="22" fillId="0" borderId="1" xfId="0" applyFont="1" applyFill="1" applyBorder="1" applyAlignment="1">
      <alignment horizontal="right" wrapText="1"/>
    </xf>
    <xf numFmtId="0" fontId="0" fillId="0" borderId="26" xfId="0" applyBorder="1" applyAlignment="1">
      <alignment/>
    </xf>
    <xf numFmtId="0" fontId="14" fillId="4" borderId="2"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51" fillId="0" borderId="0" xfId="0" applyFont="1" applyAlignment="1">
      <alignment vertical="top"/>
    </xf>
    <xf numFmtId="0" fontId="6" fillId="0" borderId="0" xfId="0" applyFont="1" applyAlignment="1">
      <alignment vertical="top"/>
    </xf>
    <xf numFmtId="0" fontId="22" fillId="0" borderId="0" xfId="0" applyFont="1" applyAlignment="1">
      <alignment/>
    </xf>
    <xf numFmtId="0" fontId="52" fillId="0" borderId="0" xfId="0" applyFont="1" applyAlignment="1">
      <alignment/>
    </xf>
    <xf numFmtId="199" fontId="22" fillId="0" borderId="0" xfId="0" applyNumberFormat="1" applyFont="1" applyAlignment="1">
      <alignment/>
    </xf>
    <xf numFmtId="0" fontId="22" fillId="0" borderId="11" xfId="0" applyFont="1" applyFill="1" applyBorder="1" applyAlignment="1">
      <alignment horizontal="right" wrapText="1"/>
    </xf>
    <xf numFmtId="0" fontId="22" fillId="0" borderId="7" xfId="0" applyFont="1" applyFill="1" applyBorder="1" applyAlignment="1">
      <alignment horizontal="right" wrapText="1"/>
    </xf>
    <xf numFmtId="0" fontId="22" fillId="0" borderId="12" xfId="0" applyFont="1" applyFill="1" applyBorder="1" applyAlignment="1">
      <alignment horizontal="right" wrapText="1"/>
    </xf>
    <xf numFmtId="0" fontId="22" fillId="0" borderId="4" xfId="0" applyFont="1" applyFill="1" applyBorder="1" applyAlignment="1">
      <alignment horizontal="right" wrapText="1"/>
    </xf>
    <xf numFmtId="0" fontId="22" fillId="0" borderId="13" xfId="0" applyFont="1" applyFill="1" applyBorder="1" applyAlignment="1">
      <alignment horizontal="right" wrapText="1"/>
    </xf>
    <xf numFmtId="0" fontId="22" fillId="0" borderId="10" xfId="0" applyFont="1" applyFill="1" applyBorder="1" applyAlignment="1">
      <alignment horizontal="right" wrapText="1"/>
    </xf>
    <xf numFmtId="0" fontId="24"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53"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55" fillId="0" borderId="23"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5" fillId="0" borderId="23" xfId="0" applyFont="1" applyBorder="1" applyAlignment="1">
      <alignment/>
    </xf>
    <xf numFmtId="0" fontId="20" fillId="0" borderId="23" xfId="0" applyFont="1" applyBorder="1" applyAlignment="1">
      <alignment horizontal="center" vertical="top"/>
    </xf>
    <xf numFmtId="0" fontId="15" fillId="3" borderId="23" xfId="0" applyFont="1" applyFill="1" applyBorder="1" applyAlignment="1">
      <alignment/>
    </xf>
    <xf numFmtId="0" fontId="15" fillId="0" borderId="1" xfId="0" applyFont="1" applyBorder="1" applyAlignment="1">
      <alignment/>
    </xf>
    <xf numFmtId="0" fontId="15" fillId="0" borderId="27" xfId="0" applyFont="1" applyBorder="1" applyAlignment="1">
      <alignment/>
    </xf>
    <xf numFmtId="0" fontId="15" fillId="0" borderId="24" xfId="0" applyFont="1" applyBorder="1" applyAlignment="1">
      <alignment/>
    </xf>
    <xf numFmtId="0" fontId="15" fillId="0" borderId="25" xfId="0" applyFont="1" applyBorder="1" applyAlignment="1">
      <alignment/>
    </xf>
    <xf numFmtId="0" fontId="15" fillId="3" borderId="27" xfId="0" applyFont="1" applyFill="1" applyBorder="1" applyAlignment="1">
      <alignment/>
    </xf>
    <xf numFmtId="0" fontId="15" fillId="3" borderId="24" xfId="0" applyFont="1" applyFill="1" applyBorder="1" applyAlignment="1">
      <alignment/>
    </xf>
    <xf numFmtId="0" fontId="24" fillId="2" borderId="2" xfId="0" applyFont="1" applyFill="1" applyBorder="1" applyAlignment="1">
      <alignment horizontal="center"/>
    </xf>
    <xf numFmtId="0" fontId="12" fillId="4" borderId="2" xfId="0" applyFont="1" applyFill="1" applyBorder="1" applyAlignment="1">
      <alignment horizontal="left" wrapText="1"/>
    </xf>
    <xf numFmtId="3" fontId="12" fillId="4" borderId="2" xfId="0" applyNumberFormat="1" applyFont="1" applyFill="1" applyBorder="1" applyAlignment="1">
      <alignment horizontal="right" wrapText="1"/>
    </xf>
    <xf numFmtId="0" fontId="0" fillId="0" borderId="23" xfId="0" applyBorder="1" applyAlignment="1">
      <alignment horizontal="center" vertical="top"/>
    </xf>
    <xf numFmtId="0" fontId="24" fillId="2" borderId="28" xfId="0" applyFont="1" applyFill="1" applyBorder="1" applyAlignment="1">
      <alignment horizontal="center"/>
    </xf>
    <xf numFmtId="0" fontId="58" fillId="3" borderId="0" xfId="21" applyFont="1" applyFill="1" applyBorder="1" applyAlignment="1">
      <alignment horizontal="center"/>
      <protection/>
    </xf>
    <xf numFmtId="0" fontId="59" fillId="0" borderId="0" xfId="0" applyFont="1" applyAlignment="1">
      <alignment/>
    </xf>
    <xf numFmtId="0" fontId="59"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xf>
    <xf numFmtId="0" fontId="15" fillId="0" borderId="30" xfId="0" applyFont="1" applyFill="1" applyBorder="1" applyAlignment="1">
      <alignment/>
    </xf>
    <xf numFmtId="0" fontId="15" fillId="0" borderId="25" xfId="0" applyNumberFormat="1" applyFont="1" applyFill="1" applyBorder="1" applyAlignment="1">
      <alignment/>
    </xf>
    <xf numFmtId="0" fontId="0" fillId="0" borderId="25" xfId="0" applyFill="1" applyBorder="1" applyAlignment="1">
      <alignment/>
    </xf>
    <xf numFmtId="0" fontId="47" fillId="2" borderId="2" xfId="0" applyFont="1" applyFill="1" applyBorder="1" applyAlignment="1">
      <alignment/>
    </xf>
    <xf numFmtId="3" fontId="47" fillId="2" borderId="2" xfId="0" applyNumberFormat="1" applyFont="1" applyFill="1" applyBorder="1" applyAlignment="1">
      <alignment horizontal="center"/>
    </xf>
    <xf numFmtId="0" fontId="6" fillId="0" borderId="0" xfId="0" applyFont="1" applyAlignment="1">
      <alignment horizontal="center" vertical="center" textRotation="90"/>
    </xf>
    <xf numFmtId="0" fontId="37" fillId="0" borderId="0" xfId="0" applyFont="1" applyAlignment="1">
      <alignment horizontal="center" vertical="center" textRotation="90"/>
    </xf>
    <xf numFmtId="3" fontId="61" fillId="2" borderId="2" xfId="0" applyNumberFormat="1" applyFont="1" applyFill="1" applyBorder="1" applyAlignment="1">
      <alignment horizontal="center"/>
    </xf>
    <xf numFmtId="3" fontId="47" fillId="0" borderId="31" xfId="0" applyNumberFormat="1" applyFont="1" applyFill="1" applyBorder="1" applyAlignment="1">
      <alignment/>
    </xf>
    <xf numFmtId="0" fontId="20" fillId="0" borderId="24" xfId="0" applyFont="1" applyBorder="1" applyAlignment="1">
      <alignment horizontal="center" vertical="top"/>
    </xf>
    <xf numFmtId="0" fontId="14" fillId="2" borderId="32" xfId="0" applyFont="1" applyFill="1" applyBorder="1" applyAlignment="1">
      <alignment horizontal="center" vertical="center" textRotation="90" wrapText="1"/>
    </xf>
    <xf numFmtId="0" fontId="14" fillId="2" borderId="2" xfId="0" applyFont="1" applyFill="1" applyBorder="1" applyAlignment="1">
      <alignment horizontal="center" vertical="center" textRotation="90" wrapText="1"/>
    </xf>
    <xf numFmtId="0" fontId="23" fillId="2" borderId="28" xfId="0" applyFont="1" applyFill="1" applyBorder="1" applyAlignment="1">
      <alignment horizontal="center" vertical="center" textRotation="90"/>
    </xf>
    <xf numFmtId="0" fontId="22" fillId="2" borderId="28" xfId="0" applyFont="1" applyFill="1" applyBorder="1" applyAlignment="1">
      <alignment horizontal="center" vertical="center"/>
    </xf>
    <xf numFmtId="0" fontId="37" fillId="2" borderId="33" xfId="0" applyFont="1" applyFill="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Font="1" applyBorder="1" applyAlignment="1">
      <alignment/>
    </xf>
    <xf numFmtId="0" fontId="15" fillId="0" borderId="41" xfId="0" applyFont="1" applyBorder="1" applyAlignment="1">
      <alignment/>
    </xf>
    <xf numFmtId="0" fontId="69" fillId="2" borderId="2" xfId="0" applyFont="1" applyFill="1" applyBorder="1" applyAlignment="1">
      <alignment horizontal="center"/>
    </xf>
    <xf numFmtId="0" fontId="70" fillId="2" borderId="14" xfId="0" applyFont="1" applyFill="1" applyBorder="1" applyAlignment="1">
      <alignment horizontal="center" vertical="center" wrapText="1"/>
    </xf>
    <xf numFmtId="0" fontId="70" fillId="2" borderId="14" xfId="0" applyFont="1" applyFill="1" applyBorder="1" applyAlignment="1">
      <alignment horizontal="center" vertical="center" textRotation="90" wrapText="1"/>
    </xf>
    <xf numFmtId="0" fontId="70" fillId="2" borderId="2" xfId="0" applyFont="1" applyFill="1" applyBorder="1" applyAlignment="1">
      <alignment horizontal="center" vertical="center" textRotation="90" wrapText="1"/>
    </xf>
    <xf numFmtId="0" fontId="70" fillId="2" borderId="32" xfId="0" applyFont="1" applyFill="1" applyBorder="1" applyAlignment="1">
      <alignment horizontal="center" vertical="center" textRotation="90" wrapText="1"/>
    </xf>
    <xf numFmtId="0" fontId="17" fillId="0" borderId="6" xfId="0" applyFont="1" applyBorder="1" applyAlignment="1">
      <alignment/>
    </xf>
    <xf numFmtId="209" fontId="17" fillId="0" borderId="5" xfId="0" applyNumberFormat="1" applyFont="1" applyBorder="1" applyAlignment="1">
      <alignment/>
    </xf>
    <xf numFmtId="209" fontId="17" fillId="0" borderId="7" xfId="0" applyNumberFormat="1" applyFont="1" applyBorder="1" applyAlignment="1">
      <alignment/>
    </xf>
    <xf numFmtId="0" fontId="17" fillId="0" borderId="3" xfId="0" applyFont="1" applyBorder="1" applyAlignment="1">
      <alignment/>
    </xf>
    <xf numFmtId="209" fontId="17" fillId="0" borderId="1" xfId="0" applyNumberFormat="1" applyFont="1" applyBorder="1" applyAlignment="1">
      <alignment/>
    </xf>
    <xf numFmtId="209" fontId="17" fillId="0" borderId="4" xfId="0" applyNumberFormat="1" applyFont="1" applyBorder="1" applyAlignment="1">
      <alignment/>
    </xf>
    <xf numFmtId="209" fontId="17" fillId="0" borderId="20" xfId="0" applyNumberFormat="1" applyFont="1" applyBorder="1" applyAlignment="1">
      <alignment/>
    </xf>
    <xf numFmtId="0" fontId="17" fillId="0" borderId="15" xfId="0" applyFont="1" applyBorder="1" applyAlignment="1">
      <alignment/>
    </xf>
    <xf numFmtId="209" fontId="17" fillId="0" borderId="16" xfId="0" applyNumberFormat="1" applyFont="1" applyBorder="1" applyAlignment="1">
      <alignment/>
    </xf>
    <xf numFmtId="209" fontId="17" fillId="0" borderId="18" xfId="0" applyNumberFormat="1" applyFont="1" applyBorder="1" applyAlignment="1">
      <alignment/>
    </xf>
    <xf numFmtId="0" fontId="60" fillId="0" borderId="2" xfId="0" applyFont="1" applyBorder="1" applyAlignment="1">
      <alignment/>
    </xf>
    <xf numFmtId="209" fontId="60" fillId="0" borderId="2" xfId="0" applyNumberFormat="1" applyFont="1" applyBorder="1" applyAlignment="1">
      <alignment/>
    </xf>
    <xf numFmtId="0" fontId="60" fillId="2" borderId="2" xfId="0" applyFont="1" applyFill="1" applyBorder="1" applyAlignment="1">
      <alignment/>
    </xf>
    <xf numFmtId="209" fontId="60" fillId="2" borderId="2" xfId="0" applyNumberFormat="1" applyFont="1" applyFill="1" applyBorder="1" applyAlignment="1">
      <alignment/>
    </xf>
    <xf numFmtId="0" fontId="17" fillId="0" borderId="42" xfId="0" applyFont="1" applyBorder="1" applyAlignment="1">
      <alignment/>
    </xf>
    <xf numFmtId="0" fontId="17" fillId="0" borderId="34" xfId="0" applyNumberFormat="1" applyFont="1" applyBorder="1" applyAlignment="1">
      <alignment/>
    </xf>
    <xf numFmtId="0" fontId="17" fillId="0" borderId="43" xfId="0" applyFont="1" applyBorder="1" applyAlignment="1">
      <alignment/>
    </xf>
    <xf numFmtId="0" fontId="17" fillId="0" borderId="1" xfId="0" applyNumberFormat="1" applyFont="1" applyBorder="1" applyAlignment="1">
      <alignment/>
    </xf>
    <xf numFmtId="181" fontId="17" fillId="0" borderId="4" xfId="22" applyNumberFormat="1" applyFont="1" applyFill="1" applyBorder="1" applyAlignment="1">
      <alignment horizontal="right" wrapText="1"/>
    </xf>
    <xf numFmtId="0" fontId="60" fillId="2" borderId="2" xfId="0" applyNumberFormat="1" applyFont="1" applyFill="1" applyBorder="1" applyAlignment="1">
      <alignment/>
    </xf>
    <xf numFmtId="0" fontId="60" fillId="2" borderId="2" xfId="0" applyFont="1" applyFill="1" applyBorder="1" applyAlignment="1">
      <alignment horizontal="center" vertical="center" wrapText="1"/>
    </xf>
    <xf numFmtId="0" fontId="17" fillId="0" borderId="5" xfId="0" applyNumberFormat="1" applyFont="1" applyBorder="1" applyAlignment="1">
      <alignment/>
    </xf>
    <xf numFmtId="181" fontId="17" fillId="0" borderId="7" xfId="22" applyNumberFormat="1" applyFont="1" applyFill="1" applyBorder="1" applyAlignment="1">
      <alignment horizontal="right" wrapText="1"/>
    </xf>
    <xf numFmtId="9" fontId="60" fillId="2" borderId="2" xfId="22" applyFont="1" applyFill="1" applyBorder="1" applyAlignment="1">
      <alignment/>
    </xf>
    <xf numFmtId="0" fontId="14" fillId="2" borderId="2" xfId="0" applyFont="1" applyFill="1" applyBorder="1" applyAlignment="1">
      <alignment horizontal="center" vertical="center"/>
    </xf>
    <xf numFmtId="0" fontId="17" fillId="0" borderId="44" xfId="0" applyFont="1" applyBorder="1" applyAlignment="1">
      <alignment/>
    </xf>
    <xf numFmtId="209" fontId="17" fillId="0" borderId="45" xfId="0" applyNumberFormat="1" applyFont="1" applyBorder="1" applyAlignment="1">
      <alignment/>
    </xf>
    <xf numFmtId="209" fontId="17" fillId="0" borderId="44" xfId="0" applyNumberFormat="1" applyFont="1" applyBorder="1" applyAlignment="1">
      <alignment/>
    </xf>
    <xf numFmtId="0" fontId="17" fillId="0" borderId="46" xfId="0" applyFont="1" applyBorder="1" applyAlignment="1">
      <alignment/>
    </xf>
    <xf numFmtId="209" fontId="17" fillId="0" borderId="40" xfId="0" applyNumberFormat="1" applyFont="1" applyBorder="1" applyAlignment="1">
      <alignment/>
    </xf>
    <xf numFmtId="209" fontId="17" fillId="0" borderId="12" xfId="0" applyNumberFormat="1" applyFont="1" applyBorder="1" applyAlignment="1">
      <alignment/>
    </xf>
    <xf numFmtId="209" fontId="17" fillId="0" borderId="46" xfId="0" applyNumberFormat="1" applyFont="1" applyBorder="1" applyAlignment="1">
      <alignment/>
    </xf>
    <xf numFmtId="0" fontId="17" fillId="0" borderId="47" xfId="0" applyFont="1" applyBorder="1" applyAlignment="1">
      <alignment/>
    </xf>
    <xf numFmtId="209" fontId="17" fillId="0" borderId="48" xfId="0" applyNumberFormat="1" applyFont="1" applyBorder="1" applyAlignment="1">
      <alignment/>
    </xf>
    <xf numFmtId="209" fontId="60" fillId="2" borderId="32" xfId="0" applyNumberFormat="1" applyFont="1" applyFill="1" applyBorder="1" applyAlignment="1">
      <alignment/>
    </xf>
    <xf numFmtId="0" fontId="14" fillId="0" borderId="2" xfId="0" applyFont="1" applyBorder="1" applyAlignment="1">
      <alignment/>
    </xf>
    <xf numFmtId="181" fontId="14" fillId="0" borderId="2" xfId="0" applyNumberFormat="1" applyFont="1" applyBorder="1" applyAlignment="1">
      <alignment/>
    </xf>
    <xf numFmtId="9" fontId="14" fillId="0" borderId="2" xfId="0" applyNumberFormat="1" applyFont="1" applyBorder="1" applyAlignment="1">
      <alignment/>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textRotation="90" wrapText="1"/>
    </xf>
    <xf numFmtId="0" fontId="17" fillId="0" borderId="49" xfId="0" applyFont="1" applyBorder="1" applyAlignment="1">
      <alignment/>
    </xf>
    <xf numFmtId="209" fontId="17" fillId="0" borderId="39" xfId="0" applyNumberFormat="1" applyFont="1" applyBorder="1" applyAlignment="1">
      <alignment/>
    </xf>
    <xf numFmtId="209" fontId="17" fillId="0" borderId="34" xfId="0" applyNumberFormat="1" applyFont="1" applyBorder="1" applyAlignment="1">
      <alignment/>
    </xf>
    <xf numFmtId="209" fontId="17" fillId="0" borderId="35" xfId="0" applyNumberFormat="1" applyFont="1" applyBorder="1" applyAlignment="1">
      <alignment/>
    </xf>
    <xf numFmtId="209" fontId="17" fillId="0" borderId="36" xfId="0" applyNumberFormat="1" applyFont="1" applyBorder="1" applyAlignment="1">
      <alignment/>
    </xf>
    <xf numFmtId="209" fontId="17" fillId="0" borderId="50" xfId="0" applyNumberFormat="1" applyFont="1" applyBorder="1" applyAlignment="1">
      <alignment/>
    </xf>
    <xf numFmtId="0" fontId="17" fillId="0" borderId="31" xfId="0" applyFont="1" applyBorder="1" applyAlignment="1">
      <alignment/>
    </xf>
    <xf numFmtId="0" fontId="33" fillId="2" borderId="14" xfId="0" applyFont="1" applyFill="1" applyBorder="1" applyAlignment="1">
      <alignment horizontal="center" vertical="center" wrapText="1"/>
    </xf>
    <xf numFmtId="0" fontId="33" fillId="2" borderId="14" xfId="0" applyFont="1" applyFill="1" applyBorder="1" applyAlignment="1">
      <alignment horizontal="center" vertical="center" textRotation="90" wrapText="1"/>
    </xf>
    <xf numFmtId="0" fontId="33" fillId="2" borderId="2" xfId="0" applyFont="1" applyFill="1" applyBorder="1" applyAlignment="1">
      <alignment horizontal="center" vertical="center" textRotation="90" wrapText="1"/>
    </xf>
    <xf numFmtId="0" fontId="33" fillId="2" borderId="32" xfId="0" applyFont="1" applyFill="1" applyBorder="1" applyAlignment="1">
      <alignment horizontal="center" vertical="center" textRotation="90" wrapText="1"/>
    </xf>
    <xf numFmtId="209" fontId="17" fillId="0" borderId="51" xfId="0" applyNumberFormat="1" applyFont="1" applyBorder="1" applyAlignment="1">
      <alignment/>
    </xf>
    <xf numFmtId="0" fontId="60" fillId="0" borderId="2" xfId="0" applyNumberFormat="1" applyFont="1" applyBorder="1" applyAlignment="1">
      <alignment/>
    </xf>
    <xf numFmtId="3" fontId="21" fillId="2" borderId="2" xfId="0" applyNumberFormat="1" applyFont="1" applyFill="1" applyBorder="1" applyAlignment="1">
      <alignment/>
    </xf>
    <xf numFmtId="3" fontId="60" fillId="2" borderId="2" xfId="0" applyNumberFormat="1" applyFont="1" applyFill="1" applyBorder="1" applyAlignment="1">
      <alignment/>
    </xf>
    <xf numFmtId="0" fontId="17" fillId="2" borderId="2" xfId="0" applyFont="1" applyFill="1" applyBorder="1" applyAlignment="1">
      <alignment horizontal="center" vertical="center"/>
    </xf>
    <xf numFmtId="0" fontId="17" fillId="2" borderId="32" xfId="0" applyNumberFormat="1" applyFont="1" applyFill="1" applyBorder="1" applyAlignment="1">
      <alignment horizontal="center" vertical="center" textRotation="90"/>
    </xf>
    <xf numFmtId="0" fontId="17" fillId="2" borderId="2" xfId="0" applyNumberFormat="1" applyFont="1" applyFill="1" applyBorder="1" applyAlignment="1">
      <alignment horizontal="center" vertical="center" textRotation="90"/>
    </xf>
    <xf numFmtId="0" fontId="17" fillId="2" borderId="14" xfId="0" applyNumberFormat="1" applyFont="1" applyFill="1" applyBorder="1" applyAlignment="1">
      <alignment horizontal="center" vertical="center" textRotation="90"/>
    </xf>
    <xf numFmtId="0" fontId="17" fillId="0" borderId="31" xfId="0" applyFont="1" applyFill="1" applyBorder="1" applyAlignment="1">
      <alignment horizontal="left" wrapText="1"/>
    </xf>
    <xf numFmtId="209" fontId="17" fillId="0" borderId="52" xfId="0" applyNumberFormat="1" applyFont="1" applyFill="1" applyBorder="1" applyAlignment="1">
      <alignment horizontal="right" wrapText="1"/>
    </xf>
    <xf numFmtId="209" fontId="17" fillId="0" borderId="5" xfId="0" applyNumberFormat="1" applyFont="1" applyFill="1" applyBorder="1" applyAlignment="1">
      <alignment horizontal="right" wrapText="1"/>
    </xf>
    <xf numFmtId="209" fontId="17" fillId="0" borderId="11" xfId="0" applyNumberFormat="1" applyFont="1" applyFill="1" applyBorder="1" applyAlignment="1">
      <alignment horizontal="right" wrapText="1"/>
    </xf>
    <xf numFmtId="3" fontId="65" fillId="0" borderId="31" xfId="0" applyNumberFormat="1" applyFont="1" applyFill="1" applyBorder="1" applyAlignment="1">
      <alignment horizontal="right" wrapText="1"/>
    </xf>
    <xf numFmtId="0" fontId="17" fillId="0" borderId="46" xfId="0" applyFont="1" applyFill="1" applyBorder="1" applyAlignment="1">
      <alignment horizontal="left" wrapText="1"/>
    </xf>
    <xf numFmtId="209" fontId="17" fillId="0" borderId="40" xfId="0" applyNumberFormat="1" applyFont="1" applyFill="1" applyBorder="1" applyAlignment="1">
      <alignment horizontal="right" wrapText="1"/>
    </xf>
    <xf numFmtId="209" fontId="17" fillId="0" borderId="1" xfId="0" applyNumberFormat="1" applyFont="1" applyFill="1" applyBorder="1" applyAlignment="1">
      <alignment horizontal="right" wrapText="1"/>
    </xf>
    <xf numFmtId="209" fontId="17" fillId="0" borderId="12" xfId="0" applyNumberFormat="1" applyFont="1" applyFill="1" applyBorder="1" applyAlignment="1">
      <alignment horizontal="right" wrapText="1"/>
    </xf>
    <xf numFmtId="3" fontId="65" fillId="0" borderId="46" xfId="0" applyNumberFormat="1" applyFont="1" applyFill="1" applyBorder="1" applyAlignment="1">
      <alignment horizontal="right" wrapText="1"/>
    </xf>
    <xf numFmtId="0" fontId="17" fillId="0" borderId="53" xfId="0" applyFont="1" applyFill="1" applyBorder="1" applyAlignment="1">
      <alignment horizontal="left" wrapText="1"/>
    </xf>
    <xf numFmtId="209" fontId="17" fillId="0" borderId="54" xfId="0" applyNumberFormat="1" applyFont="1" applyFill="1" applyBorder="1" applyAlignment="1">
      <alignment horizontal="right" wrapText="1"/>
    </xf>
    <xf numFmtId="209" fontId="17" fillId="0" borderId="9" xfId="0" applyNumberFormat="1" applyFont="1" applyFill="1" applyBorder="1" applyAlignment="1">
      <alignment horizontal="right" wrapText="1"/>
    </xf>
    <xf numFmtId="209" fontId="17" fillId="0" borderId="13" xfId="0" applyNumberFormat="1" applyFont="1" applyFill="1" applyBorder="1" applyAlignment="1">
      <alignment horizontal="right" wrapText="1"/>
    </xf>
    <xf numFmtId="3" fontId="65" fillId="0" borderId="53" xfId="0" applyNumberFormat="1" applyFont="1" applyFill="1" applyBorder="1" applyAlignment="1">
      <alignment horizontal="right" wrapText="1"/>
    </xf>
    <xf numFmtId="0" fontId="17" fillId="2" borderId="33" xfId="21" applyFont="1" applyFill="1" applyBorder="1" applyAlignment="1">
      <alignment horizontal="center" vertical="center" wrapText="1"/>
      <protection/>
    </xf>
    <xf numFmtId="0" fontId="14" fillId="2" borderId="55" xfId="0" applyFont="1" applyFill="1" applyBorder="1" applyAlignment="1">
      <alignment horizontal="center" vertical="center" wrapText="1"/>
    </xf>
    <xf numFmtId="1" fontId="14" fillId="2" borderId="56" xfId="22" applyNumberFormat="1" applyFont="1" applyFill="1" applyBorder="1" applyAlignment="1">
      <alignment horizontal="center" vertical="center" wrapText="1"/>
    </xf>
    <xf numFmtId="209" fontId="17" fillId="0" borderId="16" xfId="21" applyNumberFormat="1" applyFont="1" applyFill="1" applyBorder="1" applyAlignment="1">
      <alignment horizontal="right" wrapText="1"/>
      <protection/>
    </xf>
    <xf numFmtId="209" fontId="17" fillId="0" borderId="18" xfId="21" applyNumberFormat="1" applyFont="1" applyFill="1" applyBorder="1" applyAlignment="1">
      <alignment horizontal="right" wrapText="1"/>
      <protection/>
    </xf>
    <xf numFmtId="209" fontId="17" fillId="0" borderId="1" xfId="21" applyNumberFormat="1" applyFont="1" applyFill="1" applyBorder="1" applyAlignment="1">
      <alignment horizontal="right" wrapText="1"/>
      <protection/>
    </xf>
    <xf numFmtId="209" fontId="17" fillId="0" borderId="4" xfId="21" applyNumberFormat="1" applyFont="1" applyFill="1" applyBorder="1" applyAlignment="1">
      <alignment horizontal="right" wrapText="1"/>
      <protection/>
    </xf>
    <xf numFmtId="209" fontId="17" fillId="0" borderId="20" xfId="21" applyNumberFormat="1" applyFont="1" applyFill="1" applyBorder="1" applyAlignment="1">
      <alignment horizontal="right" wrapText="1"/>
      <protection/>
    </xf>
    <xf numFmtId="209" fontId="17" fillId="0" borderId="22" xfId="21" applyNumberFormat="1" applyFont="1" applyFill="1" applyBorder="1" applyAlignment="1">
      <alignment horizontal="right" wrapText="1"/>
      <protection/>
    </xf>
    <xf numFmtId="182" fontId="22" fillId="0" borderId="31" xfId="0" applyNumberFormat="1" applyFont="1" applyBorder="1" applyAlignment="1">
      <alignment horizontal="left"/>
    </xf>
    <xf numFmtId="182" fontId="22" fillId="0" borderId="46" xfId="0" applyNumberFormat="1" applyFont="1" applyBorder="1" applyAlignment="1">
      <alignment horizontal="left"/>
    </xf>
    <xf numFmtId="182" fontId="22" fillId="0" borderId="53" xfId="0" applyNumberFormat="1" applyFont="1" applyBorder="1" applyAlignment="1">
      <alignment horizontal="left"/>
    </xf>
    <xf numFmtId="0" fontId="21" fillId="2" borderId="2" xfId="0" applyFont="1" applyFill="1" applyBorder="1" applyAlignment="1">
      <alignment horizontal="center" vertical="center" textRotation="90"/>
    </xf>
    <xf numFmtId="0" fontId="20" fillId="0" borderId="27" xfId="0" applyFont="1" applyBorder="1" applyAlignment="1">
      <alignment horizontal="center" vertical="top"/>
    </xf>
    <xf numFmtId="0" fontId="23" fillId="2" borderId="2" xfId="0" applyFont="1" applyFill="1" applyBorder="1" applyAlignment="1">
      <alignment horizontal="center" vertical="center" wrapText="1"/>
    </xf>
    <xf numFmtId="0" fontId="19" fillId="0" borderId="46" xfId="0" applyFont="1" applyFill="1" applyBorder="1" applyAlignment="1">
      <alignment horizontal="justify"/>
    </xf>
    <xf numFmtId="199" fontId="38" fillId="0" borderId="52" xfId="0" applyNumberFormat="1" applyFont="1" applyFill="1" applyBorder="1" applyAlignment="1">
      <alignment horizontal="right" wrapText="1"/>
    </xf>
    <xf numFmtId="199" fontId="38" fillId="0" borderId="40" xfId="0" applyNumberFormat="1" applyFont="1" applyFill="1" applyBorder="1" applyAlignment="1">
      <alignment horizontal="right" wrapText="1"/>
    </xf>
    <xf numFmtId="199" fontId="38" fillId="0" borderId="1" xfId="0" applyNumberFormat="1" applyFont="1" applyFill="1" applyBorder="1" applyAlignment="1">
      <alignment horizontal="right" wrapText="1"/>
    </xf>
    <xf numFmtId="199" fontId="38" fillId="0" borderId="4" xfId="0" applyNumberFormat="1" applyFont="1" applyFill="1" applyBorder="1" applyAlignment="1">
      <alignment horizontal="right" wrapText="1"/>
    </xf>
    <xf numFmtId="199" fontId="38" fillId="0" borderId="45" xfId="0" applyNumberFormat="1" applyFont="1" applyFill="1" applyBorder="1" applyAlignment="1">
      <alignment horizontal="right" wrapText="1"/>
    </xf>
    <xf numFmtId="0" fontId="21" fillId="0" borderId="2" xfId="0" applyFont="1" applyFill="1" applyBorder="1" applyAlignment="1">
      <alignment horizontal="justify"/>
    </xf>
    <xf numFmtId="0" fontId="60" fillId="0" borderId="2" xfId="0" applyFont="1" applyFill="1" applyBorder="1" applyAlignment="1">
      <alignment horizontal="right" wrapText="1"/>
    </xf>
    <xf numFmtId="0" fontId="21" fillId="2" borderId="2" xfId="0" applyFont="1" applyFill="1" applyBorder="1" applyAlignment="1">
      <alignment horizontal="justify"/>
    </xf>
    <xf numFmtId="211" fontId="72" fillId="0" borderId="23" xfId="0" applyNumberFormat="1" applyFont="1" applyBorder="1" applyAlignment="1">
      <alignment/>
    </xf>
    <xf numFmtId="0" fontId="72" fillId="0" borderId="23" xfId="0" applyFont="1" applyBorder="1" applyAlignment="1">
      <alignment/>
    </xf>
    <xf numFmtId="0" fontId="56" fillId="0" borderId="23" xfId="0" applyFont="1" applyBorder="1" applyAlignment="1" applyProtection="1">
      <alignment/>
      <protection/>
    </xf>
    <xf numFmtId="0" fontId="14" fillId="2" borderId="2" xfId="0" applyFont="1" applyFill="1" applyBorder="1" applyAlignment="1" applyProtection="1">
      <alignment horizontal="center" vertical="center" textRotation="90" wrapText="1"/>
      <protection/>
    </xf>
    <xf numFmtId="0" fontId="0" fillId="0" borderId="23" xfId="0" applyBorder="1" applyAlignment="1" applyProtection="1">
      <alignment/>
      <protection/>
    </xf>
    <xf numFmtId="199" fontId="17" fillId="0" borderId="45" xfId="0" applyNumberFormat="1" applyFont="1" applyFill="1" applyBorder="1" applyAlignment="1" applyProtection="1">
      <alignment horizontal="right" wrapText="1"/>
      <protection/>
    </xf>
    <xf numFmtId="199" fontId="17" fillId="0" borderId="16" xfId="0" applyNumberFormat="1" applyFont="1" applyFill="1" applyBorder="1" applyAlignment="1" applyProtection="1">
      <alignment horizontal="right" wrapText="1"/>
      <protection/>
    </xf>
    <xf numFmtId="199" fontId="17" fillId="0" borderId="17" xfId="0" applyNumberFormat="1" applyFont="1" applyFill="1" applyBorder="1" applyAlignment="1" applyProtection="1">
      <alignment horizontal="right" wrapText="1"/>
      <protection/>
    </xf>
    <xf numFmtId="199" fontId="17" fillId="0" borderId="18" xfId="0" applyNumberFormat="1" applyFont="1" applyFill="1" applyBorder="1" applyAlignment="1" applyProtection="1">
      <alignment horizontal="right" wrapText="1"/>
      <protection/>
    </xf>
    <xf numFmtId="0" fontId="17" fillId="0" borderId="46" xfId="0" applyFont="1" applyFill="1" applyBorder="1" applyAlignment="1" applyProtection="1">
      <alignment horizontal="left" wrapText="1"/>
      <protection/>
    </xf>
    <xf numFmtId="199" fontId="17" fillId="0" borderId="40" xfId="0" applyNumberFormat="1" applyFont="1" applyFill="1" applyBorder="1" applyAlignment="1" applyProtection="1">
      <alignment horizontal="right" wrapText="1"/>
      <protection/>
    </xf>
    <xf numFmtId="199" fontId="17" fillId="0" borderId="1" xfId="0" applyNumberFormat="1" applyFont="1" applyFill="1" applyBorder="1" applyAlignment="1" applyProtection="1">
      <alignment horizontal="right" wrapText="1"/>
      <protection/>
    </xf>
    <xf numFmtId="199" fontId="17" fillId="0" borderId="12" xfId="0" applyNumberFormat="1" applyFont="1" applyFill="1" applyBorder="1" applyAlignment="1" applyProtection="1">
      <alignment horizontal="right" wrapText="1"/>
      <protection/>
    </xf>
    <xf numFmtId="199" fontId="17" fillId="0" borderId="4" xfId="0" applyNumberFormat="1" applyFont="1" applyFill="1" applyBorder="1" applyAlignment="1" applyProtection="1">
      <alignment horizontal="right" wrapText="1"/>
      <protection/>
    </xf>
    <xf numFmtId="199" fontId="17" fillId="0" borderId="48" xfId="0" applyNumberFormat="1" applyFont="1" applyFill="1" applyBorder="1" applyAlignment="1" applyProtection="1">
      <alignment horizontal="right" wrapText="1"/>
      <protection/>
    </xf>
    <xf numFmtId="199" fontId="17" fillId="0" borderId="20" xfId="0" applyNumberFormat="1" applyFont="1" applyFill="1" applyBorder="1" applyAlignment="1" applyProtection="1">
      <alignment horizontal="right" wrapText="1"/>
      <protection/>
    </xf>
    <xf numFmtId="199" fontId="17" fillId="0" borderId="21" xfId="0" applyNumberFormat="1" applyFont="1" applyFill="1" applyBorder="1" applyAlignment="1" applyProtection="1">
      <alignment horizontal="right" wrapText="1"/>
      <protection/>
    </xf>
    <xf numFmtId="199" fontId="17" fillId="0" borderId="22" xfId="0" applyNumberFormat="1" applyFont="1" applyFill="1" applyBorder="1" applyAlignment="1" applyProtection="1">
      <alignment horizontal="right" wrapText="1"/>
      <protection/>
    </xf>
    <xf numFmtId="0" fontId="60" fillId="0" borderId="2" xfId="0" applyFont="1" applyFill="1" applyBorder="1" applyAlignment="1" applyProtection="1">
      <alignment horizontal="left" wrapText="1"/>
      <protection/>
    </xf>
    <xf numFmtId="0" fontId="60" fillId="0" borderId="32" xfId="0" applyFont="1" applyFill="1" applyBorder="1" applyAlignment="1" applyProtection="1">
      <alignment horizontal="right" wrapText="1"/>
      <protection/>
    </xf>
    <xf numFmtId="0" fontId="60" fillId="0" borderId="2" xfId="0" applyFont="1" applyFill="1" applyBorder="1" applyAlignment="1" applyProtection="1">
      <alignment horizontal="right" wrapText="1"/>
      <protection/>
    </xf>
    <xf numFmtId="199" fontId="17" fillId="0" borderId="5" xfId="0" applyNumberFormat="1" applyFont="1" applyFill="1" applyBorder="1" applyAlignment="1" applyProtection="1">
      <alignment horizontal="right" wrapText="1"/>
      <protection/>
    </xf>
    <xf numFmtId="0" fontId="60" fillId="2" borderId="2" xfId="0" applyFont="1" applyFill="1" applyBorder="1" applyAlignment="1" applyProtection="1">
      <alignment/>
      <protection/>
    </xf>
    <xf numFmtId="3" fontId="60" fillId="2" borderId="32" xfId="0" applyNumberFormat="1" applyFont="1" applyFill="1" applyBorder="1" applyAlignment="1" applyProtection="1">
      <alignment/>
      <protection/>
    </xf>
    <xf numFmtId="3" fontId="60" fillId="2" borderId="2" xfId="0" applyNumberFormat="1" applyFont="1" applyFill="1" applyBorder="1" applyAlignment="1" applyProtection="1">
      <alignment/>
      <protection/>
    </xf>
    <xf numFmtId="0" fontId="16" fillId="0" borderId="23" xfId="0" applyFont="1" applyBorder="1" applyAlignment="1" applyProtection="1">
      <alignment wrapText="1"/>
      <protection/>
    </xf>
    <xf numFmtId="0" fontId="34" fillId="0" borderId="23" xfId="0" applyFont="1" applyBorder="1" applyAlignment="1" applyProtection="1">
      <alignment wrapText="1"/>
      <protection/>
    </xf>
    <xf numFmtId="0" fontId="38" fillId="0" borderId="31" xfId="0" applyFont="1" applyFill="1" applyBorder="1" applyAlignment="1" applyProtection="1">
      <alignment horizontal="left" wrapText="1"/>
      <protection/>
    </xf>
    <xf numFmtId="199" fontId="38" fillId="0" borderId="52" xfId="0" applyNumberFormat="1" applyFont="1" applyFill="1" applyBorder="1" applyAlignment="1" applyProtection="1">
      <alignment horizontal="right" wrapText="1"/>
      <protection/>
    </xf>
    <xf numFmtId="199" fontId="38" fillId="0" borderId="5" xfId="0" applyNumberFormat="1" applyFont="1" applyFill="1" applyBorder="1" applyAlignment="1" applyProtection="1">
      <alignment horizontal="right" wrapText="1"/>
      <protection/>
    </xf>
    <xf numFmtId="199" fontId="38" fillId="0" borderId="11" xfId="0" applyNumberFormat="1" applyFont="1" applyFill="1" applyBorder="1" applyAlignment="1" applyProtection="1">
      <alignment horizontal="right" wrapText="1"/>
      <protection/>
    </xf>
    <xf numFmtId="199" fontId="38" fillId="0" borderId="7" xfId="0" applyNumberFormat="1" applyFont="1" applyFill="1" applyBorder="1" applyAlignment="1" applyProtection="1">
      <alignment horizontal="right" wrapText="1"/>
      <protection/>
    </xf>
    <xf numFmtId="0" fontId="38" fillId="0" borderId="46" xfId="0" applyFont="1" applyFill="1" applyBorder="1" applyAlignment="1" applyProtection="1">
      <alignment horizontal="left" wrapText="1"/>
      <protection/>
    </xf>
    <xf numFmtId="199" fontId="38" fillId="0" borderId="40" xfId="0" applyNumberFormat="1" applyFont="1" applyFill="1" applyBorder="1" applyAlignment="1" applyProtection="1">
      <alignment horizontal="right" wrapText="1"/>
      <protection/>
    </xf>
    <xf numFmtId="199" fontId="38" fillId="0" borderId="1" xfId="0" applyNumberFormat="1" applyFont="1" applyFill="1" applyBorder="1" applyAlignment="1" applyProtection="1">
      <alignment horizontal="right" wrapText="1"/>
      <protection/>
    </xf>
    <xf numFmtId="199" fontId="38" fillId="0" borderId="12" xfId="0" applyNumberFormat="1" applyFont="1" applyFill="1" applyBorder="1" applyAlignment="1" applyProtection="1">
      <alignment horizontal="right" wrapText="1"/>
      <protection/>
    </xf>
    <xf numFmtId="199" fontId="38" fillId="0" borderId="4" xfId="0" applyNumberFormat="1" applyFont="1" applyFill="1" applyBorder="1" applyAlignment="1" applyProtection="1">
      <alignment horizontal="right" wrapText="1"/>
      <protection/>
    </xf>
    <xf numFmtId="0" fontId="38" fillId="0" borderId="47" xfId="0" applyFont="1" applyFill="1" applyBorder="1" applyAlignment="1" applyProtection="1">
      <alignment horizontal="left" wrapText="1"/>
      <protection/>
    </xf>
    <xf numFmtId="199" fontId="38" fillId="0" borderId="48" xfId="0" applyNumberFormat="1" applyFont="1" applyFill="1" applyBorder="1" applyAlignment="1" applyProtection="1">
      <alignment horizontal="right" wrapText="1"/>
      <protection/>
    </xf>
    <xf numFmtId="199" fontId="38" fillId="0" borderId="20" xfId="0" applyNumberFormat="1" applyFont="1" applyFill="1" applyBorder="1" applyAlignment="1" applyProtection="1">
      <alignment horizontal="right" wrapText="1"/>
      <protection/>
    </xf>
    <xf numFmtId="199" fontId="38" fillId="0" borderId="21" xfId="0" applyNumberFormat="1" applyFont="1" applyFill="1" applyBorder="1" applyAlignment="1" applyProtection="1">
      <alignment horizontal="right" wrapText="1"/>
      <protection/>
    </xf>
    <xf numFmtId="199" fontId="38" fillId="0" borderId="22" xfId="0" applyNumberFormat="1" applyFont="1" applyFill="1" applyBorder="1" applyAlignment="1" applyProtection="1">
      <alignment horizontal="right" wrapText="1"/>
      <protection/>
    </xf>
    <xf numFmtId="0" fontId="60" fillId="0" borderId="2" xfId="0" applyNumberFormat="1" applyFont="1" applyFill="1" applyBorder="1" applyAlignment="1" applyProtection="1">
      <alignment horizontal="right" wrapText="1"/>
      <protection/>
    </xf>
    <xf numFmtId="0" fontId="23" fillId="2" borderId="2" xfId="0" applyFont="1" applyFill="1" applyBorder="1" applyAlignment="1" applyProtection="1">
      <alignment horizontal="center" vertical="center"/>
      <protection/>
    </xf>
    <xf numFmtId="0" fontId="22" fillId="0" borderId="15" xfId="0" applyFont="1" applyFill="1" applyBorder="1" applyAlignment="1" applyProtection="1">
      <alignment horizontal="left"/>
      <protection/>
    </xf>
    <xf numFmtId="0" fontId="22" fillId="0" borderId="3" xfId="0" applyFont="1" applyFill="1" applyBorder="1" applyAlignment="1" applyProtection="1">
      <alignment horizontal="left"/>
      <protection/>
    </xf>
    <xf numFmtId="0" fontId="22" fillId="0" borderId="19" xfId="0" applyFont="1" applyFill="1" applyBorder="1" applyAlignment="1" applyProtection="1">
      <alignment horizontal="left"/>
      <protection/>
    </xf>
    <xf numFmtId="0" fontId="21" fillId="0" borderId="2" xfId="0" applyFont="1" applyFill="1" applyBorder="1" applyAlignment="1" applyProtection="1">
      <alignment horizontal="left"/>
      <protection/>
    </xf>
    <xf numFmtId="199" fontId="60" fillId="0" borderId="2" xfId="0" applyNumberFormat="1" applyFont="1" applyFill="1" applyBorder="1" applyAlignment="1" applyProtection="1">
      <alignment horizontal="right" wrapText="1"/>
      <protection/>
    </xf>
    <xf numFmtId="0" fontId="21" fillId="2" borderId="2" xfId="0" applyFont="1" applyFill="1" applyBorder="1" applyAlignment="1" applyProtection="1">
      <alignment/>
      <protection/>
    </xf>
    <xf numFmtId="0" fontId="22" fillId="3" borderId="25" xfId="0" applyFont="1" applyFill="1" applyBorder="1" applyAlignment="1" applyProtection="1">
      <alignment/>
      <protection/>
    </xf>
    <xf numFmtId="3" fontId="12" fillId="3" borderId="25" xfId="0" applyNumberFormat="1" applyFont="1" applyFill="1" applyBorder="1" applyAlignment="1" applyProtection="1">
      <alignment/>
      <protection/>
    </xf>
    <xf numFmtId="0" fontId="6" fillId="0" borderId="23" xfId="0" applyFont="1" applyBorder="1" applyAlignment="1" applyProtection="1">
      <alignment/>
      <protection/>
    </xf>
    <xf numFmtId="0" fontId="2" fillId="0" borderId="23" xfId="0" applyFont="1" applyBorder="1" applyAlignment="1" applyProtection="1">
      <alignment/>
      <protection/>
    </xf>
    <xf numFmtId="0" fontId="73" fillId="0" borderId="0" xfId="0" applyFont="1" applyAlignment="1">
      <alignment/>
    </xf>
    <xf numFmtId="0" fontId="17" fillId="0" borderId="0" xfId="0" applyFont="1" applyFill="1" applyBorder="1" applyAlignment="1">
      <alignment/>
    </xf>
    <xf numFmtId="209" fontId="17" fillId="0" borderId="0" xfId="0" applyNumberFormat="1" applyFont="1" applyFill="1" applyBorder="1" applyAlignment="1">
      <alignment/>
    </xf>
    <xf numFmtId="14" fontId="0" fillId="0" borderId="0" xfId="0" applyNumberFormat="1" applyAlignment="1">
      <alignment/>
    </xf>
    <xf numFmtId="209" fontId="17" fillId="0" borderId="57" xfId="0" applyNumberFormat="1" applyFont="1" applyBorder="1" applyAlignment="1">
      <alignment/>
    </xf>
    <xf numFmtId="199" fontId="60" fillId="0" borderId="32" xfId="0" applyNumberFormat="1" applyFont="1" applyFill="1" applyBorder="1" applyAlignment="1">
      <alignment horizontal="right" wrapText="1"/>
    </xf>
    <xf numFmtId="215" fontId="0" fillId="0" borderId="23" xfId="0" applyNumberFormat="1" applyBorder="1" applyAlignment="1" applyProtection="1">
      <alignment/>
      <protection/>
    </xf>
    <xf numFmtId="215" fontId="0" fillId="0" borderId="24" xfId="0" applyNumberFormat="1" applyBorder="1" applyAlignment="1" applyProtection="1">
      <alignment/>
      <protection/>
    </xf>
    <xf numFmtId="215" fontId="56" fillId="0" borderId="23" xfId="0" applyNumberFormat="1" applyFont="1" applyBorder="1" applyAlignment="1" applyProtection="1">
      <alignment/>
      <protection/>
    </xf>
    <xf numFmtId="215" fontId="59" fillId="0" borderId="24" xfId="0" applyNumberFormat="1" applyFont="1" applyBorder="1" applyAlignment="1" applyProtection="1">
      <alignment/>
      <protection/>
    </xf>
    <xf numFmtId="215" fontId="59" fillId="0" borderId="23" xfId="0" applyNumberFormat="1" applyFont="1" applyBorder="1" applyAlignment="1">
      <alignment horizontal="center" vertical="top"/>
    </xf>
    <xf numFmtId="215" fontId="59" fillId="0" borderId="23" xfId="0" applyNumberFormat="1" applyFont="1" applyBorder="1" applyAlignment="1">
      <alignment/>
    </xf>
    <xf numFmtId="215" fontId="77" fillId="0" borderId="23" xfId="0" applyNumberFormat="1" applyFont="1" applyBorder="1" applyAlignment="1">
      <alignment/>
    </xf>
    <xf numFmtId="209" fontId="0" fillId="0" borderId="23" xfId="0" applyNumberFormat="1" applyBorder="1" applyAlignment="1">
      <alignment/>
    </xf>
    <xf numFmtId="216" fontId="33" fillId="0" borderId="0" xfId="0" applyNumberFormat="1" applyFont="1" applyAlignment="1">
      <alignment/>
    </xf>
    <xf numFmtId="0" fontId="78" fillId="0" borderId="0" xfId="0" applyFont="1" applyBorder="1" applyAlignment="1">
      <alignment/>
    </xf>
    <xf numFmtId="0" fontId="58" fillId="0" borderId="0" xfId="0" applyFont="1" applyBorder="1" applyAlignment="1">
      <alignment vertical="top"/>
    </xf>
    <xf numFmtId="216" fontId="0" fillId="0" borderId="24" xfId="0" applyNumberFormat="1" applyBorder="1" applyAlignment="1">
      <alignment/>
    </xf>
    <xf numFmtId="0" fontId="13" fillId="0" borderId="0" xfId="0" applyFont="1" applyAlignment="1">
      <alignment vertical="top"/>
    </xf>
    <xf numFmtId="0" fontId="0" fillId="0" borderId="30" xfId="0" applyBorder="1" applyAlignment="1">
      <alignment/>
    </xf>
    <xf numFmtId="0" fontId="0" fillId="0" borderId="25" xfId="0" applyBorder="1" applyAlignment="1">
      <alignment/>
    </xf>
    <xf numFmtId="0" fontId="60" fillId="2" borderId="14" xfId="0" applyNumberFormat="1" applyFont="1" applyFill="1" applyBorder="1" applyAlignment="1">
      <alignment/>
    </xf>
    <xf numFmtId="0" fontId="52" fillId="0" borderId="0" xfId="0" applyFont="1" applyFill="1" applyAlignment="1">
      <alignment/>
    </xf>
    <xf numFmtId="2" fontId="74" fillId="0" borderId="23" xfId="0" applyNumberFormat="1" applyFont="1" applyFill="1" applyBorder="1" applyAlignment="1">
      <alignment horizontal="left" wrapText="1"/>
    </xf>
    <xf numFmtId="0" fontId="74" fillId="0" borderId="0" xfId="0" applyFont="1" applyFill="1" applyBorder="1" applyAlignment="1">
      <alignment horizontal="left" wrapText="1"/>
    </xf>
    <xf numFmtId="10" fontId="74" fillId="0" borderId="0" xfId="0" applyNumberFormat="1" applyFont="1" applyFill="1" applyBorder="1" applyAlignment="1">
      <alignment horizontal="left" wrapText="1"/>
    </xf>
    <xf numFmtId="2" fontId="74" fillId="0" borderId="0" xfId="0" applyNumberFormat="1" applyFont="1" applyFill="1" applyBorder="1" applyAlignment="1">
      <alignment horizontal="right" wrapText="1"/>
    </xf>
    <xf numFmtId="0" fontId="6" fillId="0" borderId="0" xfId="0" applyFont="1" applyBorder="1" applyAlignment="1">
      <alignment/>
    </xf>
    <xf numFmtId="209" fontId="17" fillId="0" borderId="58" xfId="0" applyNumberFormat="1" applyFont="1" applyBorder="1" applyAlignment="1">
      <alignment/>
    </xf>
    <xf numFmtId="209" fontId="17" fillId="0" borderId="59" xfId="0" applyNumberFormat="1" applyFont="1" applyBorder="1" applyAlignment="1">
      <alignment/>
    </xf>
    <xf numFmtId="209" fontId="17" fillId="0" borderId="6" xfId="0" applyNumberFormat="1" applyFont="1" applyBorder="1" applyAlignment="1">
      <alignment/>
    </xf>
    <xf numFmtId="209" fontId="17" fillId="0" borderId="3" xfId="0" applyNumberFormat="1" applyFont="1" applyBorder="1" applyAlignment="1">
      <alignment/>
    </xf>
    <xf numFmtId="0" fontId="74" fillId="0" borderId="23" xfId="0" applyFont="1" applyFill="1" applyBorder="1" applyAlignment="1">
      <alignment horizontal="left"/>
    </xf>
    <xf numFmtId="0" fontId="44" fillId="0" borderId="0" xfId="0" applyFont="1" applyFill="1" applyBorder="1" applyAlignment="1">
      <alignment horizontal="center" vertical="center"/>
    </xf>
    <xf numFmtId="0" fontId="0" fillId="0" borderId="0" xfId="0" applyBorder="1" applyAlignment="1">
      <alignment horizont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17" fillId="2" borderId="60" xfId="0" applyFont="1" applyFill="1" applyBorder="1" applyAlignment="1">
      <alignment horizontal="center" vertical="center" textRotation="90" wrapText="1"/>
    </xf>
    <xf numFmtId="0" fontId="17" fillId="2" borderId="28" xfId="0" applyFont="1" applyFill="1" applyBorder="1" applyAlignment="1">
      <alignment horizontal="center" vertical="center" textRotation="90" wrapText="1"/>
    </xf>
    <xf numFmtId="0" fontId="17" fillId="0" borderId="15" xfId="21" applyFont="1" applyFill="1" applyBorder="1" applyAlignment="1">
      <alignment horizontal="left"/>
      <protection/>
    </xf>
    <xf numFmtId="0" fontId="17" fillId="0" borderId="3" xfId="21" applyFont="1" applyFill="1" applyBorder="1" applyAlignment="1">
      <alignment horizontal="left"/>
      <protection/>
    </xf>
    <xf numFmtId="0" fontId="17" fillId="0" borderId="19" xfId="21" applyFont="1" applyFill="1" applyBorder="1" applyAlignment="1">
      <alignment horizontal="left"/>
      <protection/>
    </xf>
    <xf numFmtId="10" fontId="17" fillId="0" borderId="34" xfId="0" applyNumberFormat="1" applyFont="1" applyBorder="1" applyAlignment="1">
      <alignment/>
    </xf>
    <xf numFmtId="10" fontId="17" fillId="0" borderId="1" xfId="0" applyNumberFormat="1" applyFont="1" applyBorder="1" applyAlignment="1">
      <alignment/>
    </xf>
    <xf numFmtId="216" fontId="38" fillId="0" borderId="0" xfId="0" applyNumberFormat="1" applyFont="1" applyAlignment="1">
      <alignment/>
    </xf>
    <xf numFmtId="0" fontId="14" fillId="0" borderId="49" xfId="0" applyFont="1" applyBorder="1" applyAlignment="1">
      <alignment/>
    </xf>
    <xf numFmtId="209" fontId="14" fillId="0" borderId="39" xfId="0" applyNumberFormat="1" applyFont="1" applyBorder="1" applyAlignment="1">
      <alignment/>
    </xf>
    <xf numFmtId="209" fontId="14" fillId="0" borderId="34" xfId="0" applyNumberFormat="1" applyFont="1" applyBorder="1" applyAlignment="1">
      <alignment/>
    </xf>
    <xf numFmtId="209" fontId="14" fillId="0" borderId="49" xfId="0" applyNumberFormat="1" applyFont="1" applyBorder="1" applyAlignment="1">
      <alignment/>
    </xf>
    <xf numFmtId="0" fontId="14" fillId="0" borderId="46" xfId="0" applyFont="1" applyBorder="1" applyAlignment="1">
      <alignment/>
    </xf>
    <xf numFmtId="209" fontId="14" fillId="0" borderId="40" xfId="0" applyNumberFormat="1" applyFont="1" applyBorder="1" applyAlignment="1">
      <alignment/>
    </xf>
    <xf numFmtId="209" fontId="14" fillId="0" borderId="1" xfId="0" applyNumberFormat="1" applyFont="1" applyBorder="1" applyAlignment="1">
      <alignment/>
    </xf>
    <xf numFmtId="209" fontId="14" fillId="0" borderId="46" xfId="0" applyNumberFormat="1" applyFont="1" applyBorder="1" applyAlignment="1">
      <alignment/>
    </xf>
    <xf numFmtId="216" fontId="0" fillId="0" borderId="61" xfId="0" applyNumberFormat="1" applyBorder="1" applyAlignment="1">
      <alignment/>
    </xf>
    <xf numFmtId="0" fontId="23" fillId="2" borderId="60" xfId="0" applyNumberFormat="1" applyFont="1" applyFill="1" applyBorder="1" applyAlignment="1">
      <alignment horizontal="center" vertical="center" textRotation="90"/>
    </xf>
    <xf numFmtId="0" fontId="23" fillId="2" borderId="28" xfId="0" applyNumberFormat="1" applyFont="1" applyFill="1" applyBorder="1" applyAlignment="1">
      <alignment horizontal="center" vertical="center" textRotation="90"/>
    </xf>
    <xf numFmtId="0" fontId="23" fillId="2" borderId="62" xfId="0" applyNumberFormat="1" applyFont="1" applyFill="1" applyBorder="1" applyAlignment="1">
      <alignment horizontal="center" vertical="center" textRotation="90"/>
    </xf>
    <xf numFmtId="0" fontId="33" fillId="0" borderId="0" xfId="0" applyFont="1" applyAlignment="1">
      <alignment textRotation="90" wrapText="1"/>
    </xf>
    <xf numFmtId="182" fontId="33" fillId="0" borderId="0" xfId="0" applyNumberFormat="1" applyFont="1" applyAlignment="1">
      <alignment/>
    </xf>
    <xf numFmtId="205" fontId="33" fillId="0" borderId="0" xfId="0" applyNumberFormat="1" applyFont="1" applyAlignment="1">
      <alignment/>
    </xf>
    <xf numFmtId="0" fontId="33" fillId="0" borderId="0" xfId="0" applyFont="1" applyAlignment="1">
      <alignment/>
    </xf>
    <xf numFmtId="0" fontId="33" fillId="0" borderId="0" xfId="0" applyFont="1" applyAlignment="1">
      <alignment textRotation="90" wrapText="1"/>
    </xf>
    <xf numFmtId="0" fontId="13" fillId="0" borderId="0" xfId="0" applyFont="1" applyBorder="1" applyAlignment="1">
      <alignment vertical="top"/>
    </xf>
    <xf numFmtId="0" fontId="2" fillId="0" borderId="0" xfId="0" applyFont="1" applyBorder="1" applyAlignment="1">
      <alignment vertical="top"/>
    </xf>
    <xf numFmtId="0" fontId="13" fillId="0" borderId="0" xfId="0" applyNumberFormat="1" applyFont="1" applyBorder="1" applyAlignment="1">
      <alignment vertical="top"/>
    </xf>
    <xf numFmtId="205" fontId="22" fillId="0" borderId="0" xfId="0" applyNumberFormat="1" applyFont="1" applyAlignment="1">
      <alignment/>
    </xf>
    <xf numFmtId="0" fontId="6" fillId="0" borderId="0" xfId="0" applyNumberFormat="1" applyFont="1" applyAlignment="1">
      <alignment vertical="top"/>
    </xf>
    <xf numFmtId="0" fontId="37" fillId="0" borderId="0" xfId="0" applyNumberFormat="1" applyFont="1" applyAlignment="1">
      <alignment horizontal="center" vertical="center" textRotation="90"/>
    </xf>
    <xf numFmtId="0" fontId="22" fillId="0" borderId="0" xfId="0" applyNumberFormat="1" applyFont="1" applyAlignment="1">
      <alignment/>
    </xf>
    <xf numFmtId="0" fontId="6" fillId="0" borderId="0" xfId="0" applyNumberFormat="1" applyFont="1" applyAlignment="1">
      <alignment/>
    </xf>
    <xf numFmtId="0" fontId="69" fillId="2" borderId="32" xfId="0" applyFont="1" applyFill="1" applyBorder="1" applyAlignment="1">
      <alignment horizontal="left"/>
    </xf>
    <xf numFmtId="14" fontId="21" fillId="2" borderId="2" xfId="0" applyNumberFormat="1" applyFont="1" applyFill="1" applyBorder="1" applyAlignment="1">
      <alignment horizontal="center" vertical="center" textRotation="90"/>
    </xf>
    <xf numFmtId="0" fontId="13" fillId="0" borderId="23" xfId="0" applyFont="1" applyBorder="1" applyAlignment="1">
      <alignment horizontal="center" vertical="top"/>
    </xf>
    <xf numFmtId="0" fontId="13" fillId="0" borderId="23" xfId="0" applyNumberFormat="1" applyFont="1" applyBorder="1" applyAlignment="1">
      <alignment horizontal="center" vertical="top"/>
    </xf>
    <xf numFmtId="0" fontId="0" fillId="0" borderId="0" xfId="0" applyNumberFormat="1" applyAlignment="1">
      <alignment/>
    </xf>
    <xf numFmtId="209" fontId="26" fillId="0" borderId="0" xfId="0" applyNumberFormat="1" applyFont="1" applyAlignment="1">
      <alignment/>
    </xf>
    <xf numFmtId="0" fontId="22" fillId="0" borderId="17" xfId="0" applyFont="1" applyFill="1" applyBorder="1" applyAlignment="1">
      <alignment horizontal="right" wrapText="1"/>
    </xf>
    <xf numFmtId="0" fontId="22" fillId="0" borderId="21" xfId="0" applyFont="1" applyFill="1" applyBorder="1" applyAlignment="1">
      <alignment horizontal="right" wrapText="1"/>
    </xf>
    <xf numFmtId="182" fontId="24" fillId="0" borderId="31" xfId="0" applyNumberFormat="1" applyFont="1" applyBorder="1" applyAlignment="1">
      <alignment horizontal="left"/>
    </xf>
    <xf numFmtId="182" fontId="24" fillId="0" borderId="46" xfId="0" applyNumberFormat="1" applyFont="1" applyBorder="1" applyAlignment="1">
      <alignment horizontal="left"/>
    </xf>
    <xf numFmtId="182" fontId="24" fillId="0" borderId="53" xfId="0" applyNumberFormat="1" applyFont="1" applyBorder="1" applyAlignment="1">
      <alignment horizontal="left"/>
    </xf>
    <xf numFmtId="9" fontId="60" fillId="2" borderId="2" xfId="0" applyNumberFormat="1" applyFont="1" applyFill="1" applyBorder="1" applyAlignment="1">
      <alignment/>
    </xf>
    <xf numFmtId="0" fontId="14" fillId="4" borderId="33" xfId="21" applyFont="1" applyFill="1" applyBorder="1" applyAlignment="1">
      <alignment horizontal="center" vertical="center" wrapText="1"/>
      <protection/>
    </xf>
    <xf numFmtId="0" fontId="2" fillId="0" borderId="0" xfId="0" applyFont="1" applyBorder="1" applyAlignment="1">
      <alignment/>
    </xf>
    <xf numFmtId="205" fontId="33" fillId="0" borderId="0" xfId="0" applyNumberFormat="1" applyFont="1" applyBorder="1" applyAlignment="1">
      <alignment/>
    </xf>
    <xf numFmtId="0" fontId="89" fillId="0" borderId="0" xfId="0" applyNumberFormat="1" applyFont="1" applyBorder="1" applyAlignment="1">
      <alignment horizontal="center" vertical="top"/>
    </xf>
    <xf numFmtId="0" fontId="90" fillId="0" borderId="0" xfId="0" applyFont="1" applyAlignment="1">
      <alignment/>
    </xf>
    <xf numFmtId="205" fontId="91" fillId="0" borderId="0" xfId="0" applyNumberFormat="1" applyFont="1" applyAlignment="1">
      <alignment/>
    </xf>
    <xf numFmtId="0" fontId="91" fillId="0" borderId="0" xfId="0" applyFont="1" applyAlignment="1">
      <alignment/>
    </xf>
    <xf numFmtId="0" fontId="89" fillId="0" borderId="0" xfId="0" applyNumberFormat="1" applyFont="1" applyBorder="1" applyAlignment="1">
      <alignment horizontal="right" vertical="top"/>
    </xf>
    <xf numFmtId="0" fontId="90" fillId="0" borderId="0" xfId="0" applyFont="1" applyAlignment="1">
      <alignment vertical="top"/>
    </xf>
    <xf numFmtId="0" fontId="93" fillId="0" borderId="0" xfId="0" applyFont="1" applyFill="1" applyAlignment="1">
      <alignment/>
    </xf>
    <xf numFmtId="0" fontId="94" fillId="0" borderId="0" xfId="0" applyFont="1" applyFill="1" applyAlignment="1">
      <alignment/>
    </xf>
    <xf numFmtId="0" fontId="89" fillId="0" borderId="63" xfId="0" applyNumberFormat="1" applyFont="1" applyBorder="1" applyAlignment="1">
      <alignment horizontal="center" vertical="top"/>
    </xf>
    <xf numFmtId="0" fontId="95" fillId="0" borderId="0" xfId="0" applyNumberFormat="1" applyFont="1" applyAlignment="1">
      <alignment horizontal="center" vertical="top"/>
    </xf>
    <xf numFmtId="0" fontId="91" fillId="0" borderId="0" xfId="0" applyNumberFormat="1" applyFont="1" applyAlignment="1">
      <alignment horizontal="center" vertical="top"/>
    </xf>
    <xf numFmtId="0" fontId="91" fillId="0" borderId="0" xfId="0" applyFont="1" applyAlignment="1">
      <alignment horizontal="centerContinuous" vertical="top"/>
    </xf>
    <xf numFmtId="0" fontId="96" fillId="0" borderId="0" xfId="0" applyFont="1" applyAlignment="1">
      <alignment vertical="top"/>
    </xf>
    <xf numFmtId="0" fontId="97" fillId="0" borderId="0" xfId="0" applyFont="1" applyBorder="1" applyAlignment="1">
      <alignment/>
    </xf>
    <xf numFmtId="0" fontId="91" fillId="0" borderId="0" xfId="0" applyFont="1" applyAlignment="1">
      <alignment vertical="top"/>
    </xf>
    <xf numFmtId="0" fontId="94" fillId="0" borderId="30" xfId="0" applyFont="1" applyFill="1" applyBorder="1" applyAlignment="1">
      <alignment/>
    </xf>
    <xf numFmtId="0" fontId="94" fillId="0" borderId="25" xfId="0" applyNumberFormat="1" applyFont="1" applyFill="1" applyBorder="1" applyAlignment="1">
      <alignment/>
    </xf>
    <xf numFmtId="0" fontId="98" fillId="0" borderId="25" xfId="0" applyFont="1" applyFill="1" applyBorder="1" applyAlignment="1">
      <alignment/>
    </xf>
    <xf numFmtId="0" fontId="98" fillId="0" borderId="23" xfId="0" applyFont="1" applyBorder="1" applyAlignment="1">
      <alignment/>
    </xf>
    <xf numFmtId="0" fontId="98" fillId="0" borderId="24" xfId="0" applyFont="1" applyBorder="1" applyAlignment="1">
      <alignment/>
    </xf>
    <xf numFmtId="0" fontId="92" fillId="0" borderId="23" xfId="0" applyFont="1" applyBorder="1" applyAlignment="1">
      <alignment horizontal="right"/>
    </xf>
    <xf numFmtId="0" fontId="94" fillId="0" borderId="25" xfId="0" applyFont="1" applyFill="1" applyBorder="1" applyAlignment="1">
      <alignment/>
    </xf>
    <xf numFmtId="0" fontId="94" fillId="0" borderId="24" xfId="0" applyFont="1" applyBorder="1" applyAlignment="1">
      <alignment/>
    </xf>
    <xf numFmtId="0" fontId="94" fillId="0" borderId="23" xfId="0" applyFont="1" applyBorder="1" applyAlignment="1">
      <alignment/>
    </xf>
    <xf numFmtId="0" fontId="94" fillId="0" borderId="0" xfId="0" applyFont="1" applyAlignment="1">
      <alignment vertical="top"/>
    </xf>
    <xf numFmtId="0" fontId="99" fillId="0" borderId="63" xfId="0" applyFont="1" applyBorder="1" applyAlignment="1">
      <alignment horizontal="center" vertical="top"/>
    </xf>
    <xf numFmtId="0" fontId="100" fillId="0" borderId="0" xfId="0" applyFont="1" applyAlignment="1">
      <alignment vertical="top"/>
    </xf>
    <xf numFmtId="0" fontId="100" fillId="0" borderId="0" xfId="0" applyNumberFormat="1" applyFont="1" applyAlignment="1">
      <alignment vertical="top"/>
    </xf>
    <xf numFmtId="0" fontId="89" fillId="0" borderId="0" xfId="0" applyFont="1" applyAlignment="1">
      <alignment horizontal="center" vertical="top"/>
    </xf>
    <xf numFmtId="0" fontId="94" fillId="0" borderId="27" xfId="0" applyFont="1" applyBorder="1" applyAlignment="1">
      <alignment horizontal="center" vertical="top"/>
    </xf>
    <xf numFmtId="0" fontId="94" fillId="0" borderId="25" xfId="0" applyFont="1" applyBorder="1" applyAlignment="1">
      <alignment/>
    </xf>
    <xf numFmtId="0" fontId="94" fillId="0" borderId="24" xfId="0" applyFont="1" applyBorder="1" applyAlignment="1">
      <alignment horizontal="center" vertical="top"/>
    </xf>
    <xf numFmtId="0" fontId="94" fillId="0" borderId="23" xfId="0" applyFont="1" applyBorder="1" applyAlignment="1">
      <alignment horizontal="center" vertical="top"/>
    </xf>
    <xf numFmtId="0" fontId="101" fillId="3" borderId="25" xfId="0" applyFont="1" applyFill="1" applyBorder="1" applyAlignment="1">
      <alignment/>
    </xf>
    <xf numFmtId="3" fontId="89" fillId="3" borderId="25" xfId="0" applyNumberFormat="1" applyFont="1" applyFill="1" applyBorder="1" applyAlignment="1">
      <alignment/>
    </xf>
    <xf numFmtId="215" fontId="102" fillId="0" borderId="23" xfId="0" applyNumberFormat="1" applyFont="1" applyBorder="1" applyAlignment="1">
      <alignment horizontal="center" vertical="top"/>
    </xf>
    <xf numFmtId="0" fontId="98" fillId="0" borderId="23" xfId="0" applyFont="1" applyBorder="1" applyAlignment="1">
      <alignment horizontal="center" vertical="top"/>
    </xf>
    <xf numFmtId="0" fontId="92" fillId="0" borderId="64" xfId="0" applyFont="1" applyBorder="1" applyAlignment="1" applyProtection="1">
      <alignment wrapText="1"/>
      <protection/>
    </xf>
    <xf numFmtId="0" fontId="103" fillId="0" borderId="64" xfId="0" applyFont="1" applyBorder="1" applyAlignment="1" applyProtection="1">
      <alignment wrapText="1"/>
      <protection/>
    </xf>
    <xf numFmtId="215" fontId="98" fillId="0" borderId="24" xfId="0" applyNumberFormat="1" applyFont="1" applyBorder="1" applyAlignment="1" applyProtection="1">
      <alignment/>
      <protection/>
    </xf>
    <xf numFmtId="0" fontId="98" fillId="0" borderId="23" xfId="0" applyFont="1" applyBorder="1" applyAlignment="1" applyProtection="1">
      <alignment/>
      <protection/>
    </xf>
    <xf numFmtId="0" fontId="94" fillId="0" borderId="64" xfId="0" applyFont="1" applyBorder="1" applyAlignment="1" applyProtection="1">
      <alignment horizontal="right" wrapText="1"/>
      <protection/>
    </xf>
    <xf numFmtId="0" fontId="12" fillId="2" borderId="14" xfId="21" applyFont="1" applyFill="1" applyBorder="1" applyAlignment="1">
      <alignment horizontal="left"/>
      <protection/>
    </xf>
    <xf numFmtId="209" fontId="98" fillId="0" borderId="23" xfId="0" applyNumberFormat="1" applyFont="1" applyBorder="1" applyAlignment="1">
      <alignment/>
    </xf>
    <xf numFmtId="0" fontId="17" fillId="0" borderId="65" xfId="21" applyFont="1" applyFill="1" applyBorder="1" applyAlignment="1">
      <alignment horizontal="left"/>
      <protection/>
    </xf>
    <xf numFmtId="0" fontId="104" fillId="5" borderId="0" xfId="0" applyFont="1" applyFill="1" applyBorder="1" applyAlignment="1">
      <alignment horizontal="center"/>
    </xf>
    <xf numFmtId="0" fontId="65" fillId="6" borderId="0" xfId="0" applyFont="1" applyFill="1" applyBorder="1" applyAlignment="1">
      <alignment horizontal="center"/>
    </xf>
    <xf numFmtId="0" fontId="65" fillId="7" borderId="0" xfId="0" applyFont="1" applyFill="1" applyBorder="1" applyAlignment="1">
      <alignment horizontal="center"/>
    </xf>
    <xf numFmtId="0" fontId="65" fillId="8" borderId="0" xfId="0" applyFont="1" applyFill="1" applyBorder="1" applyAlignment="1">
      <alignment horizontal="center"/>
    </xf>
    <xf numFmtId="0" fontId="104" fillId="9" borderId="0" xfId="0" applyFont="1" applyFill="1" applyBorder="1" applyAlignment="1">
      <alignment horizontal="center"/>
    </xf>
    <xf numFmtId="0" fontId="17" fillId="0" borderId="2" xfId="0" applyFont="1" applyBorder="1" applyAlignment="1">
      <alignment/>
    </xf>
    <xf numFmtId="181" fontId="17" fillId="0" borderId="66" xfId="0" applyNumberFormat="1" applyFont="1" applyBorder="1" applyAlignment="1">
      <alignment/>
    </xf>
    <xf numFmtId="181" fontId="17" fillId="0" borderId="67" xfId="0" applyNumberFormat="1" applyFont="1" applyBorder="1" applyAlignment="1">
      <alignment/>
    </xf>
    <xf numFmtId="181" fontId="17" fillId="0" borderId="2" xfId="0" applyNumberFormat="1" applyFont="1" applyBorder="1" applyAlignment="1">
      <alignment/>
    </xf>
    <xf numFmtId="218" fontId="0" fillId="0" borderId="23" xfId="0" applyNumberFormat="1" applyBorder="1" applyAlignment="1">
      <alignment/>
    </xf>
    <xf numFmtId="218" fontId="12" fillId="2" borderId="32" xfId="21" applyNumberFormat="1" applyFont="1" applyFill="1" applyBorder="1" applyAlignment="1">
      <alignment horizontal="right"/>
      <protection/>
    </xf>
    <xf numFmtId="219" fontId="0" fillId="0" borderId="0" xfId="0" applyNumberFormat="1" applyBorder="1" applyAlignment="1">
      <alignment/>
    </xf>
    <xf numFmtId="219" fontId="0" fillId="0" borderId="0" xfId="0" applyNumberFormat="1" applyAlignment="1">
      <alignment/>
    </xf>
    <xf numFmtId="0" fontId="17" fillId="2" borderId="2" xfId="0" applyFont="1" applyFill="1" applyBorder="1" applyAlignment="1" applyProtection="1">
      <alignment horizontal="center" vertical="center" wrapText="1"/>
      <protection/>
    </xf>
    <xf numFmtId="0" fontId="17" fillId="2" borderId="32" xfId="0" applyFont="1" applyFill="1" applyBorder="1" applyAlignment="1" applyProtection="1">
      <alignment horizontal="center" vertical="center" textRotation="90" wrapText="1"/>
      <protection/>
    </xf>
    <xf numFmtId="0" fontId="17" fillId="2" borderId="2" xfId="0" applyFont="1" applyFill="1" applyBorder="1" applyAlignment="1" applyProtection="1">
      <alignment horizontal="center" vertical="center" textRotation="90" wrapText="1"/>
      <protection/>
    </xf>
    <xf numFmtId="215" fontId="25" fillId="0" borderId="23" xfId="0" applyNumberFormat="1" applyFont="1" applyBorder="1" applyAlignment="1" applyProtection="1">
      <alignment/>
      <protection/>
    </xf>
    <xf numFmtId="0" fontId="25" fillId="0" borderId="23" xfId="0" applyFont="1" applyBorder="1" applyAlignment="1" applyProtection="1">
      <alignment/>
      <protection/>
    </xf>
    <xf numFmtId="0" fontId="98" fillId="0" borderId="25" xfId="0" applyFont="1" applyBorder="1" applyAlignment="1" applyProtection="1">
      <alignment wrapText="1"/>
      <protection/>
    </xf>
    <xf numFmtId="0" fontId="98" fillId="0" borderId="23" xfId="0" applyFont="1" applyBorder="1" applyAlignment="1" applyProtection="1">
      <alignment wrapText="1"/>
      <protection/>
    </xf>
    <xf numFmtId="215" fontId="98" fillId="0" borderId="25" xfId="0" applyNumberFormat="1" applyFont="1" applyBorder="1" applyAlignment="1" applyProtection="1">
      <alignment wrapText="1"/>
      <protection/>
    </xf>
    <xf numFmtId="215" fontId="98" fillId="0" borderId="23" xfId="0" applyNumberFormat="1" applyFont="1" applyBorder="1" applyAlignment="1" applyProtection="1">
      <alignment wrapText="1"/>
      <protection/>
    </xf>
    <xf numFmtId="0" fontId="106" fillId="0" borderId="0" xfId="0" applyFont="1" applyBorder="1" applyAlignment="1">
      <alignment/>
    </xf>
    <xf numFmtId="0" fontId="59" fillId="0" borderId="0" xfId="0" applyFont="1" applyBorder="1" applyAlignment="1">
      <alignment/>
    </xf>
    <xf numFmtId="0" fontId="77" fillId="0" borderId="68" xfId="0" applyFont="1" applyBorder="1" applyAlignment="1">
      <alignment textRotation="90" wrapText="1"/>
    </xf>
    <xf numFmtId="0" fontId="77" fillId="0" borderId="69" xfId="0" applyFont="1" applyBorder="1" applyAlignment="1">
      <alignment textRotation="90" wrapText="1"/>
    </xf>
    <xf numFmtId="0" fontId="77" fillId="0" borderId="70" xfId="0" applyFont="1" applyBorder="1" applyAlignment="1">
      <alignment textRotation="90" wrapText="1"/>
    </xf>
    <xf numFmtId="0" fontId="77" fillId="0" borderId="71" xfId="0" applyFont="1" applyBorder="1" applyAlignment="1">
      <alignment textRotation="90" wrapText="1"/>
    </xf>
    <xf numFmtId="205" fontId="77" fillId="0" borderId="72" xfId="0" applyNumberFormat="1" applyFont="1" applyBorder="1" applyAlignment="1">
      <alignment/>
    </xf>
    <xf numFmtId="0" fontId="77" fillId="0" borderId="73" xfId="0" applyFont="1" applyBorder="1" applyAlignment="1">
      <alignment/>
    </xf>
    <xf numFmtId="0" fontId="77" fillId="0" borderId="74" xfId="0" applyFont="1" applyBorder="1" applyAlignment="1">
      <alignment/>
    </xf>
    <xf numFmtId="0" fontId="77" fillId="0" borderId="75" xfId="0" applyFont="1" applyBorder="1" applyAlignment="1">
      <alignment/>
    </xf>
    <xf numFmtId="205" fontId="77" fillId="0" borderId="76" xfId="0" applyNumberFormat="1" applyFont="1" applyBorder="1" applyAlignment="1">
      <alignment/>
    </xf>
    <xf numFmtId="0" fontId="77" fillId="0" borderId="77" xfId="0" applyFont="1" applyBorder="1" applyAlignment="1">
      <alignment/>
    </xf>
    <xf numFmtId="0" fontId="77" fillId="0" borderId="23" xfId="0" applyFont="1" applyBorder="1" applyAlignment="1">
      <alignment/>
    </xf>
    <xf numFmtId="0" fontId="77" fillId="0" borderId="78" xfId="0" applyFont="1" applyBorder="1" applyAlignment="1">
      <alignment/>
    </xf>
    <xf numFmtId="49" fontId="77" fillId="0" borderId="76" xfId="0" applyNumberFormat="1" applyFont="1" applyBorder="1" applyAlignment="1">
      <alignment/>
    </xf>
    <xf numFmtId="0" fontId="77" fillId="0" borderId="79" xfId="0" applyFont="1" applyBorder="1" applyAlignment="1">
      <alignment/>
    </xf>
    <xf numFmtId="0" fontId="77" fillId="0" borderId="80" xfId="0" applyFont="1" applyBorder="1" applyAlignment="1">
      <alignment/>
    </xf>
    <xf numFmtId="0" fontId="77" fillId="0" borderId="81" xfId="0" applyFont="1" applyBorder="1" applyAlignment="1">
      <alignment/>
    </xf>
    <xf numFmtId="0" fontId="107" fillId="0" borderId="0" xfId="0" applyFont="1" applyFill="1" applyAlignment="1">
      <alignment/>
    </xf>
    <xf numFmtId="49" fontId="0" fillId="0" borderId="0" xfId="0" applyNumberFormat="1" applyFont="1" applyAlignment="1">
      <alignment/>
    </xf>
    <xf numFmtId="0" fontId="108" fillId="0" borderId="0" xfId="0" applyFont="1" applyAlignment="1">
      <alignment/>
    </xf>
    <xf numFmtId="209" fontId="108" fillId="0" borderId="0" xfId="0" applyNumberFormat="1" applyFont="1" applyAlignment="1">
      <alignment/>
    </xf>
    <xf numFmtId="209" fontId="17" fillId="0" borderId="31" xfId="0" applyNumberFormat="1" applyFont="1" applyBorder="1" applyAlignment="1">
      <alignment/>
    </xf>
    <xf numFmtId="209" fontId="17" fillId="0" borderId="82" xfId="21" applyNumberFormat="1" applyFont="1" applyFill="1" applyBorder="1" applyAlignment="1">
      <alignment horizontal="right" wrapText="1"/>
      <protection/>
    </xf>
    <xf numFmtId="218" fontId="0" fillId="0" borderId="24" xfId="0" applyNumberFormat="1" applyBorder="1" applyAlignment="1">
      <alignment/>
    </xf>
    <xf numFmtId="0" fontId="19" fillId="0" borderId="56" xfId="0" applyFont="1" applyFill="1" applyBorder="1" applyAlignment="1">
      <alignment horizontal="justify"/>
    </xf>
    <xf numFmtId="199" fontId="38" fillId="0" borderId="0" xfId="0" applyNumberFormat="1" applyFont="1" applyFill="1" applyBorder="1" applyAlignment="1">
      <alignment horizontal="right" wrapText="1"/>
    </xf>
    <xf numFmtId="199" fontId="38" fillId="0" borderId="55" xfId="0" applyNumberFormat="1" applyFont="1" applyFill="1" applyBorder="1" applyAlignment="1">
      <alignment horizontal="right" wrapText="1"/>
    </xf>
    <xf numFmtId="0" fontId="19"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109" fillId="2" borderId="0" xfId="0" applyNumberFormat="1" applyFont="1" applyFill="1" applyBorder="1" applyAlignment="1">
      <alignment horizontal="center" vertical="center"/>
    </xf>
    <xf numFmtId="0" fontId="19" fillId="0" borderId="23" xfId="0" applyFont="1" applyFill="1" applyBorder="1" applyAlignment="1">
      <alignment horizontal="center" vertical="center"/>
    </xf>
    <xf numFmtId="0" fontId="77" fillId="0" borderId="83" xfId="0" applyFont="1" applyBorder="1" applyAlignment="1">
      <alignment textRotation="90" wrapText="1"/>
    </xf>
    <xf numFmtId="0" fontId="77" fillId="0" borderId="84" xfId="0" applyFont="1" applyBorder="1" applyAlignment="1">
      <alignment/>
    </xf>
    <xf numFmtId="0" fontId="77" fillId="0" borderId="27" xfId="0" applyFont="1" applyBorder="1" applyAlignment="1">
      <alignment/>
    </xf>
    <xf numFmtId="0" fontId="77" fillId="0" borderId="85" xfId="0" applyFont="1" applyBorder="1" applyAlignment="1">
      <alignment/>
    </xf>
    <xf numFmtId="0" fontId="16" fillId="0" borderId="0" xfId="0" applyFont="1" applyBorder="1" applyAlignment="1">
      <alignment wrapText="1"/>
    </xf>
    <xf numFmtId="0" fontId="16" fillId="0" borderId="0" xfId="0" applyFont="1" applyAlignment="1">
      <alignment wrapText="1"/>
    </xf>
    <xf numFmtId="209" fontId="65" fillId="4" borderId="32" xfId="0" applyNumberFormat="1" applyFont="1" applyFill="1" applyBorder="1" applyAlignment="1">
      <alignment horizontal="right" wrapText="1"/>
    </xf>
    <xf numFmtId="0" fontId="65" fillId="4" borderId="2" xfId="0" applyFont="1" applyFill="1" applyBorder="1" applyAlignment="1">
      <alignment horizontal="right" wrapText="1"/>
    </xf>
    <xf numFmtId="199" fontId="65" fillId="4" borderId="2" xfId="0" applyNumberFormat="1" applyFont="1" applyFill="1" applyBorder="1" applyAlignment="1">
      <alignment horizontal="right" wrapText="1"/>
    </xf>
    <xf numFmtId="199" fontId="65" fillId="4" borderId="14" xfId="0" applyNumberFormat="1" applyFont="1" applyFill="1" applyBorder="1" applyAlignment="1">
      <alignment horizontal="right" wrapText="1"/>
    </xf>
    <xf numFmtId="0" fontId="22" fillId="0" borderId="49" xfId="0" applyFont="1" applyFill="1" applyBorder="1" applyAlignment="1">
      <alignment horizontal="left" vertical="center" wrapText="1"/>
    </xf>
    <xf numFmtId="209" fontId="66" fillId="0" borderId="39" xfId="0" applyNumberFormat="1" applyFont="1" applyFill="1" applyBorder="1" applyAlignment="1">
      <alignment horizontal="right" vertical="center"/>
    </xf>
    <xf numFmtId="209" fontId="66" fillId="0" borderId="34" xfId="0" applyNumberFormat="1" applyFont="1" applyFill="1" applyBorder="1" applyAlignment="1">
      <alignment horizontal="right" vertical="center"/>
    </xf>
    <xf numFmtId="209" fontId="67" fillId="0" borderId="34" xfId="0" applyNumberFormat="1" applyFont="1" applyFill="1" applyBorder="1" applyAlignment="1">
      <alignment horizontal="right" vertical="center" wrapText="1"/>
    </xf>
    <xf numFmtId="209" fontId="67" fillId="0" borderId="57" xfId="0" applyNumberFormat="1" applyFont="1" applyFill="1" applyBorder="1" applyAlignment="1">
      <alignment horizontal="right" vertical="center" wrapText="1"/>
    </xf>
    <xf numFmtId="209" fontId="66" fillId="0" borderId="49" xfId="0" applyNumberFormat="1" applyFont="1" applyFill="1" applyBorder="1" applyAlignment="1">
      <alignment horizontal="right" vertical="center"/>
    </xf>
    <xf numFmtId="0" fontId="17" fillId="0" borderId="46" xfId="0" applyFont="1" applyFill="1" applyBorder="1" applyAlignment="1">
      <alignment horizontal="left" vertical="center" wrapText="1"/>
    </xf>
    <xf numFmtId="209" fontId="67" fillId="0" borderId="40" xfId="0" applyNumberFormat="1" applyFont="1" applyFill="1" applyBorder="1" applyAlignment="1">
      <alignment horizontal="right" vertical="center" wrapText="1"/>
    </xf>
    <xf numFmtId="209" fontId="67" fillId="0" borderId="1" xfId="0" applyNumberFormat="1" applyFont="1" applyFill="1" applyBorder="1" applyAlignment="1">
      <alignment horizontal="right" vertical="center" wrapText="1"/>
    </xf>
    <xf numFmtId="209" fontId="66" fillId="0" borderId="1" xfId="0" applyNumberFormat="1" applyFont="1" applyFill="1" applyBorder="1" applyAlignment="1">
      <alignment horizontal="right" vertical="center" wrapText="1"/>
    </xf>
    <xf numFmtId="209" fontId="67" fillId="0" borderId="12" xfId="0" applyNumberFormat="1" applyFont="1" applyFill="1" applyBorder="1" applyAlignment="1">
      <alignment horizontal="right" vertical="center" wrapText="1"/>
    </xf>
    <xf numFmtId="209" fontId="66" fillId="0" borderId="46" xfId="0" applyNumberFormat="1" applyFont="1" applyFill="1" applyBorder="1" applyAlignment="1">
      <alignment horizontal="right" vertical="center"/>
    </xf>
    <xf numFmtId="0" fontId="22" fillId="0" borderId="46" xfId="0" applyFont="1" applyFill="1" applyBorder="1" applyAlignment="1">
      <alignment horizontal="left" vertical="center" wrapText="1"/>
    </xf>
    <xf numFmtId="0" fontId="17" fillId="0" borderId="47" xfId="0" applyFont="1" applyFill="1" applyBorder="1" applyAlignment="1">
      <alignment horizontal="left" vertical="center" wrapText="1"/>
    </xf>
    <xf numFmtId="209" fontId="67" fillId="0" borderId="48" xfId="0" applyNumberFormat="1" applyFont="1" applyFill="1" applyBorder="1" applyAlignment="1">
      <alignment horizontal="right" vertical="center" wrapText="1"/>
    </xf>
    <xf numFmtId="209" fontId="67" fillId="0" borderId="20" xfId="0" applyNumberFormat="1" applyFont="1" applyFill="1" applyBorder="1" applyAlignment="1">
      <alignment horizontal="right" vertical="center" wrapText="1"/>
    </xf>
    <xf numFmtId="209" fontId="66" fillId="0" borderId="20" xfId="0" applyNumberFormat="1" applyFont="1" applyFill="1" applyBorder="1" applyAlignment="1">
      <alignment horizontal="right" vertical="center" wrapText="1"/>
    </xf>
    <xf numFmtId="209" fontId="67" fillId="0" borderId="21" xfId="0" applyNumberFormat="1" applyFont="1" applyFill="1" applyBorder="1" applyAlignment="1">
      <alignment horizontal="right" vertical="center" wrapText="1"/>
    </xf>
    <xf numFmtId="209" fontId="66" fillId="0" borderId="47"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209" fontId="63" fillId="0" borderId="32" xfId="0" applyNumberFormat="1" applyFont="1" applyFill="1" applyBorder="1" applyAlignment="1">
      <alignment horizontal="right" vertical="center" wrapText="1"/>
    </xf>
    <xf numFmtId="209" fontId="63" fillId="0" borderId="2"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wrapText="1"/>
    </xf>
    <xf numFmtId="209" fontId="63" fillId="0" borderId="14"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xf>
    <xf numFmtId="0" fontId="17" fillId="0" borderId="44" xfId="0" applyFont="1" applyFill="1" applyBorder="1" applyAlignment="1">
      <alignment horizontal="left" vertical="center" wrapText="1"/>
    </xf>
    <xf numFmtId="209" fontId="67" fillId="0" borderId="45" xfId="0" applyNumberFormat="1" applyFont="1" applyFill="1" applyBorder="1" applyAlignment="1">
      <alignment horizontal="right" vertical="center" wrapText="1"/>
    </xf>
    <xf numFmtId="209" fontId="67" fillId="0" borderId="16" xfId="0" applyNumberFormat="1" applyFont="1" applyFill="1" applyBorder="1" applyAlignment="1">
      <alignment horizontal="right" vertical="center" wrapText="1"/>
    </xf>
    <xf numFmtId="209" fontId="66" fillId="0" borderId="16" xfId="0" applyNumberFormat="1" applyFont="1" applyFill="1" applyBorder="1" applyAlignment="1">
      <alignment horizontal="right" vertical="center" wrapText="1"/>
    </xf>
    <xf numFmtId="209" fontId="67" fillId="0" borderId="17" xfId="0" applyNumberFormat="1" applyFont="1" applyFill="1" applyBorder="1" applyAlignment="1">
      <alignment horizontal="right" vertical="center" wrapText="1"/>
    </xf>
    <xf numFmtId="209" fontId="66" fillId="0" borderId="44" xfId="0" applyNumberFormat="1" applyFont="1" applyFill="1" applyBorder="1" applyAlignment="1">
      <alignment horizontal="right" vertical="center"/>
    </xf>
    <xf numFmtId="0" fontId="65" fillId="0" borderId="2" xfId="0" applyFont="1" applyFill="1" applyBorder="1" applyAlignment="1">
      <alignment vertical="center" wrapText="1"/>
    </xf>
    <xf numFmtId="209" fontId="64"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xf>
    <xf numFmtId="0" fontId="65" fillId="0" borderId="2" xfId="0" applyFont="1" applyFill="1" applyBorder="1" applyAlignment="1">
      <alignment horizontal="left" vertical="center" wrapText="1"/>
    </xf>
    <xf numFmtId="209" fontId="64" fillId="0" borderId="32" xfId="0" applyNumberFormat="1" applyFont="1" applyFill="1" applyBorder="1" applyAlignment="1">
      <alignment horizontal="right" vertical="center" wrapText="1"/>
    </xf>
    <xf numFmtId="209" fontId="64" fillId="0" borderId="14" xfId="0" applyNumberFormat="1" applyFont="1" applyFill="1" applyBorder="1" applyAlignment="1">
      <alignment horizontal="right" vertical="center" wrapText="1"/>
    </xf>
    <xf numFmtId="0" fontId="65" fillId="2" borderId="2" xfId="0" applyFont="1" applyFill="1" applyBorder="1" applyAlignment="1">
      <alignment horizontal="left" vertical="center" wrapText="1"/>
    </xf>
    <xf numFmtId="209" fontId="64" fillId="2" borderId="32" xfId="0" applyNumberFormat="1" applyFont="1" applyFill="1" applyBorder="1" applyAlignment="1">
      <alignment horizontal="right" vertical="center" wrapText="1"/>
    </xf>
    <xf numFmtId="209" fontId="64" fillId="2" borderId="2"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wrapText="1"/>
    </xf>
    <xf numFmtId="209" fontId="64" fillId="2" borderId="14"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xf>
    <xf numFmtId="0" fontId="2" fillId="0" borderId="0" xfId="20" applyFont="1" applyFill="1" applyAlignment="1">
      <alignment vertical="top"/>
      <protection/>
    </xf>
    <xf numFmtId="0" fontId="90" fillId="0" borderId="0" xfId="20" applyFont="1" applyFill="1">
      <alignment/>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textRotation="90" wrapText="1"/>
      <protection/>
    </xf>
    <xf numFmtId="0" fontId="2" fillId="0" borderId="0" xfId="20" applyFont="1" applyFill="1">
      <alignment/>
      <protection/>
    </xf>
    <xf numFmtId="0" fontId="17" fillId="0" borderId="15" xfId="20" applyFont="1" applyBorder="1">
      <alignment/>
      <protection/>
    </xf>
    <xf numFmtId="209" fontId="17" fillId="0" borderId="45" xfId="20" applyNumberFormat="1" applyFont="1" applyBorder="1">
      <alignment/>
      <protection/>
    </xf>
    <xf numFmtId="209" fontId="17" fillId="0" borderId="16" xfId="20" applyNumberFormat="1" applyFont="1" applyBorder="1">
      <alignment/>
      <protection/>
    </xf>
    <xf numFmtId="0" fontId="0" fillId="0" borderId="0" xfId="20">
      <alignment/>
      <protection/>
    </xf>
    <xf numFmtId="0" fontId="17" fillId="0" borderId="3" xfId="20" applyFont="1" applyBorder="1">
      <alignment/>
      <protection/>
    </xf>
    <xf numFmtId="0" fontId="17" fillId="0" borderId="40" xfId="20" applyFont="1" applyBorder="1">
      <alignment/>
      <protection/>
    </xf>
    <xf numFmtId="209" fontId="17" fillId="0" borderId="1" xfId="20" applyNumberFormat="1" applyFont="1" applyBorder="1">
      <alignment/>
      <protection/>
    </xf>
    <xf numFmtId="0" fontId="0" fillId="0" borderId="0" xfId="20" applyNumberFormat="1">
      <alignment/>
      <protection/>
    </xf>
    <xf numFmtId="0" fontId="60" fillId="2" borderId="2" xfId="20" applyFont="1" applyFill="1" applyBorder="1">
      <alignment/>
      <protection/>
    </xf>
    <xf numFmtId="0" fontId="60" fillId="2" borderId="2" xfId="20" applyNumberFormat="1" applyFont="1" applyFill="1" applyBorder="1">
      <alignment/>
      <protection/>
    </xf>
    <xf numFmtId="0" fontId="21" fillId="2" borderId="2" xfId="0" applyFont="1" applyFill="1" applyBorder="1" applyAlignment="1">
      <alignment horizontal="center" vertical="center"/>
    </xf>
    <xf numFmtId="0" fontId="54" fillId="0" borderId="27" xfId="0" applyNumberFormat="1" applyFont="1" applyBorder="1" applyAlignment="1">
      <alignment horizontal="center" vertical="center"/>
    </xf>
    <xf numFmtId="0" fontId="55" fillId="0" borderId="86" xfId="0" applyNumberFormat="1" applyFont="1" applyBorder="1" applyAlignment="1">
      <alignment horizontal="center" vertical="center"/>
    </xf>
    <xf numFmtId="0" fontId="55" fillId="0" borderId="24" xfId="0" applyNumberFormat="1" applyFont="1" applyBorder="1" applyAlignment="1">
      <alignment horizontal="center" vertical="center"/>
    </xf>
    <xf numFmtId="0" fontId="14" fillId="2" borderId="28" xfId="21" applyFont="1" applyFill="1" applyBorder="1" applyAlignment="1">
      <alignment horizontal="center" vertical="center"/>
      <protection/>
    </xf>
    <xf numFmtId="0" fontId="55" fillId="0" borderId="24" xfId="0" applyNumberFormat="1" applyFont="1" applyBorder="1" applyAlignment="1">
      <alignment horizontal="center" vertical="top"/>
    </xf>
    <xf numFmtId="0" fontId="14" fillId="4" borderId="62" xfId="21" applyFont="1" applyFill="1" applyBorder="1" applyAlignment="1">
      <alignment horizontal="center" vertical="center" wrapText="1"/>
      <protection/>
    </xf>
    <xf numFmtId="0" fontId="14" fillId="4" borderId="60" xfId="21" applyFont="1" applyFill="1" applyBorder="1" applyAlignment="1">
      <alignment horizontal="center" vertical="center" wrapText="1"/>
      <protection/>
    </xf>
    <xf numFmtId="0" fontId="55" fillId="0" borderId="86" xfId="0" applyFont="1" applyBorder="1" applyAlignment="1">
      <alignment horizontal="center" vertical="top"/>
    </xf>
    <xf numFmtId="0" fontId="55" fillId="0" borderId="24" xfId="0" applyFont="1" applyBorder="1" applyAlignment="1">
      <alignment horizontal="center" vertical="top"/>
    </xf>
    <xf numFmtId="0" fontId="54" fillId="0" borderId="27" xfId="0" applyNumberFormat="1" applyFont="1" applyBorder="1" applyAlignment="1">
      <alignment horizontal="center" vertical="top"/>
    </xf>
    <xf numFmtId="0" fontId="55" fillId="0" borderId="86" xfId="0" applyNumberFormat="1" applyFont="1" applyBorder="1" applyAlignment="1">
      <alignment horizontal="center" vertical="top"/>
    </xf>
    <xf numFmtId="0" fontId="43" fillId="0" borderId="0" xfId="0" applyFont="1" applyFill="1" applyBorder="1" applyAlignment="1">
      <alignment horizontal="center" vertical="center"/>
    </xf>
    <xf numFmtId="0" fontId="45" fillId="0" borderId="87"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16" fillId="0" borderId="0" xfId="0" applyFont="1" applyBorder="1" applyAlignment="1">
      <alignment wrapText="1"/>
    </xf>
    <xf numFmtId="0" fontId="16" fillId="0" borderId="0" xfId="0" applyFont="1" applyAlignment="1">
      <alignment wrapText="1"/>
    </xf>
    <xf numFmtId="0" fontId="13" fillId="0" borderId="0" xfId="0" applyFont="1" applyAlignment="1">
      <alignment horizontal="center" vertical="top"/>
    </xf>
    <xf numFmtId="0" fontId="13" fillId="0" borderId="0" xfId="0" applyNumberFormat="1" applyFont="1" applyBorder="1" applyAlignment="1">
      <alignment horizontal="center" vertical="top"/>
    </xf>
    <xf numFmtId="0" fontId="71" fillId="2" borderId="28" xfId="0" applyFont="1" applyFill="1" applyBorder="1" applyAlignment="1">
      <alignment horizontal="center" vertical="center" wrapText="1"/>
    </xf>
    <xf numFmtId="0" fontId="71" fillId="0" borderId="56" xfId="0" applyFont="1" applyBorder="1" applyAlignment="1">
      <alignment/>
    </xf>
    <xf numFmtId="0" fontId="13" fillId="0" borderId="0" xfId="0" applyFont="1" applyFill="1" applyAlignment="1">
      <alignment horizontal="center" vertical="top"/>
    </xf>
    <xf numFmtId="49" fontId="13" fillId="0" borderId="0" xfId="0" applyNumberFormat="1" applyFont="1" applyAlignment="1">
      <alignment horizontal="center" vertical="top"/>
    </xf>
    <xf numFmtId="0" fontId="13" fillId="0" borderId="0" xfId="20" applyFont="1" applyFill="1" applyAlignment="1">
      <alignment horizontal="center" vertical="top"/>
      <protection/>
    </xf>
    <xf numFmtId="49" fontId="13" fillId="0" borderId="0" xfId="20" applyNumberFormat="1" applyFont="1" applyAlignment="1">
      <alignment horizontal="center" vertical="top"/>
      <protection/>
    </xf>
    <xf numFmtId="0" fontId="94" fillId="0" borderId="63" xfId="20" applyFont="1" applyBorder="1" applyAlignment="1" applyProtection="1">
      <alignment horizontal="right" wrapText="1"/>
      <protection/>
    </xf>
    <xf numFmtId="0" fontId="28" fillId="0" borderId="0" xfId="0" applyFont="1" applyAlignment="1">
      <alignment horizontal="left" wrapText="1"/>
    </xf>
    <xf numFmtId="0" fontId="82" fillId="0" borderId="0" xfId="0" applyNumberFormat="1" applyFont="1" applyBorder="1" applyAlignment="1">
      <alignment horizontal="center" vertical="top"/>
    </xf>
    <xf numFmtId="0" fontId="14" fillId="2" borderId="62" xfId="0" applyFont="1" applyFill="1" applyBorder="1" applyAlignment="1">
      <alignment horizontal="center" vertical="top"/>
    </xf>
    <xf numFmtId="0" fontId="14" fillId="0" borderId="88" xfId="0" applyFont="1" applyBorder="1" applyAlignment="1">
      <alignment vertical="top"/>
    </xf>
    <xf numFmtId="0" fontId="14" fillId="0" borderId="60" xfId="0" applyFont="1" applyBorder="1" applyAlignment="1">
      <alignment vertical="top"/>
    </xf>
    <xf numFmtId="0" fontId="49" fillId="0" borderId="0" xfId="0" applyFont="1" applyAlignment="1">
      <alignment horizontal="center" vertical="top"/>
    </xf>
    <xf numFmtId="0" fontId="50" fillId="0" borderId="0" xfId="0" applyFont="1" applyAlignment="1">
      <alignment vertical="top"/>
    </xf>
    <xf numFmtId="0" fontId="49" fillId="0" borderId="0" xfId="0" applyNumberFormat="1" applyFont="1" applyAlignment="1">
      <alignment horizontal="center" vertical="top"/>
    </xf>
    <xf numFmtId="0" fontId="50" fillId="0" borderId="0" xfId="0" applyNumberFormat="1" applyFont="1" applyAlignment="1">
      <alignment horizontal="center" vertical="top"/>
    </xf>
    <xf numFmtId="0" fontId="14" fillId="2" borderId="28" xfId="0" applyFont="1" applyFill="1" applyBorder="1" applyAlignment="1">
      <alignment horizontal="center" vertical="center" wrapText="1"/>
    </xf>
    <xf numFmtId="0" fontId="14" fillId="2" borderId="89" xfId="0" applyFont="1" applyFill="1" applyBorder="1" applyAlignment="1">
      <alignment horizontal="center" vertical="center" wrapText="1"/>
    </xf>
    <xf numFmtId="0" fontId="27" fillId="0" borderId="88" xfId="0" applyFont="1" applyBorder="1" applyAlignment="1">
      <alignment wrapText="1"/>
    </xf>
    <xf numFmtId="0" fontId="39" fillId="0" borderId="27" xfId="0" applyFont="1" applyBorder="1" applyAlignment="1">
      <alignment wrapText="1"/>
    </xf>
    <xf numFmtId="0" fontId="39" fillId="0" borderId="86" xfId="0" applyFont="1" applyBorder="1" applyAlignment="1">
      <alignment wrapText="1"/>
    </xf>
    <xf numFmtId="0" fontId="39" fillId="0" borderId="24" xfId="0" applyFont="1" applyBorder="1" applyAlignment="1">
      <alignment wrapText="1"/>
    </xf>
    <xf numFmtId="0" fontId="54" fillId="0" borderId="27" xfId="0" applyFont="1" applyBorder="1" applyAlignment="1">
      <alignment horizontal="center" vertical="top"/>
    </xf>
    <xf numFmtId="0" fontId="14" fillId="2" borderId="33" xfId="21" applyFont="1" applyFill="1" applyBorder="1" applyAlignment="1">
      <alignment horizontal="center" vertical="center"/>
      <protection/>
    </xf>
    <xf numFmtId="0" fontId="39" fillId="0" borderId="90" xfId="0" applyFont="1" applyBorder="1" applyAlignment="1">
      <alignment horizontal="left"/>
    </xf>
    <xf numFmtId="0" fontId="39" fillId="0" borderId="91" xfId="0" applyFont="1" applyBorder="1" applyAlignment="1">
      <alignment horizontal="left"/>
    </xf>
    <xf numFmtId="0" fontId="39" fillId="0" borderId="30" xfId="0" applyFont="1" applyBorder="1" applyAlignment="1">
      <alignment horizontal="left"/>
    </xf>
    <xf numFmtId="0" fontId="13" fillId="0" borderId="27" xfId="21" applyFont="1" applyBorder="1" applyAlignment="1">
      <alignment horizontal="center" vertical="top"/>
      <protection/>
    </xf>
    <xf numFmtId="0" fontId="13" fillId="0" borderId="86" xfId="21" applyFont="1" applyBorder="1" applyAlignment="1">
      <alignment horizontal="center" vertical="top"/>
      <protection/>
    </xf>
    <xf numFmtId="0" fontId="13" fillId="0" borderId="24" xfId="21" applyFont="1" applyBorder="1" applyAlignment="1">
      <alignment horizontal="center" vertical="top"/>
      <protection/>
    </xf>
    <xf numFmtId="0" fontId="17" fillId="2" borderId="28" xfId="21" applyFont="1" applyFill="1" applyBorder="1" applyAlignment="1">
      <alignment horizontal="center" vertical="center" wrapText="1"/>
      <protection/>
    </xf>
    <xf numFmtId="0" fontId="17" fillId="2" borderId="33" xfId="21" applyFont="1" applyFill="1" applyBorder="1" applyAlignment="1">
      <alignment horizontal="center" vertical="center" wrapText="1"/>
      <protection/>
    </xf>
    <xf numFmtId="0" fontId="17" fillId="2" borderId="62" xfId="21" applyFont="1" applyFill="1" applyBorder="1" applyAlignment="1">
      <alignment horizontal="center" vertical="center" wrapText="1"/>
      <protection/>
    </xf>
    <xf numFmtId="0" fontId="17" fillId="2" borderId="88" xfId="21" applyFont="1" applyFill="1" applyBorder="1" applyAlignment="1">
      <alignment horizontal="center" vertical="center" wrapText="1"/>
      <protection/>
    </xf>
    <xf numFmtId="0" fontId="17" fillId="2" borderId="60" xfId="21" applyFont="1" applyFill="1" applyBorder="1" applyAlignment="1">
      <alignment horizontal="center" vertical="center" wrapText="1"/>
      <protection/>
    </xf>
    <xf numFmtId="0" fontId="17" fillId="2" borderId="92" xfId="21" applyFont="1" applyFill="1" applyBorder="1" applyAlignment="1">
      <alignment horizontal="center" vertical="center" wrapText="1"/>
      <protection/>
    </xf>
    <xf numFmtId="0" fontId="17" fillId="2" borderId="93" xfId="21" applyFont="1" applyFill="1" applyBorder="1" applyAlignment="1">
      <alignment horizontal="center" vertical="center" wrapText="1"/>
      <protection/>
    </xf>
    <xf numFmtId="0" fontId="39" fillId="0" borderId="25" xfId="21" applyFont="1" applyBorder="1" applyAlignment="1">
      <alignment wrapText="1"/>
      <protection/>
    </xf>
    <xf numFmtId="0" fontId="0" fillId="0" borderId="25" xfId="21" applyBorder="1" applyAlignment="1">
      <alignment wrapText="1"/>
      <protection/>
    </xf>
    <xf numFmtId="0" fontId="40" fillId="0" borderId="0" xfId="0" applyFont="1" applyAlignment="1">
      <alignment horizontal="center" vertical="top"/>
    </xf>
    <xf numFmtId="0" fontId="76" fillId="0" borderId="0" xfId="0" applyFont="1" applyAlignment="1">
      <alignment horizontal="center"/>
    </xf>
    <xf numFmtId="0" fontId="15" fillId="0" borderId="27" xfId="0" applyFont="1" applyBorder="1" applyAlignment="1">
      <alignment horizontal="center"/>
    </xf>
    <xf numFmtId="0" fontId="15" fillId="0" borderId="86" xfId="0" applyFont="1" applyBorder="1" applyAlignment="1">
      <alignment horizontal="center"/>
    </xf>
    <xf numFmtId="0" fontId="15" fillId="0" borderId="24" xfId="0" applyFont="1" applyBorder="1" applyAlignment="1">
      <alignment horizontal="center"/>
    </xf>
    <xf numFmtId="0" fontId="40" fillId="0" borderId="68" xfId="0" applyFont="1" applyBorder="1" applyAlignment="1">
      <alignment horizontal="center" vertical="top"/>
    </xf>
    <xf numFmtId="0" fontId="40" fillId="0" borderId="94" xfId="0" applyFont="1" applyBorder="1" applyAlignment="1">
      <alignment horizontal="center" vertical="top"/>
    </xf>
    <xf numFmtId="0" fontId="13" fillId="0" borderId="27" xfId="0" applyFont="1" applyBorder="1" applyAlignment="1">
      <alignment horizontal="center"/>
    </xf>
    <xf numFmtId="0" fontId="13" fillId="0" borderId="86" xfId="0" applyFont="1" applyBorder="1" applyAlignment="1">
      <alignment horizontal="center"/>
    </xf>
    <xf numFmtId="0" fontId="13" fillId="0" borderId="24" xfId="0" applyFont="1" applyBorder="1" applyAlignment="1">
      <alignment horizontal="center"/>
    </xf>
    <xf numFmtId="0" fontId="24" fillId="2" borderId="28" xfId="0" applyFont="1" applyFill="1" applyBorder="1" applyAlignment="1">
      <alignment horizontal="center" vertical="center"/>
    </xf>
    <xf numFmtId="0" fontId="24" fillId="2" borderId="56" xfId="0" applyFont="1" applyFill="1" applyBorder="1" applyAlignment="1">
      <alignment horizontal="center" vertical="center"/>
    </xf>
    <xf numFmtId="0" fontId="69" fillId="2" borderId="14" xfId="0" applyFont="1" applyFill="1" applyBorder="1" applyAlignment="1">
      <alignment horizontal="left"/>
    </xf>
    <xf numFmtId="0" fontId="69" fillId="2" borderId="95" xfId="0" applyFont="1" applyFill="1" applyBorder="1" applyAlignment="1">
      <alignment horizontal="left"/>
    </xf>
    <xf numFmtId="0" fontId="69" fillId="2" borderId="32" xfId="0" applyFont="1" applyFill="1" applyBorder="1" applyAlignment="1">
      <alignment horizontal="left"/>
    </xf>
    <xf numFmtId="0" fontId="40" fillId="0" borderId="27" xfId="0" applyFont="1" applyBorder="1" applyAlignment="1">
      <alignment horizontal="center" vertical="top"/>
    </xf>
    <xf numFmtId="0" fontId="40" fillId="0" borderId="86" xfId="0" applyFont="1" applyBorder="1" applyAlignment="1">
      <alignment horizontal="center" vertical="top"/>
    </xf>
    <xf numFmtId="0" fontId="40" fillId="0" borderId="24" xfId="0" applyFont="1" applyBorder="1" applyAlignment="1">
      <alignment horizontal="center" vertical="top"/>
    </xf>
    <xf numFmtId="0" fontId="40" fillId="0" borderId="27" xfId="0" applyNumberFormat="1" applyFont="1" applyBorder="1" applyAlignment="1">
      <alignment horizontal="center" vertical="top"/>
    </xf>
    <xf numFmtId="0" fontId="40" fillId="0" borderId="86" xfId="0" applyNumberFormat="1" applyFont="1" applyBorder="1" applyAlignment="1">
      <alignment horizontal="center" vertical="top"/>
    </xf>
    <xf numFmtId="0" fontId="40" fillId="0" borderId="24" xfId="0" applyNumberFormat="1" applyFont="1" applyBorder="1" applyAlignment="1">
      <alignment horizontal="center" vertical="top"/>
    </xf>
    <xf numFmtId="0" fontId="16" fillId="0" borderId="23" xfId="0" applyFont="1" applyBorder="1" applyAlignment="1">
      <alignment wrapText="1"/>
    </xf>
    <xf numFmtId="0" fontId="0" fillId="0" borderId="23" xfId="0" applyBorder="1" applyAlignment="1">
      <alignment wrapText="1"/>
    </xf>
    <xf numFmtId="0" fontId="17" fillId="0" borderId="23" xfId="0" applyFont="1" applyBorder="1" applyAlignment="1">
      <alignment/>
    </xf>
    <xf numFmtId="0" fontId="25" fillId="0" borderId="23" xfId="0" applyFont="1" applyBorder="1" applyAlignment="1">
      <alignment/>
    </xf>
    <xf numFmtId="0" fontId="34" fillId="0" borderId="23" xfId="0" applyFont="1" applyBorder="1" applyAlignment="1">
      <alignment wrapText="1"/>
    </xf>
    <xf numFmtId="0" fontId="92" fillId="0" borderId="23" xfId="0" applyFont="1" applyBorder="1" applyAlignment="1" applyProtection="1">
      <alignment wrapText="1"/>
      <protection/>
    </xf>
    <xf numFmtId="0" fontId="103" fillId="0" borderId="23" xfId="0" applyFont="1" applyBorder="1" applyAlignment="1" applyProtection="1">
      <alignment wrapText="1"/>
      <protection/>
    </xf>
    <xf numFmtId="0" fontId="98" fillId="0" borderId="23" xfId="0" applyFont="1" applyBorder="1" applyAlignment="1" applyProtection="1">
      <alignment wrapText="1"/>
      <protection/>
    </xf>
    <xf numFmtId="0" fontId="92" fillId="0" borderId="25" xfId="0" applyFont="1" applyBorder="1" applyAlignment="1" applyProtection="1">
      <alignment wrapText="1"/>
      <protection/>
    </xf>
    <xf numFmtId="0" fontId="98" fillId="0" borderId="25" xfId="0" applyFont="1" applyBorder="1" applyAlignment="1" applyProtection="1">
      <alignment wrapText="1"/>
      <protection/>
    </xf>
    <xf numFmtId="0" fontId="13" fillId="0" borderId="27" xfId="0" applyFont="1" applyBorder="1" applyAlignment="1" applyProtection="1">
      <alignment horizontal="center" vertical="top"/>
      <protection/>
    </xf>
    <xf numFmtId="0" fontId="13" fillId="0" borderId="86" xfId="0" applyFont="1" applyBorder="1" applyAlignment="1" applyProtection="1">
      <alignment horizontal="center" vertical="top"/>
      <protection/>
    </xf>
    <xf numFmtId="0" fontId="13" fillId="0" borderId="24" xfId="0"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6"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13" fillId="0" borderId="68" xfId="0" applyNumberFormat="1" applyFont="1" applyBorder="1" applyAlignment="1" applyProtection="1">
      <alignment horizontal="center" vertical="top"/>
      <protection/>
    </xf>
    <xf numFmtId="0" fontId="13" fillId="0" borderId="94" xfId="0" applyNumberFormat="1" applyFont="1" applyBorder="1" applyAlignment="1" applyProtection="1">
      <alignment horizontal="center" vertical="top"/>
      <protection/>
    </xf>
    <xf numFmtId="0" fontId="13" fillId="0" borderId="29" xfId="0" applyNumberFormat="1"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6"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40" fillId="0" borderId="27" xfId="0" applyNumberFormat="1" applyFont="1" applyBorder="1" applyAlignment="1" applyProtection="1">
      <alignment horizontal="center" vertical="top"/>
      <protection/>
    </xf>
    <xf numFmtId="0" fontId="40" fillId="0" borderId="86" xfId="0" applyNumberFormat="1" applyFont="1" applyBorder="1" applyAlignment="1" applyProtection="1">
      <alignment horizontal="center" vertical="top"/>
      <protection/>
    </xf>
    <xf numFmtId="0" fontId="40" fillId="0" borderId="24" xfId="0" applyNumberFormat="1" applyFont="1" applyBorder="1" applyAlignment="1" applyProtection="1">
      <alignment horizontal="center" vertical="top"/>
      <protection/>
    </xf>
    <xf numFmtId="0" fontId="16" fillId="0" borderId="23" xfId="0" applyFont="1" applyBorder="1" applyAlignment="1" applyProtection="1">
      <alignment wrapText="1"/>
      <protection/>
    </xf>
    <xf numFmtId="0" fontId="0" fillId="0" borderId="23" xfId="0" applyBorder="1" applyAlignment="1" applyProtection="1">
      <alignment wrapText="1"/>
      <protection/>
    </xf>
    <xf numFmtId="0" fontId="16" fillId="0" borderId="68" xfId="0" applyFont="1" applyBorder="1" applyAlignment="1" applyProtection="1">
      <alignment wrapText="1"/>
      <protection/>
    </xf>
    <xf numFmtId="0" fontId="34" fillId="0" borderId="94" xfId="0" applyFont="1" applyBorder="1" applyAlignment="1" applyProtection="1">
      <alignment wrapText="1"/>
      <protection/>
    </xf>
    <xf numFmtId="0" fontId="35" fillId="0" borderId="94" xfId="0" applyFont="1" applyBorder="1" applyAlignment="1" applyProtection="1">
      <alignment wrapText="1"/>
      <protection/>
    </xf>
    <xf numFmtId="0" fontId="35" fillId="0" borderId="29" xfId="0" applyFont="1" applyBorder="1" applyAlignment="1" applyProtection="1">
      <alignment wrapText="1"/>
      <protection/>
    </xf>
    <xf numFmtId="0" fontId="16" fillId="0" borderId="96" xfId="0" applyFont="1" applyBorder="1" applyAlignment="1" applyProtection="1">
      <alignment wrapText="1"/>
      <protection/>
    </xf>
    <xf numFmtId="0" fontId="0" fillId="0" borderId="96" xfId="0" applyBorder="1" applyAlignment="1" applyProtection="1">
      <alignment wrapText="1"/>
      <protection/>
    </xf>
    <xf numFmtId="0" fontId="16" fillId="0" borderId="97" xfId="0" applyFont="1" applyBorder="1" applyAlignment="1" applyProtection="1">
      <alignment wrapText="1"/>
      <protection/>
    </xf>
    <xf numFmtId="0" fontId="0" fillId="0" borderId="98" xfId="0" applyBorder="1" applyAlignment="1" applyProtection="1">
      <alignment wrapText="1"/>
      <protection/>
    </xf>
    <xf numFmtId="0" fontId="0" fillId="0" borderId="99"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625"/>
          <c:w val="0.99375"/>
          <c:h val="0.9137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'I.Inst-trend'!$D$5:$D$17</c:f>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'I.Inst-trend'!$E$5:$E$17</c:f>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'I.Inst-trend'!$F$5:$F$17</c:f>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'I.Inst-trend'!$G$5:$G$17</c:f>
              <c:numCache/>
            </c:numRef>
          </c:val>
          <c:smooth val="0"/>
        </c:ser>
        <c:axId val="27543604"/>
        <c:axId val="46565845"/>
      </c:lineChart>
      <c:catAx>
        <c:axId val="27543604"/>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46565845"/>
        <c:crosses val="autoZero"/>
        <c:auto val="0"/>
        <c:lblOffset val="100"/>
        <c:noMultiLvlLbl val="0"/>
      </c:catAx>
      <c:valAx>
        <c:axId val="46565845"/>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27543604"/>
        <c:crossesAt val="1"/>
        <c:crossBetween val="midCat"/>
        <c:dispUnits/>
      </c:valAx>
      <c:spPr>
        <a:solidFill>
          <a:srgbClr val="E3E3E3"/>
        </a:solidFill>
        <a:ln w="12700">
          <a:solidFill>
            <a:srgbClr val="808080"/>
          </a:solidFill>
        </a:ln>
      </c:spPr>
    </c:plotArea>
    <c:legend>
      <c:legendPos val="r"/>
      <c:layout>
        <c:manualLayout>
          <c:xMode val="edge"/>
          <c:yMode val="edge"/>
          <c:x val="0.67075"/>
          <c:y val="0.132"/>
          <c:w val="0.3015"/>
          <c:h val="0.14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275"/>
          <c:y val="0.098"/>
          <c:w val="0.216"/>
          <c:h val="0.4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1"/>
            <c:showSerName val="0"/>
            <c:showLeaderLines val="1"/>
            <c:showPercent val="0"/>
            <c:separator>
</c:separator>
          </c:dLbls>
          <c:cat>
            <c:strRef>
              <c:f>'Ž po měsících'!$W$45:$W$52</c:f>
              <c:strCache/>
            </c:strRef>
          </c:cat>
          <c:val>
            <c:numRef>
              <c:f>'Ž po měsících'!$X$45:$X$52</c:f>
              <c:numCache/>
            </c:numRef>
          </c:val>
        </c:ser>
      </c:pieChart>
      <c:spPr>
        <a:noFill/>
        <a:ln>
          <a:noFill/>
        </a:ln>
      </c:spPr>
    </c:plotArea>
    <c:plotVisOnly val="1"/>
    <c:dispBlanksAs val="gap"/>
    <c:showDLblsOverMax val="0"/>
  </c:chart>
  <c:spPr>
    <a:noFill/>
    <a:ln>
      <a:noFill/>
    </a:ln>
  </c:spPr>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měsících'!$AC$5:$AC$222</c:f>
              <c:strCache/>
            </c:strRef>
          </c:cat>
          <c:val>
            <c:numRef>
              <c:f>'Ž po měsících'!$AD$5:$AD$222</c:f>
              <c:numCache/>
            </c:numRef>
          </c:val>
          <c:smooth val="0"/>
        </c:ser>
        <c:axId val="54291664"/>
        <c:axId val="18862929"/>
      </c:lineChart>
      <c:dateAx>
        <c:axId val="54291664"/>
        <c:scaling>
          <c:orientation val="minMax"/>
          <c:min val="1080"/>
        </c:scaling>
        <c:axPos val="b"/>
        <c:majorGridlines/>
        <c:delete val="0"/>
        <c:numFmt formatCode="yyyy" sourceLinked="0"/>
        <c:majorTickMark val="out"/>
        <c:minorTickMark val="none"/>
        <c:tickLblPos val="nextTo"/>
        <c:crossAx val="18862929"/>
        <c:crosses val="autoZero"/>
        <c:auto val="0"/>
        <c:noMultiLvlLbl val="0"/>
      </c:dateAx>
      <c:valAx>
        <c:axId val="18862929"/>
        <c:scaling>
          <c:orientation val="minMax"/>
          <c:max val="1800"/>
        </c:scaling>
        <c:axPos val="l"/>
        <c:majorGridlines/>
        <c:delete val="0"/>
        <c:numFmt formatCode="General" sourceLinked="1"/>
        <c:majorTickMark val="out"/>
        <c:minorTickMark val="none"/>
        <c:tickLblPos val="nextTo"/>
        <c:crossAx val="54291664"/>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Dublin!$J$2:$J$53</c:f>
              <c:strCache/>
            </c:strRef>
          </c:cat>
          <c:val>
            <c:numRef>
              <c:f>Dublin!$K$2:$K$53</c:f>
              <c:numCache/>
            </c:numRef>
          </c:val>
          <c:smooth val="0"/>
        </c:ser>
        <c:axId val="35548634"/>
        <c:axId val="51502251"/>
      </c:lineChart>
      <c:dateAx>
        <c:axId val="35548634"/>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51502251"/>
        <c:crosses val="autoZero"/>
        <c:auto val="0"/>
        <c:majorUnit val="3"/>
        <c:majorTimeUnit val="months"/>
        <c:minorUnit val="1"/>
        <c:minorTimeUnit val="months"/>
        <c:noMultiLvlLbl val="0"/>
      </c:dateAx>
      <c:valAx>
        <c:axId val="51502251"/>
        <c:scaling>
          <c:orientation val="minMax"/>
          <c:max val="140"/>
          <c:min val="40"/>
        </c:scaling>
        <c:axPos val="l"/>
        <c:majorGridlines/>
        <c:delete val="0"/>
        <c:numFmt formatCode="General" sourceLinked="1"/>
        <c:majorTickMark val="out"/>
        <c:minorTickMark val="none"/>
        <c:tickLblPos val="nextTo"/>
        <c:crossAx val="35548634"/>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a:t>
            </a:r>
          </a:p>
        </c:rich>
      </c:tx>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'I.Inst-trend'!$H$5:$H$17</c:f>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'I.Inst-trend'!$J$5:$J$17</c:f>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'I.Inst-trend'!$I$5:$I$17</c:f>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'I.Inst-trend'!$K$5:$K$17</c:f>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'I.Inst-trend'!$L$5:$L$17</c:f>
              <c:numCache/>
            </c:numRef>
          </c:val>
          <c:smooth val="0"/>
        </c:ser>
        <c:axId val="16439422"/>
        <c:axId val="13737071"/>
      </c:lineChart>
      <c:catAx>
        <c:axId val="16439422"/>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800" b="0" i="0" u="none" baseline="0"/>
            </a:pPr>
          </a:p>
        </c:txPr>
        <c:crossAx val="13737071"/>
        <c:crosses val="autoZero"/>
        <c:auto val="1"/>
        <c:lblOffset val="100"/>
        <c:noMultiLvlLbl val="0"/>
      </c:catAx>
      <c:valAx>
        <c:axId val="13737071"/>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16439422"/>
        <c:crossesAt val="1"/>
        <c:crossBetween val="midCat"/>
        <c:dispUnits/>
        <c:minorUnit val="0.02"/>
      </c:valAx>
      <c:spPr>
        <a:solidFill>
          <a:srgbClr val="E3E3E3"/>
        </a:solidFill>
        <a:ln w="12700">
          <a:solidFill>
            <a:srgbClr val="808080"/>
          </a:solidFill>
        </a:ln>
      </c:spPr>
    </c:plotArea>
    <c:legend>
      <c:legendPos val="r"/>
      <c:layout>
        <c:manualLayout>
          <c:xMode val="edge"/>
          <c:yMode val="edge"/>
          <c:x val="0.1955"/>
          <c:y val="0.320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5"/>
          <c:y val="0.218"/>
          <c:w val="0.40925"/>
          <c:h val="0.57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0000FF"/>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'NZ-SPri'!$B$38:$B$42</c:f>
              <c:strCache/>
            </c:strRef>
          </c:cat>
          <c:val>
            <c:numRef>
              <c:f>'NZ-SPri'!$C$38:$C$42</c:f>
              <c:numCache/>
            </c:numRef>
          </c:val>
        </c:ser>
        <c:firstSliceAng val="9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5"/>
          <c:w val="0.97125"/>
          <c:h val="0.9175"/>
        </c:manualLayout>
      </c:layout>
      <c:barChart>
        <c:barDir val="bar"/>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numRef>
          </c:val>
        </c:ser>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numRef>
          </c:val>
        </c:ser>
        <c:ser>
          <c:idx val="2"/>
          <c:order val="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numRef>
          </c:val>
        </c:ser>
        <c:ser>
          <c:idx val="3"/>
          <c:order val="3"/>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'NZ-SPri'!$C$9</c:f>
              <c:numCache/>
            </c:numRef>
          </c:val>
        </c:ser>
        <c:ser>
          <c:idx val="4"/>
          <c:order val="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'NZ-SPri'!$C$10</c:f>
              <c:numCache/>
            </c:numRef>
          </c:val>
        </c:ser>
        <c:ser>
          <c:idx val="5"/>
          <c:order val="5"/>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numRef>
          </c:val>
        </c:ser>
        <c:ser>
          <c:idx val="6"/>
          <c:order val="6"/>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numRef>
          </c:val>
        </c:ser>
        <c:ser>
          <c:idx val="7"/>
          <c:order val="7"/>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numRef>
          </c:val>
        </c:ser>
        <c:ser>
          <c:idx val="8"/>
          <c:order val="8"/>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numRef>
          </c:val>
        </c:ser>
        <c:ser>
          <c:idx val="9"/>
          <c:order val="9"/>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numRef>
          </c:val>
        </c:ser>
        <c:ser>
          <c:idx val="10"/>
          <c:order val="1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numRef>
          </c:val>
        </c:ser>
        <c:ser>
          <c:idx val="11"/>
          <c:order val="1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numRef>
          </c:val>
        </c:ser>
        <c:ser>
          <c:idx val="12"/>
          <c:order val="1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numRef>
          </c:val>
        </c:ser>
        <c:ser>
          <c:idx val="13"/>
          <c:order val="1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numRef>
          </c:val>
        </c:ser>
        <c:ser>
          <c:idx val="14"/>
          <c:order val="1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numRef>
          </c:val>
        </c:ser>
        <c:ser>
          <c:idx val="15"/>
          <c:order val="15"/>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numRef>
          </c:val>
        </c:ser>
        <c:ser>
          <c:idx val="16"/>
          <c:order val="16"/>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numRef>
          </c:val>
        </c:ser>
        <c:ser>
          <c:idx val="17"/>
          <c:order val="17"/>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numRef>
          </c:val>
        </c:ser>
        <c:ser>
          <c:idx val="18"/>
          <c:order val="18"/>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numRef>
          </c:val>
        </c:ser>
        <c:ser>
          <c:idx val="19"/>
          <c:order val="19"/>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numRef>
          </c:val>
        </c:ser>
        <c:ser>
          <c:idx val="20"/>
          <c:order val="2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'NZ-SPri'!$C$26</c:f>
              <c:numCache/>
            </c:numRef>
          </c:val>
        </c:ser>
        <c:ser>
          <c:idx val="21"/>
          <c:order val="2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numRef>
          </c:val>
        </c:ser>
        <c:ser>
          <c:idx val="22"/>
          <c:order val="22"/>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numRef>
          </c:val>
        </c:ser>
        <c:ser>
          <c:idx val="23"/>
          <c:order val="2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numRef>
          </c:val>
        </c:ser>
        <c:overlap val="-30"/>
        <c:axId val="56524776"/>
        <c:axId val="38960937"/>
      </c:barChart>
      <c:catAx>
        <c:axId val="56524776"/>
        <c:scaling>
          <c:orientation val="maxMin"/>
        </c:scaling>
        <c:axPos val="l"/>
        <c:delete val="0"/>
        <c:numFmt formatCode="General" sourceLinked="1"/>
        <c:majorTickMark val="none"/>
        <c:minorTickMark val="none"/>
        <c:tickLblPos val="none"/>
        <c:crossAx val="38960937"/>
        <c:crosses val="autoZero"/>
        <c:auto val="0"/>
        <c:lblOffset val="100"/>
        <c:noMultiLvlLbl val="0"/>
      </c:catAx>
      <c:valAx>
        <c:axId val="38960937"/>
        <c:scaling>
          <c:orientation val="minMax"/>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875" b="0" i="0" u="none" baseline="0"/>
            </a:pPr>
          </a:p>
        </c:txPr>
        <c:crossAx val="56524776"/>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15104114"/>
        <c:axId val="1719299"/>
      </c:barChart>
      <c:catAx>
        <c:axId val="15104114"/>
        <c:scaling>
          <c:orientation val="maxMin"/>
        </c:scaling>
        <c:axPos val="l"/>
        <c:delete val="0"/>
        <c:numFmt formatCode="General" sourceLinked="1"/>
        <c:majorTickMark val="none"/>
        <c:minorTickMark val="none"/>
        <c:tickLblPos val="none"/>
        <c:crossAx val="1719299"/>
        <c:crosses val="autoZero"/>
        <c:auto val="0"/>
        <c:lblOffset val="100"/>
        <c:noMultiLvlLbl val="0"/>
      </c:catAx>
      <c:valAx>
        <c:axId val="1719299"/>
        <c:scaling>
          <c:orientation val="minMax"/>
        </c:scaling>
        <c:axPos val="t"/>
        <c:majorGridlines/>
        <c:delete val="0"/>
        <c:numFmt formatCode="General" sourceLinked="1"/>
        <c:majorTickMark val="out"/>
        <c:minorTickMark val="in"/>
        <c:tickLblPos val="nextTo"/>
        <c:spPr>
          <a:ln w="3175">
            <a:solidFill/>
          </a:ln>
        </c:spPr>
        <c:crossAx val="15104114"/>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45"/>
          <c:w val="0.9585"/>
          <c:h val="0.897"/>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'NZ-Opak'!$C$5:$C$28</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'NZ-Opak'!$D$5:$D$28</c:f>
              <c:numCache/>
            </c:numRef>
          </c:val>
        </c:ser>
        <c:overlap val="100"/>
        <c:gapWidth val="20"/>
        <c:axId val="15473692"/>
        <c:axId val="5045501"/>
      </c:barChart>
      <c:catAx>
        <c:axId val="15473692"/>
        <c:scaling>
          <c:orientation val="maxMin"/>
        </c:scaling>
        <c:axPos val="l"/>
        <c:delete val="0"/>
        <c:numFmt formatCode="General" sourceLinked="1"/>
        <c:majorTickMark val="out"/>
        <c:minorTickMark val="none"/>
        <c:tickLblPos val="none"/>
        <c:crossAx val="5045501"/>
        <c:crosses val="autoZero"/>
        <c:auto val="1"/>
        <c:lblOffset val="100"/>
        <c:tickLblSkip val="1"/>
        <c:noMultiLvlLbl val="0"/>
      </c:catAx>
      <c:valAx>
        <c:axId val="5045501"/>
        <c:scaling>
          <c:orientation val="minMax"/>
          <c:max val="32"/>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875" b="0" i="0" u="none" baseline="0"/>
            </a:pPr>
          </a:p>
        </c:txPr>
        <c:crossAx val="15473692"/>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9"/>
          <c:w val="0.362"/>
          <c:h val="0.103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75"/>
          <c:y val="0.11375"/>
          <c:w val="0.39475"/>
          <c:h val="0.69"/>
        </c:manualLayout>
      </c:layout>
      <c:pieChart>
        <c:varyColors val="1"/>
        <c:ser>
          <c:idx val="0"/>
          <c:order val="0"/>
          <c:tx>
            <c:strRef>
              <c:f>'NZ-Opak'!$A$29</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strRef>
          </c:cat>
          <c:val>
            <c:numRef>
              <c:f>'NZ-Opak'!$C$29:$D$29</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25"/>
          <c:w val="0.94525"/>
          <c:h val="0.83775"/>
        </c:manualLayout>
      </c:layout>
      <c:barChart>
        <c:barDir val="col"/>
        <c:grouping val="clustered"/>
        <c:varyColors val="0"/>
        <c:ser>
          <c:idx val="0"/>
          <c:order val="0"/>
          <c:tx>
            <c:strRef>
              <c:f>demo!$O$42</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demo!$N$43:$N$111</c:f>
              <c:numCache/>
            </c:numRef>
          </c:cat>
          <c:val>
            <c:numRef>
              <c:f>demo!$O$43:$O$111</c:f>
              <c:numCache/>
            </c:numRef>
          </c:val>
        </c:ser>
        <c:ser>
          <c:idx val="1"/>
          <c:order val="1"/>
          <c:tx>
            <c:strRef>
              <c:f>demo!$P$42</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demo!$N$43:$N$111</c:f>
              <c:numCache/>
            </c:numRef>
          </c:cat>
          <c:val>
            <c:numRef>
              <c:f>demo!$P$43:$P$111</c:f>
              <c:numCache/>
            </c:numRef>
          </c:val>
        </c:ser>
        <c:overlap val="-10"/>
        <c:gapWidth val="0"/>
        <c:axId val="45409510"/>
        <c:axId val="6032407"/>
      </c:barChart>
      <c:catAx>
        <c:axId val="45409510"/>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6032407"/>
        <c:crosses val="autoZero"/>
        <c:auto val="1"/>
        <c:lblOffset val="100"/>
        <c:tickLblSkip val="5"/>
        <c:tickMarkSkip val="2"/>
        <c:noMultiLvlLbl val="0"/>
      </c:catAx>
      <c:valAx>
        <c:axId val="6032407"/>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5409510"/>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82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1400175</xdr:colOff>
      <xdr:row>2</xdr:row>
      <xdr:rowOff>133350</xdr:rowOff>
    </xdr:to>
    <xdr:pic>
      <xdr:nvPicPr>
        <xdr:cNvPr id="1" name="Picture 1"/>
        <xdr:cNvPicPr preferRelativeResize="1">
          <a:picLocks noChangeAspect="1"/>
        </xdr:cNvPicPr>
      </xdr:nvPicPr>
      <xdr:blipFill>
        <a:blip r:embed="rId1"/>
        <a:stretch>
          <a:fillRect/>
        </a:stretch>
      </xdr:blipFill>
      <xdr:spPr>
        <a:xfrm>
          <a:off x="104775" y="76200"/>
          <a:ext cx="2571750" cy="723900"/>
        </a:xfrm>
        <a:prstGeom prst="rect">
          <a:avLst/>
        </a:prstGeom>
        <a:noFill/>
        <a:ln w="9525" cmpd="sng">
          <a:noFill/>
        </a:ln>
      </xdr:spPr>
    </xdr:pic>
    <xdr:clientData/>
  </xdr:twoCellAnchor>
  <xdr:twoCellAnchor editAs="oneCell">
    <xdr:from>
      <xdr:col>0</xdr:col>
      <xdr:colOff>0</xdr:colOff>
      <xdr:row>12</xdr:row>
      <xdr:rowOff>0</xdr:rowOff>
    </xdr:from>
    <xdr:to>
      <xdr:col>2</xdr:col>
      <xdr:colOff>1257300</xdr:colOff>
      <xdr:row>12</xdr:row>
      <xdr:rowOff>3219450</xdr:rowOff>
    </xdr:to>
    <xdr:pic>
      <xdr:nvPicPr>
        <xdr:cNvPr id="2" name="Picture 3"/>
        <xdr:cNvPicPr preferRelativeResize="1">
          <a:picLocks noChangeAspect="1"/>
        </xdr:cNvPicPr>
      </xdr:nvPicPr>
      <xdr:blipFill>
        <a:blip r:embed="rId2"/>
        <a:stretch>
          <a:fillRect/>
        </a:stretch>
      </xdr:blipFill>
      <xdr:spPr>
        <a:xfrm>
          <a:off x="0" y="7239000"/>
          <a:ext cx="6734175"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24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0057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31</xdr:row>
      <xdr:rowOff>95250</xdr:rowOff>
    </xdr:from>
    <xdr:to>
      <xdr:col>8</xdr:col>
      <xdr:colOff>476250</xdr:colOff>
      <xdr:row>45</xdr:row>
      <xdr:rowOff>57150</xdr:rowOff>
    </xdr:to>
    <xdr:graphicFrame>
      <xdr:nvGraphicFramePr>
        <xdr:cNvPr id="1" name="Chart 11"/>
        <xdr:cNvGraphicFramePr/>
      </xdr:nvGraphicFramePr>
      <xdr:xfrm>
        <a:off x="2990850" y="5229225"/>
        <a:ext cx="3181350" cy="2276475"/>
      </xdr:xfrm>
      <a:graphic>
        <a:graphicData uri="http://schemas.openxmlformats.org/drawingml/2006/chart">
          <c:chart xmlns:c="http://schemas.openxmlformats.org/drawingml/2006/chart" r:id="rId1"/>
        </a:graphicData>
      </a:graphic>
    </xdr:graphicFrame>
    <xdr:clientData/>
  </xdr:twoCellAnchor>
  <xdr:twoCellAnchor>
    <xdr:from>
      <xdr:col>4</xdr:col>
      <xdr:colOff>28575</xdr:colOff>
      <xdr:row>2</xdr:row>
      <xdr:rowOff>104775</xdr:rowOff>
    </xdr:from>
    <xdr:to>
      <xdr:col>9</xdr:col>
      <xdr:colOff>47625</xdr:colOff>
      <xdr:row>32</xdr:row>
      <xdr:rowOff>152400</xdr:rowOff>
    </xdr:to>
    <xdr:graphicFrame>
      <xdr:nvGraphicFramePr>
        <xdr:cNvPr id="2" name="Chart 13"/>
        <xdr:cNvGraphicFramePr/>
      </xdr:nvGraphicFramePr>
      <xdr:xfrm>
        <a:off x="3019425" y="619125"/>
        <a:ext cx="3400425" cy="48291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31</xdr:row>
      <xdr:rowOff>133350</xdr:rowOff>
    </xdr:to>
    <xdr:graphicFrame>
      <xdr:nvGraphicFramePr>
        <xdr:cNvPr id="3" name="Chart 3"/>
        <xdr:cNvGraphicFramePr/>
      </xdr:nvGraphicFramePr>
      <xdr:xfrm>
        <a:off x="2495550" y="1047750"/>
        <a:ext cx="3952875" cy="4772025"/>
      </xdr:xfrm>
      <a:graphic>
        <a:graphicData uri="http://schemas.openxmlformats.org/drawingml/2006/chart">
          <c:chart xmlns:c="http://schemas.openxmlformats.org/drawingml/2006/chart" r:id="rId3"/>
        </a:graphicData>
      </a:graphic>
    </xdr:graphicFrame>
    <xdr:clientData/>
  </xdr:twoCellAnchor>
  <xdr:twoCellAnchor>
    <xdr:from>
      <xdr:col>0</xdr:col>
      <xdr:colOff>314325</xdr:colOff>
      <xdr:row>29</xdr:row>
      <xdr:rowOff>152400</xdr:rowOff>
    </xdr:from>
    <xdr:to>
      <xdr:col>4</xdr:col>
      <xdr:colOff>2686050</xdr:colOff>
      <xdr:row>49</xdr:row>
      <xdr:rowOff>47625</xdr:rowOff>
    </xdr:to>
    <xdr:graphicFrame>
      <xdr:nvGraphicFramePr>
        <xdr:cNvPr id="4" name="Chart 4"/>
        <xdr:cNvGraphicFramePr/>
      </xdr:nvGraphicFramePr>
      <xdr:xfrm>
        <a:off x="314325" y="5514975"/>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9</xdr:col>
      <xdr:colOff>609600</xdr:colOff>
      <xdr:row>50</xdr:row>
      <xdr:rowOff>38100</xdr:rowOff>
    </xdr:to>
    <xdr:graphicFrame>
      <xdr:nvGraphicFramePr>
        <xdr:cNvPr id="1" name="Chart 1"/>
        <xdr:cNvGraphicFramePr/>
      </xdr:nvGraphicFramePr>
      <xdr:xfrm>
        <a:off x="0" y="5314950"/>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133350</xdr:rowOff>
    </xdr:from>
    <xdr:to>
      <xdr:col>20</xdr:col>
      <xdr:colOff>361950</xdr:colOff>
      <xdr:row>58</xdr:row>
      <xdr:rowOff>85725</xdr:rowOff>
    </xdr:to>
    <xdr:graphicFrame>
      <xdr:nvGraphicFramePr>
        <xdr:cNvPr id="1" name="Chart 5"/>
        <xdr:cNvGraphicFramePr/>
      </xdr:nvGraphicFramePr>
      <xdr:xfrm>
        <a:off x="85725" y="6877050"/>
        <a:ext cx="6286500" cy="33813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17</xdr:row>
      <xdr:rowOff>57150</xdr:rowOff>
    </xdr:from>
    <xdr:to>
      <xdr:col>20</xdr:col>
      <xdr:colOff>333375</xdr:colOff>
      <xdr:row>38</xdr:row>
      <xdr:rowOff>47625</xdr:rowOff>
    </xdr:to>
    <xdr:graphicFrame>
      <xdr:nvGraphicFramePr>
        <xdr:cNvPr id="2" name="Chart 8"/>
        <xdr:cNvGraphicFramePr/>
      </xdr:nvGraphicFramePr>
      <xdr:xfrm>
        <a:off x="19050" y="3200400"/>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1" sqref="B1"/>
    </sheetView>
  </sheetViews>
  <sheetFormatPr defaultColWidth="9.140625" defaultRowHeight="12.75"/>
  <cols>
    <col min="1" max="1" width="12.140625" style="0" bestFit="1" customWidth="1"/>
    <col min="2" max="2" width="18.00390625" style="0" customWidth="1"/>
    <col min="8" max="8" width="11.57421875" style="0" bestFit="1" customWidth="1"/>
  </cols>
  <sheetData>
    <row r="1" spans="1:2" ht="12.75">
      <c r="A1" t="s">
        <v>148</v>
      </c>
      <c r="B1" s="474" t="s">
        <v>352</v>
      </c>
    </row>
    <row r="2" spans="1:9" ht="12.75">
      <c r="A2" t="s">
        <v>149</v>
      </c>
      <c r="B2" s="305">
        <v>39661</v>
      </c>
      <c r="G2">
        <v>-11</v>
      </c>
      <c r="H2" t="s">
        <v>213</v>
      </c>
      <c r="I2">
        <v>-1</v>
      </c>
    </row>
    <row r="3" spans="1:9" ht="12.75">
      <c r="A3" t="s">
        <v>150</v>
      </c>
      <c r="B3" s="305">
        <v>39691</v>
      </c>
      <c r="G3">
        <v>-10</v>
      </c>
      <c r="H3" t="s">
        <v>214</v>
      </c>
      <c r="I3">
        <v>-1</v>
      </c>
    </row>
    <row r="4" spans="1:9" ht="12.75">
      <c r="A4" t="s">
        <v>212</v>
      </c>
      <c r="B4" s="377" t="str">
        <f>CONCATENATE(MID(B1,1,LEN(B1)-4)," ",MID(B1,LEN(B1)-3,4)-1)</f>
        <v>SRPEN  2007</v>
      </c>
      <c r="G4">
        <v>-9</v>
      </c>
      <c r="H4" t="s">
        <v>215</v>
      </c>
      <c r="I4">
        <v>-1</v>
      </c>
    </row>
    <row r="5" spans="1:9" ht="12.75">
      <c r="A5" t="s">
        <v>186</v>
      </c>
      <c r="B5" s="305">
        <v>39702</v>
      </c>
      <c r="G5">
        <v>-8</v>
      </c>
      <c r="H5" t="s">
        <v>216</v>
      </c>
      <c r="I5">
        <v>-1</v>
      </c>
    </row>
    <row r="6" spans="7:9" ht="12.75">
      <c r="G6">
        <v>-7</v>
      </c>
      <c r="H6" t="s">
        <v>217</v>
      </c>
      <c r="I6">
        <v>-1</v>
      </c>
    </row>
    <row r="7" spans="7:9" ht="12.75">
      <c r="G7">
        <v>-6</v>
      </c>
      <c r="H7" t="s">
        <v>218</v>
      </c>
      <c r="I7">
        <v>-1</v>
      </c>
    </row>
    <row r="8" spans="7:9" ht="12.75">
      <c r="G8">
        <v>-5</v>
      </c>
      <c r="H8" t="s">
        <v>219</v>
      </c>
      <c r="I8">
        <v>-1</v>
      </c>
    </row>
    <row r="9" spans="7:9" ht="12.75">
      <c r="G9">
        <v>-4</v>
      </c>
      <c r="H9" t="s">
        <v>220</v>
      </c>
      <c r="I9">
        <v>-1</v>
      </c>
    </row>
    <row r="10" spans="7:9" ht="12.75">
      <c r="G10">
        <v>-3</v>
      </c>
      <c r="H10" t="s">
        <v>221</v>
      </c>
      <c r="I10">
        <v>-1</v>
      </c>
    </row>
    <row r="11" spans="7:9" ht="12.75">
      <c r="G11">
        <v>-2</v>
      </c>
      <c r="H11" t="s">
        <v>222</v>
      </c>
      <c r="I11">
        <v>-1</v>
      </c>
    </row>
    <row r="12" spans="7:9" ht="12.75">
      <c r="G12">
        <v>-1</v>
      </c>
      <c r="H12" t="s">
        <v>223</v>
      </c>
      <c r="I12">
        <v>-1</v>
      </c>
    </row>
    <row r="13" spans="7:9" ht="12.75">
      <c r="G13">
        <v>0</v>
      </c>
      <c r="H13" t="s">
        <v>224</v>
      </c>
      <c r="I13">
        <v>-1</v>
      </c>
    </row>
    <row r="14" spans="7:9" ht="12.75">
      <c r="G14">
        <v>1</v>
      </c>
      <c r="H14" t="s">
        <v>213</v>
      </c>
      <c r="I14">
        <v>0</v>
      </c>
    </row>
    <row r="15" spans="7:9" ht="12.75">
      <c r="G15">
        <v>2</v>
      </c>
      <c r="H15" t="s">
        <v>214</v>
      </c>
      <c r="I15">
        <v>0</v>
      </c>
    </row>
    <row r="16" spans="7:9" ht="12.75">
      <c r="G16">
        <v>3</v>
      </c>
      <c r="H16" t="s">
        <v>215</v>
      </c>
      <c r="I16">
        <v>0</v>
      </c>
    </row>
    <row r="17" spans="7:9" ht="12.75">
      <c r="G17">
        <v>4</v>
      </c>
      <c r="H17" t="s">
        <v>216</v>
      </c>
      <c r="I17">
        <v>0</v>
      </c>
    </row>
    <row r="18" spans="7:9" ht="12.75">
      <c r="G18">
        <v>5</v>
      </c>
      <c r="H18" t="s">
        <v>217</v>
      </c>
      <c r="I18">
        <v>0</v>
      </c>
    </row>
    <row r="19" spans="7:9" ht="12.75">
      <c r="G19">
        <v>6</v>
      </c>
      <c r="H19" t="s">
        <v>218</v>
      </c>
      <c r="I19">
        <v>0</v>
      </c>
    </row>
    <row r="20" spans="7:9" ht="12.75">
      <c r="G20">
        <v>7</v>
      </c>
      <c r="H20" t="s">
        <v>219</v>
      </c>
      <c r="I20">
        <v>0</v>
      </c>
    </row>
    <row r="21" spans="7:9" ht="12.75">
      <c r="G21">
        <v>8</v>
      </c>
      <c r="H21" t="s">
        <v>220</v>
      </c>
      <c r="I21">
        <v>0</v>
      </c>
    </row>
    <row r="22" spans="7:9" ht="12.75">
      <c r="G22">
        <v>9</v>
      </c>
      <c r="H22" t="s">
        <v>221</v>
      </c>
      <c r="I22">
        <v>0</v>
      </c>
    </row>
    <row r="23" spans="7:9" ht="12.75">
      <c r="G23">
        <v>10</v>
      </c>
      <c r="H23" t="s">
        <v>222</v>
      </c>
      <c r="I23">
        <v>0</v>
      </c>
    </row>
    <row r="24" spans="7:9" ht="12.75">
      <c r="G24">
        <v>11</v>
      </c>
      <c r="H24" t="s">
        <v>223</v>
      </c>
      <c r="I24">
        <v>0</v>
      </c>
    </row>
    <row r="25" spans="7:9" ht="12.75">
      <c r="G25">
        <v>12</v>
      </c>
      <c r="H25" t="s">
        <v>224</v>
      </c>
      <c r="I25">
        <v>0</v>
      </c>
    </row>
    <row r="26" spans="7:9" ht="12.75">
      <c r="G26">
        <v>13</v>
      </c>
      <c r="H26" t="s">
        <v>213</v>
      </c>
      <c r="I26">
        <v>1</v>
      </c>
    </row>
    <row r="27" spans="7:9" ht="12.75">
      <c r="G27">
        <v>14</v>
      </c>
      <c r="H27" t="s">
        <v>214</v>
      </c>
      <c r="I27">
        <v>1</v>
      </c>
    </row>
    <row r="28" spans="7:9" ht="12.75">
      <c r="G28">
        <v>15</v>
      </c>
      <c r="H28" t="s">
        <v>215</v>
      </c>
      <c r="I28">
        <v>1</v>
      </c>
    </row>
    <row r="29" spans="7:9" ht="12.75">
      <c r="G29">
        <v>16</v>
      </c>
      <c r="H29" t="s">
        <v>216</v>
      </c>
      <c r="I29">
        <v>1</v>
      </c>
    </row>
    <row r="30" spans="7:9" ht="12.75">
      <c r="G30">
        <v>17</v>
      </c>
      <c r="H30" t="s">
        <v>217</v>
      </c>
      <c r="I30">
        <v>1</v>
      </c>
    </row>
    <row r="31" spans="7:9" ht="12.75">
      <c r="G31">
        <v>18</v>
      </c>
      <c r="H31" t="s">
        <v>218</v>
      </c>
      <c r="I31">
        <v>1</v>
      </c>
    </row>
    <row r="32" spans="7:9" ht="12.75">
      <c r="G32">
        <v>19</v>
      </c>
      <c r="H32" t="s">
        <v>219</v>
      </c>
      <c r="I32">
        <v>1</v>
      </c>
    </row>
    <row r="33" spans="7:9" ht="12.75">
      <c r="G33">
        <v>20</v>
      </c>
      <c r="H33" t="s">
        <v>220</v>
      </c>
      <c r="I33">
        <v>1</v>
      </c>
    </row>
    <row r="34" spans="7:9" ht="12.75">
      <c r="G34">
        <v>21</v>
      </c>
      <c r="H34" t="s">
        <v>221</v>
      </c>
      <c r="I34">
        <v>1</v>
      </c>
    </row>
    <row r="35" spans="7:9" ht="12.75">
      <c r="G35">
        <v>22</v>
      </c>
      <c r="H35" t="s">
        <v>222</v>
      </c>
      <c r="I35">
        <v>1</v>
      </c>
    </row>
    <row r="36" spans="7:9" ht="12.75">
      <c r="G36">
        <v>23</v>
      </c>
      <c r="H36" t="s">
        <v>223</v>
      </c>
      <c r="I36">
        <v>1</v>
      </c>
    </row>
    <row r="37" spans="7:9" ht="12.75">
      <c r="G37">
        <v>24</v>
      </c>
      <c r="H37" t="s">
        <v>224</v>
      </c>
      <c r="I37">
        <v>1</v>
      </c>
    </row>
  </sheetData>
  <sheetProtection sheet="1" objects="1" scenarios="1"/>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22" customWidth="1"/>
    <col min="2" max="2" width="8.57421875" style="22" customWidth="1"/>
    <col min="3" max="3" width="9.00390625" style="22" customWidth="1"/>
    <col min="4" max="4" width="9.421875" style="22" customWidth="1"/>
    <col min="5" max="5" width="9.28125" style="22" customWidth="1"/>
    <col min="6" max="7" width="8.57421875" style="22" customWidth="1"/>
    <col min="8" max="8" width="9.28125" style="22" customWidth="1"/>
    <col min="9" max="9" width="8.57421875" style="22" customWidth="1"/>
    <col min="10" max="10" width="8.7109375" style="22" customWidth="1"/>
    <col min="11" max="16384" width="9.140625" style="22" customWidth="1"/>
  </cols>
  <sheetData>
    <row r="1" spans="1:9" s="14" customFormat="1" ht="18.75" customHeight="1">
      <c r="A1" s="16" t="s">
        <v>93</v>
      </c>
      <c r="B1" s="10"/>
      <c r="C1" s="10"/>
      <c r="D1" s="10"/>
      <c r="E1" s="10"/>
      <c r="F1" s="10"/>
      <c r="G1" s="10"/>
      <c r="H1" s="10"/>
      <c r="I1" s="10"/>
    </row>
    <row r="2" spans="1:9" s="11" customFormat="1" ht="20.25" customHeight="1">
      <c r="A2" s="17" t="s">
        <v>98</v>
      </c>
      <c r="B2" s="10"/>
      <c r="C2" s="12"/>
      <c r="D2" s="10"/>
      <c r="E2" s="12"/>
      <c r="F2" s="10"/>
      <c r="G2" s="13"/>
      <c r="H2" s="9"/>
      <c r="I2" s="9"/>
    </row>
    <row r="3" spans="1:9" s="25" customFormat="1" ht="45">
      <c r="A3" s="41" t="s">
        <v>0</v>
      </c>
      <c r="B3" s="40" t="s">
        <v>1</v>
      </c>
      <c r="C3" s="41" t="s">
        <v>95</v>
      </c>
      <c r="D3" s="41" t="s">
        <v>96</v>
      </c>
      <c r="E3" s="41" t="s">
        <v>90</v>
      </c>
      <c r="F3" s="41" t="s">
        <v>97</v>
      </c>
      <c r="G3" s="41" t="s">
        <v>91</v>
      </c>
      <c r="H3" s="41" t="s">
        <v>92</v>
      </c>
      <c r="I3" s="41" t="s">
        <v>2</v>
      </c>
    </row>
    <row r="4" spans="1:9" ht="11.25" customHeight="1">
      <c r="A4" s="31" t="s">
        <v>59</v>
      </c>
      <c r="B4" s="29">
        <v>2</v>
      </c>
      <c r="C4" s="29" t="s">
        <v>48</v>
      </c>
      <c r="D4" s="29" t="s">
        <v>48</v>
      </c>
      <c r="E4" s="29" t="s">
        <v>48</v>
      </c>
      <c r="F4" s="29" t="s">
        <v>48</v>
      </c>
      <c r="G4" s="29" t="s">
        <v>48</v>
      </c>
      <c r="H4" s="36" t="s">
        <v>48</v>
      </c>
      <c r="I4" s="32">
        <v>2</v>
      </c>
    </row>
    <row r="5" spans="1:9" ht="11.25" customHeight="1">
      <c r="A5" s="47" t="s">
        <v>3</v>
      </c>
      <c r="B5" s="48">
        <v>130</v>
      </c>
      <c r="C5" s="48">
        <v>10</v>
      </c>
      <c r="D5" s="48">
        <v>24</v>
      </c>
      <c r="E5" s="48" t="s">
        <v>48</v>
      </c>
      <c r="F5" s="48">
        <v>3</v>
      </c>
      <c r="G5" s="48" t="s">
        <v>48</v>
      </c>
      <c r="H5" s="49">
        <v>1</v>
      </c>
      <c r="I5" s="50">
        <v>138</v>
      </c>
    </row>
    <row r="6" spans="1:9" ht="11.25" customHeight="1">
      <c r="A6" s="21" t="s">
        <v>4</v>
      </c>
      <c r="B6" s="15">
        <v>85</v>
      </c>
      <c r="C6" s="15">
        <v>5</v>
      </c>
      <c r="D6" s="15">
        <v>8</v>
      </c>
      <c r="E6" s="15" t="s">
        <v>48</v>
      </c>
      <c r="F6" s="15">
        <v>6</v>
      </c>
      <c r="G6" s="15" t="s">
        <v>48</v>
      </c>
      <c r="H6" s="37">
        <v>4</v>
      </c>
      <c r="I6" s="24">
        <v>85</v>
      </c>
    </row>
    <row r="7" spans="1:9" ht="11.25" customHeight="1">
      <c r="A7" s="21" t="s">
        <v>78</v>
      </c>
      <c r="B7" s="15">
        <v>1</v>
      </c>
      <c r="C7" s="15" t="s">
        <v>48</v>
      </c>
      <c r="D7" s="15" t="s">
        <v>48</v>
      </c>
      <c r="E7" s="15" t="s">
        <v>48</v>
      </c>
      <c r="F7" s="15" t="s">
        <v>48</v>
      </c>
      <c r="G7" s="15" t="s">
        <v>48</v>
      </c>
      <c r="H7" s="37" t="s">
        <v>48</v>
      </c>
      <c r="I7" s="24">
        <v>1</v>
      </c>
    </row>
    <row r="8" spans="1:9" ht="11.25" customHeight="1">
      <c r="A8" s="21" t="s">
        <v>52</v>
      </c>
      <c r="B8" s="15">
        <v>1</v>
      </c>
      <c r="C8" s="15" t="s">
        <v>48</v>
      </c>
      <c r="D8" s="15" t="s">
        <v>48</v>
      </c>
      <c r="E8" s="15" t="s">
        <v>48</v>
      </c>
      <c r="F8" s="15" t="s">
        <v>48</v>
      </c>
      <c r="G8" s="15" t="s">
        <v>48</v>
      </c>
      <c r="H8" s="37" t="s">
        <v>48</v>
      </c>
      <c r="I8" s="24">
        <v>1</v>
      </c>
    </row>
    <row r="9" spans="1:9" ht="11.25" customHeight="1">
      <c r="A9" s="21" t="s">
        <v>5</v>
      </c>
      <c r="B9" s="15">
        <v>39</v>
      </c>
      <c r="C9" s="15">
        <v>1</v>
      </c>
      <c r="D9" s="15">
        <v>4</v>
      </c>
      <c r="E9" s="15" t="s">
        <v>48</v>
      </c>
      <c r="F9" s="15">
        <v>1</v>
      </c>
      <c r="G9" s="15" t="s">
        <v>48</v>
      </c>
      <c r="H9" s="37">
        <v>1</v>
      </c>
      <c r="I9" s="24">
        <v>40</v>
      </c>
    </row>
    <row r="10" spans="1:9" ht="11.25" customHeight="1">
      <c r="A10" s="21" t="s">
        <v>6</v>
      </c>
      <c r="B10" s="15">
        <v>13</v>
      </c>
      <c r="C10" s="15">
        <v>1</v>
      </c>
      <c r="D10" s="15">
        <v>2</v>
      </c>
      <c r="E10" s="15" t="s">
        <v>48</v>
      </c>
      <c r="F10" s="15" t="s">
        <v>48</v>
      </c>
      <c r="G10" s="15" t="s">
        <v>48</v>
      </c>
      <c r="H10" s="37" t="s">
        <v>48</v>
      </c>
      <c r="I10" s="24">
        <v>14</v>
      </c>
    </row>
    <row r="11" spans="1:9" ht="11.25" customHeight="1">
      <c r="A11" s="21" t="s">
        <v>7</v>
      </c>
      <c r="B11" s="15">
        <v>5</v>
      </c>
      <c r="C11" s="15" t="s">
        <v>48</v>
      </c>
      <c r="D11" s="15" t="s">
        <v>48</v>
      </c>
      <c r="E11" s="15" t="s">
        <v>48</v>
      </c>
      <c r="F11" s="15" t="s">
        <v>48</v>
      </c>
      <c r="G11" s="15" t="s">
        <v>48</v>
      </c>
      <c r="H11" s="37" t="s">
        <v>48</v>
      </c>
      <c r="I11" s="24">
        <v>7</v>
      </c>
    </row>
    <row r="12" spans="1:9" ht="11.25" customHeight="1">
      <c r="A12" s="21" t="s">
        <v>8</v>
      </c>
      <c r="B12" s="15">
        <v>18</v>
      </c>
      <c r="C12" s="15">
        <v>2</v>
      </c>
      <c r="D12" s="15">
        <v>2</v>
      </c>
      <c r="E12" s="15" t="s">
        <v>48</v>
      </c>
      <c r="F12" s="15" t="s">
        <v>48</v>
      </c>
      <c r="G12" s="15" t="s">
        <v>48</v>
      </c>
      <c r="H12" s="37" t="s">
        <v>48</v>
      </c>
      <c r="I12" s="24">
        <v>22</v>
      </c>
    </row>
    <row r="13" spans="1:9" ht="11.25" customHeight="1">
      <c r="A13" s="21" t="s">
        <v>9</v>
      </c>
      <c r="B13" s="15">
        <v>552</v>
      </c>
      <c r="C13" s="15">
        <v>33</v>
      </c>
      <c r="D13" s="15">
        <v>40</v>
      </c>
      <c r="E13" s="15" t="s">
        <v>48</v>
      </c>
      <c r="F13" s="15">
        <v>9</v>
      </c>
      <c r="G13" s="15">
        <v>4</v>
      </c>
      <c r="H13" s="37">
        <v>21</v>
      </c>
      <c r="I13" s="24">
        <v>562</v>
      </c>
    </row>
    <row r="14" spans="1:9" ht="11.25" customHeight="1">
      <c r="A14" s="21" t="s">
        <v>70</v>
      </c>
      <c r="B14" s="15">
        <v>4</v>
      </c>
      <c r="C14" s="15">
        <v>3</v>
      </c>
      <c r="D14" s="15">
        <v>3</v>
      </c>
      <c r="E14" s="15" t="s">
        <v>48</v>
      </c>
      <c r="F14" s="15" t="s">
        <v>48</v>
      </c>
      <c r="G14" s="15" t="s">
        <v>48</v>
      </c>
      <c r="H14" s="37" t="s">
        <v>48</v>
      </c>
      <c r="I14" s="24">
        <v>7</v>
      </c>
    </row>
    <row r="15" spans="1:9" ht="11.25" customHeight="1">
      <c r="A15" s="21" t="s">
        <v>51</v>
      </c>
      <c r="B15" s="15">
        <v>106</v>
      </c>
      <c r="C15" s="15">
        <v>14</v>
      </c>
      <c r="D15" s="15">
        <v>5</v>
      </c>
      <c r="E15" s="15" t="s">
        <v>48</v>
      </c>
      <c r="F15" s="15" t="s">
        <v>48</v>
      </c>
      <c r="G15" s="15" t="s">
        <v>48</v>
      </c>
      <c r="H15" s="37">
        <v>2</v>
      </c>
      <c r="I15" s="24">
        <v>119</v>
      </c>
    </row>
    <row r="16" spans="1:9" ht="11.25" customHeight="1">
      <c r="A16" s="21" t="s">
        <v>10</v>
      </c>
      <c r="B16" s="15">
        <v>183</v>
      </c>
      <c r="C16" s="15">
        <v>45</v>
      </c>
      <c r="D16" s="15">
        <v>30</v>
      </c>
      <c r="E16" s="15" t="s">
        <v>48</v>
      </c>
      <c r="F16" s="15">
        <v>2</v>
      </c>
      <c r="G16" s="15" t="s">
        <v>48</v>
      </c>
      <c r="H16" s="37">
        <v>2</v>
      </c>
      <c r="I16" s="24">
        <v>227</v>
      </c>
    </row>
    <row r="17" spans="1:9" ht="11.25" customHeight="1">
      <c r="A17" s="21" t="s">
        <v>11</v>
      </c>
      <c r="B17" s="15">
        <v>574</v>
      </c>
      <c r="C17" s="15">
        <v>145</v>
      </c>
      <c r="D17" s="15">
        <v>153</v>
      </c>
      <c r="E17" s="15" t="s">
        <v>48</v>
      </c>
      <c r="F17" s="15">
        <v>11</v>
      </c>
      <c r="G17" s="15" t="s">
        <v>48</v>
      </c>
      <c r="H17" s="37">
        <v>56</v>
      </c>
      <c r="I17" s="24">
        <v>652</v>
      </c>
    </row>
    <row r="18" spans="1:9" ht="11.25" customHeight="1">
      <c r="A18" s="21" t="s">
        <v>12</v>
      </c>
      <c r="B18" s="15">
        <v>1939</v>
      </c>
      <c r="C18" s="15">
        <v>223</v>
      </c>
      <c r="D18" s="15">
        <v>215</v>
      </c>
      <c r="E18" s="15" t="s">
        <v>48</v>
      </c>
      <c r="F18" s="15">
        <v>34</v>
      </c>
      <c r="G18" s="15">
        <v>9</v>
      </c>
      <c r="H18" s="37">
        <v>41</v>
      </c>
      <c r="I18" s="24">
        <v>2097</v>
      </c>
    </row>
    <row r="19" spans="1:9" ht="10.5">
      <c r="A19" s="51" t="s">
        <v>13</v>
      </c>
      <c r="B19" s="57">
        <f aca="true" t="shared" si="0" ref="B19:I19">SUM(B4:B18)</f>
        <v>3652</v>
      </c>
      <c r="C19" s="57">
        <f t="shared" si="0"/>
        <v>482</v>
      </c>
      <c r="D19" s="57">
        <f t="shared" si="0"/>
        <v>486</v>
      </c>
      <c r="E19" s="57">
        <f t="shared" si="0"/>
        <v>0</v>
      </c>
      <c r="F19" s="57">
        <f t="shared" si="0"/>
        <v>66</v>
      </c>
      <c r="G19" s="57">
        <f t="shared" si="0"/>
        <v>13</v>
      </c>
      <c r="H19" s="57">
        <f t="shared" si="0"/>
        <v>128</v>
      </c>
      <c r="I19" s="57">
        <f t="shared" si="0"/>
        <v>3974</v>
      </c>
    </row>
    <row r="20" spans="1:9" ht="11.25" customHeight="1">
      <c r="A20" s="47" t="s">
        <v>38</v>
      </c>
      <c r="B20" s="48">
        <v>5</v>
      </c>
      <c r="C20" s="48">
        <v>4</v>
      </c>
      <c r="D20" s="48" t="s">
        <v>48</v>
      </c>
      <c r="E20" s="48" t="s">
        <v>48</v>
      </c>
      <c r="F20" s="48" t="s">
        <v>48</v>
      </c>
      <c r="G20" s="48" t="s">
        <v>48</v>
      </c>
      <c r="H20" s="49" t="s">
        <v>48</v>
      </c>
      <c r="I20" s="50">
        <v>9</v>
      </c>
    </row>
    <row r="21" spans="1:9" ht="11.25" customHeight="1">
      <c r="A21" s="47" t="s">
        <v>32</v>
      </c>
      <c r="B21" s="48">
        <v>188</v>
      </c>
      <c r="C21" s="48">
        <v>30</v>
      </c>
      <c r="D21" s="48">
        <v>20</v>
      </c>
      <c r="E21" s="48" t="s">
        <v>48</v>
      </c>
      <c r="F21" s="48">
        <v>1</v>
      </c>
      <c r="G21" s="48" t="s">
        <v>48</v>
      </c>
      <c r="H21" s="49">
        <v>3</v>
      </c>
      <c r="I21" s="50">
        <v>216</v>
      </c>
    </row>
    <row r="22" spans="1:9" ht="11.25" customHeight="1">
      <c r="A22" s="47" t="s">
        <v>60</v>
      </c>
      <c r="B22" s="48">
        <v>8</v>
      </c>
      <c r="C22" s="48" t="s">
        <v>48</v>
      </c>
      <c r="D22" s="48" t="s">
        <v>48</v>
      </c>
      <c r="E22" s="48" t="s">
        <v>48</v>
      </c>
      <c r="F22" s="48" t="s">
        <v>48</v>
      </c>
      <c r="G22" s="48" t="s">
        <v>48</v>
      </c>
      <c r="H22" s="49" t="s">
        <v>48</v>
      </c>
      <c r="I22" s="50">
        <v>8</v>
      </c>
    </row>
    <row r="23" spans="1:9" ht="11.25" customHeight="1">
      <c r="A23" s="47" t="s">
        <v>34</v>
      </c>
      <c r="B23" s="48">
        <v>1</v>
      </c>
      <c r="C23" s="48" t="s">
        <v>48</v>
      </c>
      <c r="D23" s="48" t="s">
        <v>48</v>
      </c>
      <c r="E23" s="48" t="s">
        <v>48</v>
      </c>
      <c r="F23" s="48" t="s">
        <v>48</v>
      </c>
      <c r="G23" s="48" t="s">
        <v>48</v>
      </c>
      <c r="H23" s="49" t="s">
        <v>48</v>
      </c>
      <c r="I23" s="50">
        <v>2</v>
      </c>
    </row>
    <row r="24" spans="1:9" ht="11.25" customHeight="1">
      <c r="A24" s="47" t="s">
        <v>53</v>
      </c>
      <c r="B24" s="48">
        <v>177</v>
      </c>
      <c r="C24" s="48">
        <v>15</v>
      </c>
      <c r="D24" s="48">
        <v>27</v>
      </c>
      <c r="E24" s="48" t="s">
        <v>48</v>
      </c>
      <c r="F24" s="48" t="s">
        <v>48</v>
      </c>
      <c r="G24" s="48" t="s">
        <v>48</v>
      </c>
      <c r="H24" s="49">
        <v>1</v>
      </c>
      <c r="I24" s="50">
        <v>192</v>
      </c>
    </row>
    <row r="25" spans="1:9" ht="11.25" customHeight="1">
      <c r="A25" s="47" t="s">
        <v>29</v>
      </c>
      <c r="B25" s="48">
        <v>105</v>
      </c>
      <c r="C25" s="48">
        <v>18</v>
      </c>
      <c r="D25" s="48">
        <v>13</v>
      </c>
      <c r="E25" s="48" t="s">
        <v>48</v>
      </c>
      <c r="F25" s="48" t="s">
        <v>48</v>
      </c>
      <c r="G25" s="48" t="s">
        <v>48</v>
      </c>
      <c r="H25" s="49">
        <v>5</v>
      </c>
      <c r="I25" s="50">
        <v>121</v>
      </c>
    </row>
    <row r="26" spans="1:9" ht="11.25" customHeight="1">
      <c r="A26" s="47" t="s">
        <v>37</v>
      </c>
      <c r="B26" s="48">
        <v>166</v>
      </c>
      <c r="C26" s="48">
        <v>26</v>
      </c>
      <c r="D26" s="48">
        <v>4</v>
      </c>
      <c r="E26" s="48" t="s">
        <v>48</v>
      </c>
      <c r="F26" s="48" t="s">
        <v>48</v>
      </c>
      <c r="G26" s="48" t="s">
        <v>48</v>
      </c>
      <c r="H26" s="49">
        <v>6</v>
      </c>
      <c r="I26" s="50">
        <v>186</v>
      </c>
    </row>
    <row r="27" spans="1:9" ht="11.25" customHeight="1">
      <c r="A27" s="21" t="s">
        <v>35</v>
      </c>
      <c r="B27" s="15">
        <v>22</v>
      </c>
      <c r="C27" s="15">
        <v>1</v>
      </c>
      <c r="D27" s="15" t="s">
        <v>48</v>
      </c>
      <c r="E27" s="15" t="s">
        <v>48</v>
      </c>
      <c r="F27" s="15" t="s">
        <v>48</v>
      </c>
      <c r="G27" s="15" t="s">
        <v>48</v>
      </c>
      <c r="H27" s="37" t="s">
        <v>48</v>
      </c>
      <c r="I27" s="24">
        <v>24</v>
      </c>
    </row>
    <row r="28" spans="1:9" ht="11.25" customHeight="1">
      <c r="A28" s="21" t="s">
        <v>30</v>
      </c>
      <c r="B28" s="15">
        <v>1</v>
      </c>
      <c r="C28" s="15" t="s">
        <v>48</v>
      </c>
      <c r="D28" s="15" t="s">
        <v>48</v>
      </c>
      <c r="E28" s="15" t="s">
        <v>48</v>
      </c>
      <c r="F28" s="15" t="s">
        <v>48</v>
      </c>
      <c r="G28" s="15" t="s">
        <v>48</v>
      </c>
      <c r="H28" s="37" t="s">
        <v>48</v>
      </c>
      <c r="I28" s="24">
        <v>1</v>
      </c>
    </row>
    <row r="29" spans="1:9" ht="11.25" customHeight="1">
      <c r="A29" s="21" t="s">
        <v>54</v>
      </c>
      <c r="B29" s="15">
        <v>2</v>
      </c>
      <c r="C29" s="15" t="s">
        <v>48</v>
      </c>
      <c r="D29" s="15" t="s">
        <v>48</v>
      </c>
      <c r="E29" s="15" t="s">
        <v>48</v>
      </c>
      <c r="F29" s="15" t="s">
        <v>48</v>
      </c>
      <c r="G29" s="15" t="s">
        <v>48</v>
      </c>
      <c r="H29" s="37" t="s">
        <v>48</v>
      </c>
      <c r="I29" s="24">
        <v>2</v>
      </c>
    </row>
    <row r="30" spans="1:9" ht="11.25" customHeight="1">
      <c r="A30" s="21" t="s">
        <v>26</v>
      </c>
      <c r="B30" s="15">
        <v>76</v>
      </c>
      <c r="C30" s="15">
        <v>13</v>
      </c>
      <c r="D30" s="15">
        <v>3</v>
      </c>
      <c r="E30" s="15" t="s">
        <v>48</v>
      </c>
      <c r="F30" s="15" t="s">
        <v>48</v>
      </c>
      <c r="G30" s="15">
        <v>1</v>
      </c>
      <c r="H30" s="37">
        <v>5</v>
      </c>
      <c r="I30" s="24">
        <v>82</v>
      </c>
    </row>
    <row r="31" spans="1:9" ht="11.25" customHeight="1">
      <c r="A31" s="21" t="s">
        <v>66</v>
      </c>
      <c r="B31" s="15">
        <v>36</v>
      </c>
      <c r="C31" s="15" t="s">
        <v>48</v>
      </c>
      <c r="D31" s="15" t="s">
        <v>48</v>
      </c>
      <c r="E31" s="15" t="s">
        <v>48</v>
      </c>
      <c r="F31" s="15" t="s">
        <v>48</v>
      </c>
      <c r="G31" s="15" t="s">
        <v>48</v>
      </c>
      <c r="H31" s="37" t="s">
        <v>48</v>
      </c>
      <c r="I31" s="24">
        <v>36</v>
      </c>
    </row>
    <row r="32" spans="1:9" ht="11.25" customHeight="1">
      <c r="A32" s="21" t="s">
        <v>27</v>
      </c>
      <c r="B32" s="15">
        <v>3</v>
      </c>
      <c r="C32" s="15" t="s">
        <v>48</v>
      </c>
      <c r="D32" s="15" t="s">
        <v>48</v>
      </c>
      <c r="E32" s="15" t="s">
        <v>48</v>
      </c>
      <c r="F32" s="15" t="s">
        <v>48</v>
      </c>
      <c r="G32" s="15" t="s">
        <v>48</v>
      </c>
      <c r="H32" s="37" t="s">
        <v>48</v>
      </c>
      <c r="I32" s="24">
        <v>3</v>
      </c>
    </row>
    <row r="33" spans="1:9" ht="11.25" customHeight="1">
      <c r="A33" s="21" t="s">
        <v>49</v>
      </c>
      <c r="B33" s="15">
        <v>123</v>
      </c>
      <c r="C33" s="15">
        <v>17</v>
      </c>
      <c r="D33" s="15">
        <v>11</v>
      </c>
      <c r="E33" s="15" t="s">
        <v>48</v>
      </c>
      <c r="F33" s="15" t="s">
        <v>48</v>
      </c>
      <c r="G33" s="15" t="s">
        <v>48</v>
      </c>
      <c r="H33" s="37">
        <v>1</v>
      </c>
      <c r="I33" s="24">
        <v>139</v>
      </c>
    </row>
    <row r="34" spans="1:9" ht="11.25" customHeight="1">
      <c r="A34" s="21" t="s">
        <v>28</v>
      </c>
      <c r="B34" s="15">
        <v>2</v>
      </c>
      <c r="C34" s="15" t="s">
        <v>48</v>
      </c>
      <c r="D34" s="15" t="s">
        <v>48</v>
      </c>
      <c r="E34" s="15" t="s">
        <v>48</v>
      </c>
      <c r="F34" s="15" t="s">
        <v>48</v>
      </c>
      <c r="G34" s="15" t="s">
        <v>48</v>
      </c>
      <c r="H34" s="37" t="s">
        <v>48</v>
      </c>
      <c r="I34" s="24">
        <v>2</v>
      </c>
    </row>
    <row r="35" spans="1:9" ht="11.25" customHeight="1">
      <c r="A35" s="21" t="s">
        <v>33</v>
      </c>
      <c r="B35" s="15">
        <v>6</v>
      </c>
      <c r="C35" s="15" t="s">
        <v>48</v>
      </c>
      <c r="D35" s="15" t="s">
        <v>48</v>
      </c>
      <c r="E35" s="15" t="s">
        <v>48</v>
      </c>
      <c r="F35" s="15" t="s">
        <v>48</v>
      </c>
      <c r="G35" s="15" t="s">
        <v>48</v>
      </c>
      <c r="H35" s="37" t="s">
        <v>48</v>
      </c>
      <c r="I35" s="24">
        <v>6</v>
      </c>
    </row>
    <row r="36" spans="1:9" ht="11.25" customHeight="1">
      <c r="A36" s="21" t="s">
        <v>36</v>
      </c>
      <c r="B36" s="15">
        <v>9</v>
      </c>
      <c r="C36" s="15">
        <v>1</v>
      </c>
      <c r="D36" s="15">
        <v>2</v>
      </c>
      <c r="E36" s="15" t="s">
        <v>48</v>
      </c>
      <c r="F36" s="15" t="s">
        <v>48</v>
      </c>
      <c r="G36" s="15" t="s">
        <v>48</v>
      </c>
      <c r="H36" s="37" t="s">
        <v>48</v>
      </c>
      <c r="I36" s="24">
        <v>10</v>
      </c>
    </row>
    <row r="37" spans="1:9" ht="11.25" customHeight="1">
      <c r="A37" s="21" t="s">
        <v>56</v>
      </c>
      <c r="B37" s="15">
        <v>1</v>
      </c>
      <c r="C37" s="15" t="s">
        <v>48</v>
      </c>
      <c r="D37" s="15" t="s">
        <v>48</v>
      </c>
      <c r="E37" s="15" t="s">
        <v>48</v>
      </c>
      <c r="F37" s="15" t="s">
        <v>48</v>
      </c>
      <c r="G37" s="15" t="s">
        <v>48</v>
      </c>
      <c r="H37" s="37" t="s">
        <v>48</v>
      </c>
      <c r="I37" s="24">
        <v>1</v>
      </c>
    </row>
    <row r="38" spans="1:9" ht="11.25" customHeight="1">
      <c r="A38" s="21" t="s">
        <v>85</v>
      </c>
      <c r="B38" s="15" t="s">
        <v>48</v>
      </c>
      <c r="C38" s="15">
        <v>1</v>
      </c>
      <c r="D38" s="15" t="s">
        <v>48</v>
      </c>
      <c r="E38" s="15" t="s">
        <v>48</v>
      </c>
      <c r="F38" s="15" t="s">
        <v>48</v>
      </c>
      <c r="G38" s="15" t="s">
        <v>48</v>
      </c>
      <c r="H38" s="37" t="s">
        <v>48</v>
      </c>
      <c r="I38" s="24">
        <v>1</v>
      </c>
    </row>
    <row r="39" spans="1:9" ht="11.25" customHeight="1">
      <c r="A39" s="21" t="s">
        <v>58</v>
      </c>
      <c r="B39" s="15">
        <v>2</v>
      </c>
      <c r="C39" s="15" t="s">
        <v>48</v>
      </c>
      <c r="D39" s="15" t="s">
        <v>48</v>
      </c>
      <c r="E39" s="15" t="s">
        <v>48</v>
      </c>
      <c r="F39" s="15" t="s">
        <v>48</v>
      </c>
      <c r="G39" s="15" t="s">
        <v>48</v>
      </c>
      <c r="H39" s="37" t="s">
        <v>48</v>
      </c>
      <c r="I39" s="24">
        <v>2</v>
      </c>
    </row>
    <row r="40" spans="1:9" ht="11.25" customHeight="1">
      <c r="A40" s="21" t="s">
        <v>55</v>
      </c>
      <c r="B40" s="15">
        <v>1</v>
      </c>
      <c r="C40" s="15" t="s">
        <v>48</v>
      </c>
      <c r="D40" s="15" t="s">
        <v>48</v>
      </c>
      <c r="E40" s="15" t="s">
        <v>48</v>
      </c>
      <c r="F40" s="15" t="s">
        <v>48</v>
      </c>
      <c r="G40" s="15" t="s">
        <v>48</v>
      </c>
      <c r="H40" s="37" t="s">
        <v>48</v>
      </c>
      <c r="I40" s="24">
        <v>1</v>
      </c>
    </row>
    <row r="41" spans="1:9" ht="11.25" customHeight="1">
      <c r="A41" s="21" t="s">
        <v>65</v>
      </c>
      <c r="B41" s="15">
        <v>20</v>
      </c>
      <c r="C41" s="15">
        <v>9</v>
      </c>
      <c r="D41" s="15">
        <v>4</v>
      </c>
      <c r="E41" s="15" t="s">
        <v>48</v>
      </c>
      <c r="F41" s="15" t="s">
        <v>48</v>
      </c>
      <c r="G41" s="15" t="s">
        <v>48</v>
      </c>
      <c r="H41" s="37" t="s">
        <v>48</v>
      </c>
      <c r="I41" s="24">
        <v>29</v>
      </c>
    </row>
    <row r="42" spans="1:9" ht="11.25" customHeight="1">
      <c r="A42" s="21" t="s">
        <v>31</v>
      </c>
      <c r="B42" s="15">
        <v>812</v>
      </c>
      <c r="C42" s="15">
        <v>80</v>
      </c>
      <c r="D42" s="15">
        <v>80</v>
      </c>
      <c r="E42" s="15" t="s">
        <v>48</v>
      </c>
      <c r="F42" s="15">
        <v>8</v>
      </c>
      <c r="G42" s="15">
        <v>1</v>
      </c>
      <c r="H42" s="37">
        <v>19</v>
      </c>
      <c r="I42" s="24">
        <v>869</v>
      </c>
    </row>
    <row r="43" spans="1:9" ht="10.5">
      <c r="A43" s="51" t="s">
        <v>39</v>
      </c>
      <c r="B43" s="57">
        <f aca="true" t="shared" si="1" ref="B43:I43">SUM(B20:B42)</f>
        <v>1766</v>
      </c>
      <c r="C43" s="57">
        <f t="shared" si="1"/>
        <v>215</v>
      </c>
      <c r="D43" s="57">
        <f t="shared" si="1"/>
        <v>164</v>
      </c>
      <c r="E43" s="57">
        <f t="shared" si="1"/>
        <v>0</v>
      </c>
      <c r="F43" s="57">
        <f t="shared" si="1"/>
        <v>9</v>
      </c>
      <c r="G43" s="57">
        <f t="shared" si="1"/>
        <v>2</v>
      </c>
      <c r="H43" s="57">
        <f t="shared" si="1"/>
        <v>40</v>
      </c>
      <c r="I43" s="57">
        <f t="shared" si="1"/>
        <v>1942</v>
      </c>
    </row>
    <row r="44" spans="1:9" ht="11.25" customHeight="1">
      <c r="A44" s="21" t="s">
        <v>71</v>
      </c>
      <c r="B44" s="15">
        <v>1</v>
      </c>
      <c r="C44" s="15" t="s">
        <v>48</v>
      </c>
      <c r="D44" s="15" t="s">
        <v>48</v>
      </c>
      <c r="E44" s="15" t="s">
        <v>48</v>
      </c>
      <c r="F44" s="15" t="s">
        <v>48</v>
      </c>
      <c r="G44" s="15" t="s">
        <v>48</v>
      </c>
      <c r="H44" s="37" t="s">
        <v>48</v>
      </c>
      <c r="I44" s="24">
        <v>1</v>
      </c>
    </row>
    <row r="45" spans="1:9" ht="11.25" customHeight="1">
      <c r="A45" s="21" t="s">
        <v>61</v>
      </c>
      <c r="B45" s="15">
        <v>1</v>
      </c>
      <c r="C45" s="15">
        <v>2</v>
      </c>
      <c r="D45" s="15" t="s">
        <v>48</v>
      </c>
      <c r="E45" s="15" t="s">
        <v>48</v>
      </c>
      <c r="F45" s="15" t="s">
        <v>48</v>
      </c>
      <c r="G45" s="15" t="s">
        <v>48</v>
      </c>
      <c r="H45" s="37" t="s">
        <v>48</v>
      </c>
      <c r="I45" s="24">
        <v>3</v>
      </c>
    </row>
    <row r="46" spans="1:9" ht="10.5">
      <c r="A46" s="51" t="s">
        <v>67</v>
      </c>
      <c r="B46" s="57">
        <f aca="true" t="shared" si="2" ref="B46:I46">SUM(B44:B45)</f>
        <v>2</v>
      </c>
      <c r="C46" s="57">
        <f t="shared" si="2"/>
        <v>2</v>
      </c>
      <c r="D46" s="57">
        <f t="shared" si="2"/>
        <v>0</v>
      </c>
      <c r="E46" s="57">
        <f t="shared" si="2"/>
        <v>0</v>
      </c>
      <c r="F46" s="57">
        <f t="shared" si="2"/>
        <v>0</v>
      </c>
      <c r="G46" s="57">
        <f t="shared" si="2"/>
        <v>0</v>
      </c>
      <c r="H46" s="57">
        <f t="shared" si="2"/>
        <v>0</v>
      </c>
      <c r="I46" s="57">
        <f t="shared" si="2"/>
        <v>4</v>
      </c>
    </row>
    <row r="47" spans="1:9" ht="11.25" customHeight="1">
      <c r="A47" s="47" t="s">
        <v>14</v>
      </c>
      <c r="B47" s="48">
        <v>35</v>
      </c>
      <c r="C47" s="48">
        <v>3</v>
      </c>
      <c r="D47" s="48">
        <v>2</v>
      </c>
      <c r="E47" s="48" t="s">
        <v>48</v>
      </c>
      <c r="F47" s="48" t="s">
        <v>48</v>
      </c>
      <c r="G47" s="48" t="s">
        <v>48</v>
      </c>
      <c r="H47" s="49" t="s">
        <v>48</v>
      </c>
      <c r="I47" s="50">
        <v>38</v>
      </c>
    </row>
    <row r="48" spans="1:9" ht="11.25" customHeight="1">
      <c r="A48" s="47" t="s">
        <v>15</v>
      </c>
      <c r="B48" s="48">
        <v>2</v>
      </c>
      <c r="C48" s="48">
        <v>1</v>
      </c>
      <c r="D48" s="48" t="s">
        <v>48</v>
      </c>
      <c r="E48" s="48" t="s">
        <v>48</v>
      </c>
      <c r="F48" s="48" t="s">
        <v>48</v>
      </c>
      <c r="G48" s="48">
        <v>1</v>
      </c>
      <c r="H48" s="49" t="s">
        <v>48</v>
      </c>
      <c r="I48" s="50">
        <v>2</v>
      </c>
    </row>
    <row r="49" spans="1:9" ht="11.25" customHeight="1">
      <c r="A49" s="47" t="s">
        <v>72</v>
      </c>
      <c r="B49" s="48">
        <v>1</v>
      </c>
      <c r="C49" s="48" t="s">
        <v>48</v>
      </c>
      <c r="D49" s="48" t="s">
        <v>48</v>
      </c>
      <c r="E49" s="48" t="s">
        <v>48</v>
      </c>
      <c r="F49" s="48" t="s">
        <v>48</v>
      </c>
      <c r="G49" s="48" t="s">
        <v>48</v>
      </c>
      <c r="H49" s="49" t="s">
        <v>48</v>
      </c>
      <c r="I49" s="50" t="s">
        <v>48</v>
      </c>
    </row>
    <row r="50" spans="1:9" ht="11.25" customHeight="1">
      <c r="A50" s="47" t="s">
        <v>16</v>
      </c>
      <c r="B50" s="48" t="s">
        <v>48</v>
      </c>
      <c r="C50" s="48">
        <v>1</v>
      </c>
      <c r="D50" s="48" t="s">
        <v>48</v>
      </c>
      <c r="E50" s="48" t="s">
        <v>48</v>
      </c>
      <c r="F50" s="48" t="s">
        <v>48</v>
      </c>
      <c r="G50" s="48" t="s">
        <v>48</v>
      </c>
      <c r="H50" s="49" t="s">
        <v>48</v>
      </c>
      <c r="I50" s="50">
        <v>1</v>
      </c>
    </row>
    <row r="51" spans="1:9" ht="11.25" customHeight="1">
      <c r="A51" s="47" t="s">
        <v>17</v>
      </c>
      <c r="B51" s="48" t="s">
        <v>48</v>
      </c>
      <c r="C51" s="48">
        <v>1</v>
      </c>
      <c r="D51" s="48" t="s">
        <v>48</v>
      </c>
      <c r="E51" s="48" t="s">
        <v>48</v>
      </c>
      <c r="F51" s="48" t="s">
        <v>48</v>
      </c>
      <c r="G51" s="48" t="s">
        <v>48</v>
      </c>
      <c r="H51" s="49" t="s">
        <v>48</v>
      </c>
      <c r="I51" s="50">
        <v>1</v>
      </c>
    </row>
    <row r="52" spans="1:9" ht="11.25" customHeight="1">
      <c r="A52" s="47" t="s">
        <v>18</v>
      </c>
      <c r="B52" s="48">
        <v>5</v>
      </c>
      <c r="C52" s="48">
        <v>1</v>
      </c>
      <c r="D52" s="48" t="s">
        <v>48</v>
      </c>
      <c r="E52" s="48" t="s">
        <v>48</v>
      </c>
      <c r="F52" s="48" t="s">
        <v>48</v>
      </c>
      <c r="G52" s="48" t="s">
        <v>48</v>
      </c>
      <c r="H52" s="49" t="s">
        <v>48</v>
      </c>
      <c r="I52" s="50">
        <v>6</v>
      </c>
    </row>
    <row r="53" spans="1:9" ht="11.25" customHeight="1">
      <c r="A53" s="47" t="s">
        <v>69</v>
      </c>
      <c r="B53" s="48">
        <v>1</v>
      </c>
      <c r="C53" s="48" t="s">
        <v>48</v>
      </c>
      <c r="D53" s="48" t="s">
        <v>48</v>
      </c>
      <c r="E53" s="48" t="s">
        <v>48</v>
      </c>
      <c r="F53" s="48" t="s">
        <v>48</v>
      </c>
      <c r="G53" s="48" t="s">
        <v>48</v>
      </c>
      <c r="H53" s="49" t="s">
        <v>48</v>
      </c>
      <c r="I53" s="50">
        <v>1</v>
      </c>
    </row>
    <row r="54" spans="1:9" ht="11.25" customHeight="1">
      <c r="A54" s="21" t="s">
        <v>19</v>
      </c>
      <c r="B54" s="15">
        <v>1</v>
      </c>
      <c r="C54" s="15" t="s">
        <v>48</v>
      </c>
      <c r="D54" s="15" t="s">
        <v>48</v>
      </c>
      <c r="E54" s="15" t="s">
        <v>48</v>
      </c>
      <c r="F54" s="15" t="s">
        <v>48</v>
      </c>
      <c r="G54" s="15" t="s">
        <v>48</v>
      </c>
      <c r="H54" s="37" t="s">
        <v>48</v>
      </c>
      <c r="I54" s="24">
        <v>1</v>
      </c>
    </row>
    <row r="55" spans="1:9" ht="11.25" customHeight="1">
      <c r="A55" s="21" t="s">
        <v>20</v>
      </c>
      <c r="B55" s="15">
        <v>1</v>
      </c>
      <c r="C55" s="15" t="s">
        <v>48</v>
      </c>
      <c r="D55" s="15" t="s">
        <v>48</v>
      </c>
      <c r="E55" s="15" t="s">
        <v>48</v>
      </c>
      <c r="F55" s="15" t="s">
        <v>48</v>
      </c>
      <c r="G55" s="15" t="s">
        <v>48</v>
      </c>
      <c r="H55" s="37" t="s">
        <v>48</v>
      </c>
      <c r="I55" s="24">
        <v>2</v>
      </c>
    </row>
    <row r="56" spans="1:9" ht="11.25" customHeight="1">
      <c r="A56" s="21" t="s">
        <v>73</v>
      </c>
      <c r="B56" s="15">
        <v>1</v>
      </c>
      <c r="C56" s="15" t="s">
        <v>48</v>
      </c>
      <c r="D56" s="15" t="s">
        <v>48</v>
      </c>
      <c r="E56" s="15" t="s">
        <v>48</v>
      </c>
      <c r="F56" s="15" t="s">
        <v>48</v>
      </c>
      <c r="G56" s="15" t="s">
        <v>48</v>
      </c>
      <c r="H56" s="37" t="s">
        <v>48</v>
      </c>
      <c r="I56" s="24">
        <v>1</v>
      </c>
    </row>
    <row r="57" spans="1:9" ht="11.25" customHeight="1">
      <c r="A57" s="21" t="s">
        <v>21</v>
      </c>
      <c r="B57" s="15">
        <v>3</v>
      </c>
      <c r="C57" s="15">
        <v>1</v>
      </c>
      <c r="D57" s="15" t="s">
        <v>48</v>
      </c>
      <c r="E57" s="15" t="s">
        <v>48</v>
      </c>
      <c r="F57" s="15" t="s">
        <v>48</v>
      </c>
      <c r="G57" s="15" t="s">
        <v>48</v>
      </c>
      <c r="H57" s="37" t="s">
        <v>48</v>
      </c>
      <c r="I57" s="24">
        <v>4</v>
      </c>
    </row>
    <row r="58" spans="1:9" ht="11.25" customHeight="1">
      <c r="A58" s="21" t="s">
        <v>74</v>
      </c>
      <c r="B58" s="15">
        <v>2</v>
      </c>
      <c r="C58" s="15" t="s">
        <v>48</v>
      </c>
      <c r="D58" s="15" t="s">
        <v>48</v>
      </c>
      <c r="E58" s="15" t="s">
        <v>48</v>
      </c>
      <c r="F58" s="15" t="s">
        <v>48</v>
      </c>
      <c r="G58" s="15" t="s">
        <v>48</v>
      </c>
      <c r="H58" s="37" t="s">
        <v>48</v>
      </c>
      <c r="I58" s="24">
        <v>2</v>
      </c>
    </row>
    <row r="59" spans="1:9" ht="11.25" customHeight="1">
      <c r="A59" s="21" t="s">
        <v>22</v>
      </c>
      <c r="B59" s="15">
        <v>6</v>
      </c>
      <c r="C59" s="15">
        <v>1</v>
      </c>
      <c r="D59" s="15" t="s">
        <v>48</v>
      </c>
      <c r="E59" s="15" t="s">
        <v>48</v>
      </c>
      <c r="F59" s="15" t="s">
        <v>48</v>
      </c>
      <c r="G59" s="15" t="s">
        <v>48</v>
      </c>
      <c r="H59" s="37">
        <v>1</v>
      </c>
      <c r="I59" s="24">
        <v>7</v>
      </c>
    </row>
    <row r="60" spans="1:9" ht="11.25" customHeight="1">
      <c r="A60" s="21" t="s">
        <v>50</v>
      </c>
      <c r="B60" s="15">
        <v>5</v>
      </c>
      <c r="C60" s="15">
        <v>2</v>
      </c>
      <c r="D60" s="15" t="s">
        <v>48</v>
      </c>
      <c r="E60" s="15" t="s">
        <v>48</v>
      </c>
      <c r="F60" s="15" t="s">
        <v>48</v>
      </c>
      <c r="G60" s="15" t="s">
        <v>48</v>
      </c>
      <c r="H60" s="37">
        <v>1</v>
      </c>
      <c r="I60" s="24">
        <v>6</v>
      </c>
    </row>
    <row r="61" spans="1:9" ht="11.25" customHeight="1">
      <c r="A61" s="21" t="s">
        <v>57</v>
      </c>
      <c r="B61" s="15">
        <v>2</v>
      </c>
      <c r="C61" s="15">
        <v>1</v>
      </c>
      <c r="D61" s="15" t="s">
        <v>48</v>
      </c>
      <c r="E61" s="15" t="s">
        <v>48</v>
      </c>
      <c r="F61" s="15" t="s">
        <v>48</v>
      </c>
      <c r="G61" s="15" t="s">
        <v>48</v>
      </c>
      <c r="H61" s="37" t="s">
        <v>48</v>
      </c>
      <c r="I61" s="24">
        <v>3</v>
      </c>
    </row>
    <row r="62" spans="1:9" ht="11.25" customHeight="1">
      <c r="A62" s="21" t="s">
        <v>23</v>
      </c>
      <c r="B62" s="15">
        <v>1</v>
      </c>
      <c r="C62" s="15" t="s">
        <v>48</v>
      </c>
      <c r="D62" s="15" t="s">
        <v>48</v>
      </c>
      <c r="E62" s="15" t="s">
        <v>48</v>
      </c>
      <c r="F62" s="15" t="s">
        <v>48</v>
      </c>
      <c r="G62" s="15" t="s">
        <v>48</v>
      </c>
      <c r="H62" s="37" t="s">
        <v>48</v>
      </c>
      <c r="I62" s="24">
        <v>1</v>
      </c>
    </row>
    <row r="63" spans="1:9" ht="11.25" customHeight="1">
      <c r="A63" s="21" t="s">
        <v>24</v>
      </c>
      <c r="B63" s="15">
        <v>1</v>
      </c>
      <c r="C63" s="15" t="s">
        <v>48</v>
      </c>
      <c r="D63" s="15" t="s">
        <v>48</v>
      </c>
      <c r="E63" s="15" t="s">
        <v>48</v>
      </c>
      <c r="F63" s="15" t="s">
        <v>48</v>
      </c>
      <c r="G63" s="15" t="s">
        <v>48</v>
      </c>
      <c r="H63" s="37" t="s">
        <v>48</v>
      </c>
      <c r="I63" s="24">
        <v>1</v>
      </c>
    </row>
    <row r="64" spans="1:9" ht="11.25" customHeight="1">
      <c r="A64" s="21" t="s">
        <v>63</v>
      </c>
      <c r="B64" s="15">
        <v>4</v>
      </c>
      <c r="C64" s="15" t="s">
        <v>48</v>
      </c>
      <c r="D64" s="15" t="s">
        <v>48</v>
      </c>
      <c r="E64" s="15" t="s">
        <v>48</v>
      </c>
      <c r="F64" s="15" t="s">
        <v>48</v>
      </c>
      <c r="G64" s="15" t="s">
        <v>48</v>
      </c>
      <c r="H64" s="37" t="s">
        <v>48</v>
      </c>
      <c r="I64" s="24">
        <v>4</v>
      </c>
    </row>
    <row r="65" spans="1:9" ht="11.25" customHeight="1">
      <c r="A65" s="52" t="s">
        <v>64</v>
      </c>
      <c r="B65" s="53">
        <v>2</v>
      </c>
      <c r="C65" s="53">
        <v>1</v>
      </c>
      <c r="D65" s="53" t="s">
        <v>48</v>
      </c>
      <c r="E65" s="53" t="s">
        <v>48</v>
      </c>
      <c r="F65" s="53">
        <v>1</v>
      </c>
      <c r="G65" s="53" t="s">
        <v>48</v>
      </c>
      <c r="H65" s="54" t="s">
        <v>48</v>
      </c>
      <c r="I65" s="55">
        <v>2</v>
      </c>
    </row>
    <row r="66" spans="1:9" ht="10.5">
      <c r="A66" s="51" t="s">
        <v>25</v>
      </c>
      <c r="B66" s="57">
        <f aca="true" t="shared" si="3" ref="B66:I66">SUM(B47:B65)</f>
        <v>73</v>
      </c>
      <c r="C66" s="57">
        <f t="shared" si="3"/>
        <v>13</v>
      </c>
      <c r="D66" s="57">
        <f t="shared" si="3"/>
        <v>2</v>
      </c>
      <c r="E66" s="57">
        <f t="shared" si="3"/>
        <v>0</v>
      </c>
      <c r="F66" s="57">
        <f t="shared" si="3"/>
        <v>1</v>
      </c>
      <c r="G66" s="57">
        <f t="shared" si="3"/>
        <v>1</v>
      </c>
      <c r="H66" s="57">
        <f t="shared" si="3"/>
        <v>2</v>
      </c>
      <c r="I66" s="57">
        <f t="shared" si="3"/>
        <v>83</v>
      </c>
    </row>
    <row r="67" spans="1:9" ht="11.25" customHeight="1">
      <c r="A67" s="47" t="s">
        <v>62</v>
      </c>
      <c r="B67" s="48">
        <v>3</v>
      </c>
      <c r="C67" s="48" t="s">
        <v>48</v>
      </c>
      <c r="D67" s="48" t="s">
        <v>48</v>
      </c>
      <c r="E67" s="48" t="s">
        <v>48</v>
      </c>
      <c r="F67" s="48" t="s">
        <v>48</v>
      </c>
      <c r="G67" s="48" t="s">
        <v>48</v>
      </c>
      <c r="H67" s="49" t="s">
        <v>48</v>
      </c>
      <c r="I67" s="50">
        <v>3</v>
      </c>
    </row>
    <row r="68" spans="1:9" ht="21">
      <c r="A68" s="33" t="s">
        <v>40</v>
      </c>
      <c r="B68" s="34">
        <v>59</v>
      </c>
      <c r="C68" s="34">
        <v>1</v>
      </c>
      <c r="D68" s="34">
        <v>1</v>
      </c>
      <c r="E68" s="34" t="s">
        <v>48</v>
      </c>
      <c r="F68" s="34" t="s">
        <v>48</v>
      </c>
      <c r="G68" s="34" t="s">
        <v>48</v>
      </c>
      <c r="H68" s="38" t="s">
        <v>48</v>
      </c>
      <c r="I68" s="35">
        <v>61</v>
      </c>
    </row>
    <row r="69" spans="1:9" s="19" customFormat="1" ht="13.5" customHeight="1">
      <c r="A69" s="20" t="s">
        <v>41</v>
      </c>
      <c r="B69" s="23">
        <f aca="true" t="shared" si="4" ref="B69:I69">SUM(B67:B68,B66,B43,B19,B46)</f>
        <v>5555</v>
      </c>
      <c r="C69" s="23">
        <f t="shared" si="4"/>
        <v>713</v>
      </c>
      <c r="D69" s="23">
        <f t="shared" si="4"/>
        <v>653</v>
      </c>
      <c r="E69" s="23">
        <f t="shared" si="4"/>
        <v>0</v>
      </c>
      <c r="F69" s="23">
        <f t="shared" si="4"/>
        <v>76</v>
      </c>
      <c r="G69" s="23">
        <f t="shared" si="4"/>
        <v>16</v>
      </c>
      <c r="H69" s="23">
        <f t="shared" si="4"/>
        <v>170</v>
      </c>
      <c r="I69" s="23">
        <f t="shared" si="4"/>
        <v>6067</v>
      </c>
    </row>
    <row r="70" spans="1:10" ht="33.75" customHeight="1">
      <c r="A70" s="603" t="s">
        <v>94</v>
      </c>
      <c r="B70" s="603"/>
      <c r="C70" s="603"/>
      <c r="D70" s="603"/>
      <c r="E70" s="603"/>
      <c r="F70" s="603"/>
      <c r="G70" s="603"/>
      <c r="H70" s="603"/>
      <c r="I70" s="603"/>
      <c r="J70" s="5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A1:T29"/>
  <sheetViews>
    <sheetView tabSelected="1" zoomScaleSheetLayoutView="100" workbookViewId="0" topLeftCell="A1">
      <selection activeCell="A82" sqref="A82:B83"/>
    </sheetView>
  </sheetViews>
  <sheetFormatPr defaultColWidth="9.140625" defaultRowHeight="12.75"/>
  <cols>
    <col min="1" max="1" width="16.7109375" style="59" customWidth="1"/>
    <col min="2" max="13" width="6.28125" style="59" customWidth="1"/>
    <col min="14" max="16384" width="9.140625" style="59" customWidth="1"/>
  </cols>
  <sheetData>
    <row r="1" spans="1:13" s="99" customFormat="1" ht="15.75">
      <c r="A1" s="607" t="s">
        <v>119</v>
      </c>
      <c r="B1" s="572"/>
      <c r="C1" s="572"/>
      <c r="D1" s="572"/>
      <c r="E1" s="572"/>
      <c r="F1" s="572"/>
      <c r="G1" s="572"/>
      <c r="H1" s="572"/>
      <c r="I1" s="572"/>
      <c r="J1" s="572"/>
      <c r="K1" s="572"/>
      <c r="L1" s="572"/>
      <c r="M1" s="573"/>
    </row>
    <row r="2" spans="1:13" s="99" customFormat="1" ht="24.75" customHeight="1">
      <c r="A2" s="574" t="str">
        <f>LOWER(Nastavení!B1)</f>
        <v>srpen 2008</v>
      </c>
      <c r="B2" s="575"/>
      <c r="C2" s="575"/>
      <c r="D2" s="575"/>
      <c r="E2" s="575"/>
      <c r="F2" s="575"/>
      <c r="G2" s="575"/>
      <c r="H2" s="575"/>
      <c r="I2" s="575"/>
      <c r="J2" s="575"/>
      <c r="K2" s="575"/>
      <c r="L2" s="575"/>
      <c r="M2" s="569"/>
    </row>
    <row r="3" spans="1:13" s="99" customFormat="1" ht="24.75" customHeight="1">
      <c r="A3" s="607" t="s">
        <v>120</v>
      </c>
      <c r="B3" s="572"/>
      <c r="C3" s="572"/>
      <c r="D3" s="572"/>
      <c r="E3" s="572"/>
      <c r="F3" s="572"/>
      <c r="G3" s="572"/>
      <c r="H3" s="572"/>
      <c r="I3" s="572"/>
      <c r="J3" s="572"/>
      <c r="K3" s="572"/>
      <c r="L3" s="572"/>
      <c r="M3" s="573"/>
    </row>
    <row r="4" spans="1:14" s="406" customFormat="1" ht="10.5">
      <c r="A4" s="403"/>
      <c r="B4" s="404"/>
      <c r="C4" s="404"/>
      <c r="D4" s="404"/>
      <c r="E4" s="404"/>
      <c r="F4" s="429" t="s">
        <v>236</v>
      </c>
      <c r="G4" s="405"/>
      <c r="H4" s="405"/>
      <c r="I4" s="405"/>
      <c r="J4" s="405"/>
      <c r="K4" s="405"/>
      <c r="L4" s="405"/>
      <c r="N4" s="407"/>
    </row>
    <row r="5" spans="1:7" ht="12.75">
      <c r="A5" s="78" t="s">
        <v>47</v>
      </c>
      <c r="B5" s="570" t="s">
        <v>45</v>
      </c>
      <c r="C5" s="571"/>
      <c r="D5" s="570" t="s">
        <v>46</v>
      </c>
      <c r="E5" s="571"/>
      <c r="F5" s="568" t="s">
        <v>41</v>
      </c>
      <c r="G5" s="63"/>
    </row>
    <row r="6" spans="1:7" ht="12.75">
      <c r="A6" s="78" t="s">
        <v>112</v>
      </c>
      <c r="B6" s="385" t="s">
        <v>42</v>
      </c>
      <c r="C6" s="385" t="s">
        <v>43</v>
      </c>
      <c r="D6" s="385" t="s">
        <v>42</v>
      </c>
      <c r="E6" s="385" t="s">
        <v>43</v>
      </c>
      <c r="F6" s="608"/>
      <c r="G6" s="63"/>
    </row>
    <row r="7" spans="1:14" ht="12.75">
      <c r="A7" s="178"/>
      <c r="B7" s="179">
        <v>0</v>
      </c>
      <c r="C7" s="154">
        <v>0</v>
      </c>
      <c r="D7" s="154">
        <v>0</v>
      </c>
      <c r="E7" s="180">
        <v>0</v>
      </c>
      <c r="F7" s="477">
        <v>0</v>
      </c>
      <c r="G7" s="63"/>
      <c r="N7" s="63"/>
    </row>
    <row r="8" spans="1:14" ht="12.75">
      <c r="A8" s="162" t="s">
        <v>41</v>
      </c>
      <c r="B8" s="169">
        <v>0</v>
      </c>
      <c r="C8" s="169">
        <v>0</v>
      </c>
      <c r="D8" s="169">
        <v>0</v>
      </c>
      <c r="E8" s="323">
        <v>0</v>
      </c>
      <c r="F8" s="169">
        <v>0</v>
      </c>
      <c r="G8" s="63"/>
      <c r="N8" s="63"/>
    </row>
    <row r="9" spans="1:14" ht="12.75">
      <c r="A9" s="122"/>
      <c r="B9" s="123"/>
      <c r="C9" s="123"/>
      <c r="D9" s="123"/>
      <c r="E9" s="123"/>
      <c r="F9" s="123"/>
      <c r="G9" s="321"/>
      <c r="H9" s="322"/>
      <c r="I9" s="322"/>
      <c r="J9" s="322"/>
      <c r="K9" s="322"/>
      <c r="L9" s="322"/>
      <c r="N9" s="63"/>
    </row>
    <row r="10" spans="1:14" ht="34.5" customHeight="1">
      <c r="A10" s="122"/>
      <c r="B10" s="123"/>
      <c r="C10" s="123"/>
      <c r="D10" s="123"/>
      <c r="E10" s="123"/>
      <c r="F10" s="123"/>
      <c r="G10" s="124"/>
      <c r="H10" s="124"/>
      <c r="I10" s="124"/>
      <c r="J10" s="124"/>
      <c r="K10" s="124"/>
      <c r="L10" s="124"/>
      <c r="N10" s="63"/>
    </row>
    <row r="11" spans="1:14" s="120" customFormat="1" ht="34.5" customHeight="1">
      <c r="A11" s="565" t="s">
        <v>133</v>
      </c>
      <c r="B11" s="566"/>
      <c r="C11" s="566"/>
      <c r="D11" s="566"/>
      <c r="E11" s="566"/>
      <c r="F11" s="566"/>
      <c r="G11" s="566"/>
      <c r="H11" s="566"/>
      <c r="I11" s="566"/>
      <c r="J11" s="566"/>
      <c r="K11" s="566"/>
      <c r="L11" s="566"/>
      <c r="M11" s="567"/>
      <c r="N11" s="119"/>
    </row>
    <row r="12" spans="1:14" s="411" customFormat="1" ht="8.25">
      <c r="A12" s="403"/>
      <c r="B12" s="404"/>
      <c r="C12" s="404"/>
      <c r="D12" s="404"/>
      <c r="E12" s="404"/>
      <c r="F12" s="404"/>
      <c r="G12" s="409"/>
      <c r="H12" s="409"/>
      <c r="I12" s="409"/>
      <c r="J12" s="409"/>
      <c r="K12" s="409"/>
      <c r="L12" s="409"/>
      <c r="M12" s="429" t="s">
        <v>237</v>
      </c>
      <c r="N12" s="410"/>
    </row>
    <row r="13" spans="1:20" s="67" customFormat="1" ht="90" customHeight="1">
      <c r="A13" s="197" t="s">
        <v>0</v>
      </c>
      <c r="B13" s="198" t="s">
        <v>332</v>
      </c>
      <c r="C13" s="199" t="s">
        <v>87</v>
      </c>
      <c r="D13" s="200" t="s">
        <v>151</v>
      </c>
      <c r="E13" s="200" t="s">
        <v>76</v>
      </c>
      <c r="F13" s="199" t="s">
        <v>139</v>
      </c>
      <c r="G13" s="199" t="s">
        <v>152</v>
      </c>
      <c r="H13" s="199" t="s">
        <v>115</v>
      </c>
      <c r="I13" s="199" t="s">
        <v>68</v>
      </c>
      <c r="J13" s="199" t="s">
        <v>153</v>
      </c>
      <c r="K13" s="199" t="s">
        <v>154</v>
      </c>
      <c r="L13" s="198" t="s">
        <v>155</v>
      </c>
      <c r="M13" s="199" t="s">
        <v>333</v>
      </c>
      <c r="O13" s="120"/>
      <c r="P13" s="120"/>
      <c r="Q13" s="120"/>
      <c r="R13" s="120"/>
      <c r="S13" s="120"/>
      <c r="T13" s="120"/>
    </row>
    <row r="14" spans="1:14" ht="12.75">
      <c r="A14" s="196" t="s">
        <v>10</v>
      </c>
      <c r="B14" s="191">
        <v>1</v>
      </c>
      <c r="C14" s="192">
        <v>0</v>
      </c>
      <c r="D14" s="192">
        <v>0</v>
      </c>
      <c r="E14" s="192">
        <v>0</v>
      </c>
      <c r="F14" s="192">
        <v>0</v>
      </c>
      <c r="G14" s="192">
        <v>0</v>
      </c>
      <c r="H14" s="192">
        <v>0</v>
      </c>
      <c r="I14" s="192">
        <v>1</v>
      </c>
      <c r="J14" s="192">
        <v>1</v>
      </c>
      <c r="K14" s="192">
        <v>1</v>
      </c>
      <c r="L14" s="192">
        <v>0</v>
      </c>
      <c r="M14" s="193">
        <v>0</v>
      </c>
      <c r="N14" s="319">
        <f aca="true" t="shared" si="0" ref="N14:N25">B14+C14+D14-K14-M14</f>
        <v>0</v>
      </c>
    </row>
    <row r="15" spans="1:14" ht="12.75">
      <c r="A15" s="182" t="s">
        <v>12</v>
      </c>
      <c r="B15" s="183">
        <v>1</v>
      </c>
      <c r="C15" s="156">
        <v>0</v>
      </c>
      <c r="D15" s="156">
        <v>0</v>
      </c>
      <c r="E15" s="156">
        <v>1</v>
      </c>
      <c r="F15" s="156">
        <v>0</v>
      </c>
      <c r="G15" s="156">
        <v>0</v>
      </c>
      <c r="H15" s="156">
        <v>0</v>
      </c>
      <c r="I15" s="156">
        <v>0</v>
      </c>
      <c r="J15" s="156">
        <v>1</v>
      </c>
      <c r="K15" s="156">
        <v>0</v>
      </c>
      <c r="L15" s="156">
        <v>0</v>
      </c>
      <c r="M15" s="195">
        <v>1</v>
      </c>
      <c r="N15" s="319">
        <f t="shared" si="0"/>
        <v>0</v>
      </c>
    </row>
    <row r="16" spans="1:14" ht="12.75">
      <c r="A16" s="160" t="s">
        <v>13</v>
      </c>
      <c r="B16" s="202">
        <v>2</v>
      </c>
      <c r="C16" s="202">
        <v>0</v>
      </c>
      <c r="D16" s="202">
        <v>0</v>
      </c>
      <c r="E16" s="202">
        <v>1</v>
      </c>
      <c r="F16" s="202">
        <v>0</v>
      </c>
      <c r="G16" s="202">
        <v>0</v>
      </c>
      <c r="H16" s="202">
        <v>0</v>
      </c>
      <c r="I16" s="202">
        <v>1</v>
      </c>
      <c r="J16" s="202">
        <v>2</v>
      </c>
      <c r="K16" s="202">
        <v>1</v>
      </c>
      <c r="L16" s="202">
        <v>0</v>
      </c>
      <c r="M16" s="202">
        <v>1</v>
      </c>
      <c r="N16" s="319">
        <f t="shared" si="0"/>
        <v>0</v>
      </c>
    </row>
    <row r="17" spans="1:14" ht="12.75">
      <c r="A17" s="175" t="s">
        <v>38</v>
      </c>
      <c r="B17" s="176">
        <v>1</v>
      </c>
      <c r="C17" s="158">
        <v>0</v>
      </c>
      <c r="D17" s="158">
        <v>0</v>
      </c>
      <c r="E17" s="158">
        <v>0</v>
      </c>
      <c r="F17" s="158">
        <v>0</v>
      </c>
      <c r="G17" s="158">
        <v>0</v>
      </c>
      <c r="H17" s="158">
        <v>0</v>
      </c>
      <c r="I17" s="158">
        <v>0</v>
      </c>
      <c r="J17" s="158">
        <v>0</v>
      </c>
      <c r="K17" s="158">
        <v>0</v>
      </c>
      <c r="L17" s="158">
        <v>0</v>
      </c>
      <c r="M17" s="201">
        <v>1</v>
      </c>
      <c r="N17" s="319">
        <f t="shared" si="0"/>
        <v>0</v>
      </c>
    </row>
    <row r="18" spans="1:14" ht="12.75">
      <c r="A18" s="178" t="s">
        <v>32</v>
      </c>
      <c r="B18" s="179">
        <v>0</v>
      </c>
      <c r="C18" s="154">
        <v>0</v>
      </c>
      <c r="D18" s="154">
        <v>0</v>
      </c>
      <c r="E18" s="154">
        <v>0</v>
      </c>
      <c r="F18" s="154">
        <v>0</v>
      </c>
      <c r="G18" s="154">
        <v>0</v>
      </c>
      <c r="H18" s="154">
        <v>0</v>
      </c>
      <c r="I18" s="154">
        <v>0</v>
      </c>
      <c r="J18" s="154">
        <v>0</v>
      </c>
      <c r="K18" s="154">
        <v>0</v>
      </c>
      <c r="L18" s="154">
        <v>1</v>
      </c>
      <c r="M18" s="194">
        <v>0</v>
      </c>
      <c r="N18" s="319">
        <f t="shared" si="0"/>
        <v>0</v>
      </c>
    </row>
    <row r="19" spans="1:14" ht="12.75">
      <c r="A19" s="178" t="s">
        <v>28</v>
      </c>
      <c r="B19" s="179">
        <v>1</v>
      </c>
      <c r="C19" s="154">
        <v>0</v>
      </c>
      <c r="D19" s="154">
        <v>0</v>
      </c>
      <c r="E19" s="154">
        <v>0</v>
      </c>
      <c r="F19" s="154">
        <v>0</v>
      </c>
      <c r="G19" s="154">
        <v>0</v>
      </c>
      <c r="H19" s="154">
        <v>0</v>
      </c>
      <c r="I19" s="154">
        <v>0</v>
      </c>
      <c r="J19" s="154">
        <v>0</v>
      </c>
      <c r="K19" s="154">
        <v>0</v>
      </c>
      <c r="L19" s="154">
        <v>0</v>
      </c>
      <c r="M19" s="194">
        <v>1</v>
      </c>
      <c r="N19" s="319">
        <f t="shared" si="0"/>
        <v>0</v>
      </c>
    </row>
    <row r="20" spans="1:14" ht="12.75">
      <c r="A20" s="178" t="s">
        <v>58</v>
      </c>
      <c r="B20" s="179">
        <v>3</v>
      </c>
      <c r="C20" s="154">
        <v>0</v>
      </c>
      <c r="D20" s="154">
        <v>0</v>
      </c>
      <c r="E20" s="154">
        <v>0</v>
      </c>
      <c r="F20" s="154">
        <v>1</v>
      </c>
      <c r="G20" s="154">
        <v>0</v>
      </c>
      <c r="H20" s="154">
        <v>0</v>
      </c>
      <c r="I20" s="154">
        <v>1</v>
      </c>
      <c r="J20" s="154">
        <v>2</v>
      </c>
      <c r="K20" s="154">
        <v>1</v>
      </c>
      <c r="L20" s="154">
        <v>0</v>
      </c>
      <c r="M20" s="194">
        <v>2</v>
      </c>
      <c r="N20" s="319">
        <f t="shared" si="0"/>
        <v>0</v>
      </c>
    </row>
    <row r="21" spans="1:14" ht="12.75">
      <c r="A21" s="160" t="s">
        <v>39</v>
      </c>
      <c r="B21" s="202">
        <v>5</v>
      </c>
      <c r="C21" s="202">
        <v>0</v>
      </c>
      <c r="D21" s="202">
        <v>0</v>
      </c>
      <c r="E21" s="202">
        <v>0</v>
      </c>
      <c r="F21" s="202">
        <v>1</v>
      </c>
      <c r="G21" s="202">
        <v>0</v>
      </c>
      <c r="H21" s="202">
        <v>0</v>
      </c>
      <c r="I21" s="202">
        <v>1</v>
      </c>
      <c r="J21" s="202">
        <v>2</v>
      </c>
      <c r="K21" s="202">
        <v>1</v>
      </c>
      <c r="L21" s="202">
        <v>1</v>
      </c>
      <c r="M21" s="202">
        <v>4</v>
      </c>
      <c r="N21" s="319">
        <f t="shared" si="0"/>
        <v>0</v>
      </c>
    </row>
    <row r="22" spans="1:14" ht="12.75">
      <c r="A22" s="175" t="s">
        <v>195</v>
      </c>
      <c r="B22" s="176">
        <v>1</v>
      </c>
      <c r="C22" s="158">
        <v>0</v>
      </c>
      <c r="D22" s="158">
        <v>0</v>
      </c>
      <c r="E22" s="158">
        <v>0</v>
      </c>
      <c r="F22" s="158">
        <v>0</v>
      </c>
      <c r="G22" s="158">
        <v>0</v>
      </c>
      <c r="H22" s="158">
        <v>0</v>
      </c>
      <c r="I22" s="158">
        <v>0</v>
      </c>
      <c r="J22" s="158">
        <v>0</v>
      </c>
      <c r="K22" s="158">
        <v>0</v>
      </c>
      <c r="L22" s="158">
        <v>0</v>
      </c>
      <c r="M22" s="201">
        <v>1</v>
      </c>
      <c r="N22" s="319">
        <f t="shared" si="0"/>
        <v>0</v>
      </c>
    </row>
    <row r="23" spans="1:14" ht="12.75">
      <c r="A23" s="175" t="s">
        <v>20</v>
      </c>
      <c r="B23" s="176">
        <v>2</v>
      </c>
      <c r="C23" s="158">
        <v>0</v>
      </c>
      <c r="D23" s="158">
        <v>0</v>
      </c>
      <c r="E23" s="158">
        <v>0</v>
      </c>
      <c r="F23" s="158">
        <v>0</v>
      </c>
      <c r="G23" s="158">
        <v>0</v>
      </c>
      <c r="H23" s="158">
        <v>0</v>
      </c>
      <c r="I23" s="158">
        <v>0</v>
      </c>
      <c r="J23" s="158">
        <v>0</v>
      </c>
      <c r="K23" s="158">
        <v>0</v>
      </c>
      <c r="L23" s="158">
        <v>0</v>
      </c>
      <c r="M23" s="201">
        <v>2</v>
      </c>
      <c r="N23" s="319">
        <f t="shared" si="0"/>
        <v>0</v>
      </c>
    </row>
    <row r="24" spans="1:14" ht="12.75">
      <c r="A24" s="160" t="s">
        <v>25</v>
      </c>
      <c r="B24" s="202">
        <v>3</v>
      </c>
      <c r="C24" s="202">
        <v>0</v>
      </c>
      <c r="D24" s="202">
        <v>0</v>
      </c>
      <c r="E24" s="202">
        <v>0</v>
      </c>
      <c r="F24" s="202">
        <v>0</v>
      </c>
      <c r="G24" s="202">
        <v>0</v>
      </c>
      <c r="H24" s="202">
        <v>0</v>
      </c>
      <c r="I24" s="202">
        <v>0</v>
      </c>
      <c r="J24" s="202">
        <v>0</v>
      </c>
      <c r="K24" s="202">
        <v>0</v>
      </c>
      <c r="L24" s="202">
        <v>0</v>
      </c>
      <c r="M24" s="202">
        <v>3</v>
      </c>
      <c r="N24" s="319">
        <f t="shared" si="0"/>
        <v>0</v>
      </c>
    </row>
    <row r="25" spans="1:14" ht="12.75">
      <c r="A25" s="162" t="s">
        <v>41</v>
      </c>
      <c r="B25" s="203">
        <v>10</v>
      </c>
      <c r="C25" s="204">
        <v>0</v>
      </c>
      <c r="D25" s="204">
        <v>0</v>
      </c>
      <c r="E25" s="204">
        <v>1</v>
      </c>
      <c r="F25" s="204">
        <v>1</v>
      </c>
      <c r="G25" s="204">
        <v>0</v>
      </c>
      <c r="H25" s="204">
        <v>0</v>
      </c>
      <c r="I25" s="204">
        <v>2</v>
      </c>
      <c r="J25" s="204">
        <v>4</v>
      </c>
      <c r="K25" s="204">
        <v>2</v>
      </c>
      <c r="L25" s="203">
        <v>1</v>
      </c>
      <c r="M25" s="203">
        <v>8</v>
      </c>
      <c r="N25" s="319">
        <f t="shared" si="0"/>
        <v>0</v>
      </c>
    </row>
    <row r="26" spans="1:14" s="77" customFormat="1" ht="12.75">
      <c r="A26" s="122"/>
      <c r="B26" s="123"/>
      <c r="C26" s="123"/>
      <c r="D26" s="123"/>
      <c r="E26" s="123"/>
      <c r="F26" s="123"/>
      <c r="G26" s="124"/>
      <c r="H26" s="124"/>
      <c r="I26" s="124"/>
      <c r="J26" s="124"/>
      <c r="K26" s="124"/>
      <c r="L26" s="124"/>
      <c r="M26" s="59"/>
      <c r="N26" s="121"/>
    </row>
    <row r="27" spans="1:13" s="322" customFormat="1" ht="34.5" customHeight="1">
      <c r="A27" s="609" t="s">
        <v>121</v>
      </c>
      <c r="B27" s="610"/>
      <c r="C27" s="610"/>
      <c r="D27" s="610"/>
      <c r="E27" s="610"/>
      <c r="F27" s="610"/>
      <c r="G27" s="610"/>
      <c r="H27" s="610"/>
      <c r="I27" s="610"/>
      <c r="J27" s="610"/>
      <c r="K27" s="610"/>
      <c r="L27" s="610"/>
      <c r="M27" s="611"/>
    </row>
    <row r="28" spans="1:13" ht="34.5" customHeight="1">
      <c r="A28" s="604" t="s">
        <v>122</v>
      </c>
      <c r="B28" s="605"/>
      <c r="C28" s="605"/>
      <c r="D28" s="605"/>
      <c r="E28" s="605"/>
      <c r="F28" s="605"/>
      <c r="G28" s="605"/>
      <c r="H28" s="605"/>
      <c r="I28" s="605"/>
      <c r="J28" s="605"/>
      <c r="K28" s="605"/>
      <c r="L28" s="605"/>
      <c r="M28" s="606"/>
    </row>
    <row r="29" spans="1:13" ht="34.5" customHeight="1">
      <c r="A29" s="604" t="s">
        <v>156</v>
      </c>
      <c r="B29" s="605"/>
      <c r="C29" s="605"/>
      <c r="D29" s="605"/>
      <c r="E29" s="605"/>
      <c r="F29" s="605"/>
      <c r="G29" s="605"/>
      <c r="H29" s="605"/>
      <c r="I29" s="605"/>
      <c r="J29" s="605"/>
      <c r="K29" s="605"/>
      <c r="L29" s="605"/>
      <c r="M29" s="606"/>
    </row>
  </sheetData>
  <sheetProtection sheet="1" objects="1" scenarios="1"/>
  <mergeCells count="10">
    <mergeCell ref="A28:M28"/>
    <mergeCell ref="A29:M29"/>
    <mergeCell ref="A1:M1"/>
    <mergeCell ref="A2:M2"/>
    <mergeCell ref="B5:C5"/>
    <mergeCell ref="D5:E5"/>
    <mergeCell ref="A11:M11"/>
    <mergeCell ref="F5:F6"/>
    <mergeCell ref="A3:M3"/>
    <mergeCell ref="A27:M27"/>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6"/>
  <dimension ref="A1:V76"/>
  <sheetViews>
    <sheetView showGridLines="0" tabSelected="1" zoomScaleSheetLayoutView="100" workbookViewId="0" topLeftCell="A40">
      <selection activeCell="A82" sqref="A82:B83"/>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26" customFormat="1" ht="15.75">
      <c r="A1" s="583" t="s">
        <v>140</v>
      </c>
      <c r="B1" s="583"/>
      <c r="C1" s="583"/>
      <c r="D1" s="583"/>
      <c r="E1" s="583"/>
      <c r="F1" s="583"/>
      <c r="G1" s="583"/>
      <c r="H1" s="583"/>
      <c r="I1" s="583"/>
      <c r="J1" s="583"/>
      <c r="K1" s="583"/>
      <c r="L1" s="583"/>
      <c r="M1" s="583"/>
      <c r="N1" s="583"/>
      <c r="O1" s="583"/>
      <c r="P1" s="583"/>
      <c r="Q1" s="583"/>
      <c r="R1" s="583"/>
      <c r="S1" s="583"/>
      <c r="T1" s="583"/>
      <c r="U1" s="583"/>
    </row>
    <row r="2" spans="1:21" s="26" customFormat="1" ht="15.75">
      <c r="A2" s="583" t="str">
        <f>CONCATENATE("1990 - ",LOWER(Nastavení!B1))</f>
        <v>1990 - srpen 2008</v>
      </c>
      <c r="B2" s="583"/>
      <c r="C2" s="583"/>
      <c r="D2" s="583"/>
      <c r="E2" s="583"/>
      <c r="F2" s="583"/>
      <c r="G2" s="583"/>
      <c r="H2" s="583"/>
      <c r="I2" s="583"/>
      <c r="J2" s="583"/>
      <c r="K2" s="583"/>
      <c r="L2" s="583"/>
      <c r="M2" s="583"/>
      <c r="N2" s="583"/>
      <c r="O2" s="583"/>
      <c r="P2" s="583"/>
      <c r="Q2" s="583"/>
      <c r="R2" s="583"/>
      <c r="S2" s="583"/>
      <c r="T2" s="583"/>
      <c r="U2" s="583"/>
    </row>
    <row r="3" spans="1:21" s="412" customFormat="1" ht="8.25">
      <c r="A3" s="396"/>
      <c r="B3" s="396"/>
      <c r="C3" s="396"/>
      <c r="D3" s="396"/>
      <c r="E3" s="396"/>
      <c r="F3" s="396"/>
      <c r="G3" s="396"/>
      <c r="H3" s="396"/>
      <c r="I3" s="396"/>
      <c r="J3" s="396"/>
      <c r="K3" s="396"/>
      <c r="L3" s="396"/>
      <c r="M3" s="396"/>
      <c r="N3" s="396"/>
      <c r="O3" s="396"/>
      <c r="P3" s="396"/>
      <c r="Q3" s="396"/>
      <c r="R3" s="396"/>
      <c r="S3" s="396"/>
      <c r="T3" s="396"/>
      <c r="U3" s="429" t="s">
        <v>238</v>
      </c>
    </row>
    <row r="4" spans="1:21" s="25" customFormat="1" ht="24.75" customHeight="1">
      <c r="A4" s="205" t="s">
        <v>0</v>
      </c>
      <c r="B4" s="206">
        <v>1990</v>
      </c>
      <c r="C4" s="207">
        <v>1991</v>
      </c>
      <c r="D4" s="207">
        <v>1992</v>
      </c>
      <c r="E4" s="207">
        <v>1993</v>
      </c>
      <c r="F4" s="207">
        <v>1994</v>
      </c>
      <c r="G4" s="207">
        <v>1995</v>
      </c>
      <c r="H4" s="207">
        <v>1996</v>
      </c>
      <c r="I4" s="207">
        <v>1997</v>
      </c>
      <c r="J4" s="207">
        <v>1998</v>
      </c>
      <c r="K4" s="208">
        <v>1999</v>
      </c>
      <c r="L4" s="207">
        <v>2000</v>
      </c>
      <c r="M4" s="207">
        <v>2001</v>
      </c>
      <c r="N4" s="207">
        <v>2002</v>
      </c>
      <c r="O4" s="207">
        <v>2003</v>
      </c>
      <c r="P4" s="207">
        <v>2004</v>
      </c>
      <c r="Q4" s="207">
        <v>2005</v>
      </c>
      <c r="R4" s="207">
        <v>2006</v>
      </c>
      <c r="S4" s="207">
        <v>2007</v>
      </c>
      <c r="T4" s="208">
        <v>2008</v>
      </c>
      <c r="U4" s="205" t="s">
        <v>41</v>
      </c>
    </row>
    <row r="5" spans="1:22" s="25" customFormat="1" ht="12" customHeight="1">
      <c r="A5" s="209" t="s">
        <v>38</v>
      </c>
      <c r="B5" s="210">
        <v>0</v>
      </c>
      <c r="C5" s="211">
        <v>31</v>
      </c>
      <c r="D5" s="211">
        <v>16</v>
      </c>
      <c r="E5" s="211">
        <v>27</v>
      </c>
      <c r="F5" s="211">
        <v>23</v>
      </c>
      <c r="G5" s="211">
        <v>15</v>
      </c>
      <c r="H5" s="211">
        <v>23</v>
      </c>
      <c r="I5" s="211">
        <v>14</v>
      </c>
      <c r="J5" s="211">
        <v>15</v>
      </c>
      <c r="K5" s="211">
        <v>20</v>
      </c>
      <c r="L5" s="211">
        <v>22</v>
      </c>
      <c r="M5" s="211">
        <v>9</v>
      </c>
      <c r="N5" s="211">
        <v>17</v>
      </c>
      <c r="O5" s="211">
        <v>30</v>
      </c>
      <c r="P5" s="211">
        <v>7</v>
      </c>
      <c r="Q5" s="211">
        <v>5</v>
      </c>
      <c r="R5" s="211">
        <v>5</v>
      </c>
      <c r="S5" s="211">
        <v>8</v>
      </c>
      <c r="T5" s="212">
        <v>2</v>
      </c>
      <c r="U5" s="213">
        <v>289</v>
      </c>
      <c r="V5" s="356">
        <f aca="true" t="shared" si="0" ref="V5:V36">SUM(B5:T5)-U5</f>
        <v>0</v>
      </c>
    </row>
    <row r="6" spans="1:22" s="25" customFormat="1" ht="12" customHeight="1">
      <c r="A6" s="214" t="s">
        <v>59</v>
      </c>
      <c r="B6" s="215">
        <v>0</v>
      </c>
      <c r="C6" s="216">
        <v>31</v>
      </c>
      <c r="D6" s="216">
        <v>5</v>
      </c>
      <c r="E6" s="216">
        <v>4</v>
      </c>
      <c r="F6" s="216">
        <v>0</v>
      </c>
      <c r="G6" s="216">
        <v>0</v>
      </c>
      <c r="H6" s="216">
        <v>6</v>
      </c>
      <c r="I6" s="216">
        <v>0</v>
      </c>
      <c r="J6" s="216">
        <v>0</v>
      </c>
      <c r="K6" s="216">
        <v>0</v>
      </c>
      <c r="L6" s="216">
        <v>0</v>
      </c>
      <c r="M6" s="216">
        <v>0</v>
      </c>
      <c r="N6" s="216">
        <v>0</v>
      </c>
      <c r="O6" s="216">
        <v>0</v>
      </c>
      <c r="P6" s="216">
        <v>0</v>
      </c>
      <c r="Q6" s="216">
        <v>0</v>
      </c>
      <c r="R6" s="216">
        <v>0</v>
      </c>
      <c r="S6" s="216">
        <v>0</v>
      </c>
      <c r="T6" s="217">
        <v>0</v>
      </c>
      <c r="U6" s="218">
        <v>46</v>
      </c>
      <c r="V6" s="356">
        <f t="shared" si="0"/>
        <v>0</v>
      </c>
    </row>
    <row r="7" spans="1:22" s="25" customFormat="1" ht="12" customHeight="1">
      <c r="A7" s="214" t="s">
        <v>14</v>
      </c>
      <c r="B7" s="215">
        <v>0</v>
      </c>
      <c r="C7" s="216">
        <v>0</v>
      </c>
      <c r="D7" s="216">
        <v>0</v>
      </c>
      <c r="E7" s="216">
        <v>0</v>
      </c>
      <c r="F7" s="216">
        <v>0</v>
      </c>
      <c r="G7" s="216">
        <v>0</v>
      </c>
      <c r="H7" s="216">
        <v>1</v>
      </c>
      <c r="I7" s="216">
        <v>0</v>
      </c>
      <c r="J7" s="216">
        <v>0</v>
      </c>
      <c r="K7" s="216">
        <v>0</v>
      </c>
      <c r="L7" s="216">
        <v>0</v>
      </c>
      <c r="M7" s="216">
        <v>0</v>
      </c>
      <c r="N7" s="216">
        <v>0</v>
      </c>
      <c r="O7" s="216">
        <v>0</v>
      </c>
      <c r="P7" s="216">
        <v>0</v>
      </c>
      <c r="Q7" s="216">
        <v>0</v>
      </c>
      <c r="R7" s="216">
        <v>0</v>
      </c>
      <c r="S7" s="216">
        <v>0</v>
      </c>
      <c r="T7" s="217">
        <v>0</v>
      </c>
      <c r="U7" s="218">
        <v>1</v>
      </c>
      <c r="V7" s="356">
        <f t="shared" si="0"/>
        <v>0</v>
      </c>
    </row>
    <row r="8" spans="1:22" s="25" customFormat="1" ht="12" customHeight="1">
      <c r="A8" s="214" t="s">
        <v>15</v>
      </c>
      <c r="B8" s="215">
        <v>0</v>
      </c>
      <c r="C8" s="216">
        <v>21</v>
      </c>
      <c r="D8" s="216">
        <v>7</v>
      </c>
      <c r="E8" s="216">
        <v>3</v>
      </c>
      <c r="F8" s="216">
        <v>0</v>
      </c>
      <c r="G8" s="216">
        <v>0</v>
      </c>
      <c r="H8" s="216">
        <v>1</v>
      </c>
      <c r="I8" s="216">
        <v>0</v>
      </c>
      <c r="J8" s="216">
        <v>0</v>
      </c>
      <c r="K8" s="216">
        <v>0</v>
      </c>
      <c r="L8" s="216">
        <v>0</v>
      </c>
      <c r="M8" s="216">
        <v>0</v>
      </c>
      <c r="N8" s="216">
        <v>0</v>
      </c>
      <c r="O8" s="216">
        <v>0</v>
      </c>
      <c r="P8" s="216">
        <v>0</v>
      </c>
      <c r="Q8" s="216">
        <v>0</v>
      </c>
      <c r="R8" s="216">
        <v>0</v>
      </c>
      <c r="S8" s="216">
        <v>1</v>
      </c>
      <c r="T8" s="217">
        <v>0</v>
      </c>
      <c r="U8" s="218">
        <v>33</v>
      </c>
      <c r="V8" s="356">
        <f t="shared" si="0"/>
        <v>0</v>
      </c>
    </row>
    <row r="9" spans="1:22" s="25" customFormat="1" ht="12" customHeight="1">
      <c r="A9" s="214" t="s">
        <v>32</v>
      </c>
      <c r="B9" s="215">
        <v>0</v>
      </c>
      <c r="C9" s="216">
        <v>0</v>
      </c>
      <c r="D9" s="216">
        <v>7</v>
      </c>
      <c r="E9" s="216">
        <v>32</v>
      </c>
      <c r="F9" s="216">
        <v>36</v>
      </c>
      <c r="G9" s="216">
        <v>8</v>
      </c>
      <c r="H9" s="216">
        <v>22</v>
      </c>
      <c r="I9" s="216">
        <v>4</v>
      </c>
      <c r="J9" s="216">
        <v>0</v>
      </c>
      <c r="K9" s="216">
        <v>3</v>
      </c>
      <c r="L9" s="216">
        <v>16</v>
      </c>
      <c r="M9" s="216">
        <v>1</v>
      </c>
      <c r="N9" s="216">
        <v>6</v>
      </c>
      <c r="O9" s="216">
        <v>26</v>
      </c>
      <c r="P9" s="216">
        <v>9</v>
      </c>
      <c r="Q9" s="216">
        <v>19</v>
      </c>
      <c r="R9" s="216">
        <v>7</v>
      </c>
      <c r="S9" s="216">
        <v>6</v>
      </c>
      <c r="T9" s="217">
        <v>3</v>
      </c>
      <c r="U9" s="218">
        <v>205</v>
      </c>
      <c r="V9" s="356">
        <f t="shared" si="0"/>
        <v>0</v>
      </c>
    </row>
    <row r="10" spans="1:22" s="25" customFormat="1" ht="12" customHeight="1">
      <c r="A10" s="214" t="s">
        <v>60</v>
      </c>
      <c r="B10" s="215">
        <v>0</v>
      </c>
      <c r="C10" s="216">
        <v>4</v>
      </c>
      <c r="D10" s="216">
        <v>1</v>
      </c>
      <c r="E10" s="216">
        <v>6</v>
      </c>
      <c r="F10" s="216">
        <v>1</v>
      </c>
      <c r="G10" s="216">
        <v>0</v>
      </c>
      <c r="H10" s="216">
        <v>1</v>
      </c>
      <c r="I10" s="216">
        <v>3</v>
      </c>
      <c r="J10" s="216">
        <v>7</v>
      </c>
      <c r="K10" s="216">
        <v>0</v>
      </c>
      <c r="L10" s="216">
        <v>6</v>
      </c>
      <c r="M10" s="216">
        <v>0</v>
      </c>
      <c r="N10" s="216">
        <v>3</v>
      </c>
      <c r="O10" s="216">
        <v>0</v>
      </c>
      <c r="P10" s="216">
        <v>0</v>
      </c>
      <c r="Q10" s="216">
        <v>0</v>
      </c>
      <c r="R10" s="216">
        <v>4</v>
      </c>
      <c r="S10" s="216">
        <v>2</v>
      </c>
      <c r="T10" s="217">
        <v>1</v>
      </c>
      <c r="U10" s="218">
        <v>39</v>
      </c>
      <c r="V10" s="356">
        <f t="shared" si="0"/>
        <v>0</v>
      </c>
    </row>
    <row r="11" spans="1:22" s="25" customFormat="1" ht="12" customHeight="1">
      <c r="A11" s="214" t="s">
        <v>34</v>
      </c>
      <c r="B11" s="215">
        <v>0</v>
      </c>
      <c r="C11" s="216">
        <v>0</v>
      </c>
      <c r="D11" s="216">
        <v>0</v>
      </c>
      <c r="E11" s="216">
        <v>0</v>
      </c>
      <c r="F11" s="216">
        <v>0</v>
      </c>
      <c r="G11" s="216">
        <v>0</v>
      </c>
      <c r="H11" s="216">
        <v>0</v>
      </c>
      <c r="I11" s="216">
        <v>0</v>
      </c>
      <c r="J11" s="216">
        <v>0</v>
      </c>
      <c r="K11" s="216">
        <v>0</v>
      </c>
      <c r="L11" s="216">
        <v>0</v>
      </c>
      <c r="M11" s="216">
        <v>0</v>
      </c>
      <c r="N11" s="216">
        <v>0</v>
      </c>
      <c r="O11" s="216">
        <v>0</v>
      </c>
      <c r="P11" s="216">
        <v>0</v>
      </c>
      <c r="Q11" s="216">
        <v>0</v>
      </c>
      <c r="R11" s="216">
        <v>0</v>
      </c>
      <c r="S11" s="216">
        <v>0</v>
      </c>
      <c r="T11" s="217">
        <v>1</v>
      </c>
      <c r="U11" s="218">
        <v>1</v>
      </c>
      <c r="V11" s="356">
        <f t="shared" si="0"/>
        <v>0</v>
      </c>
    </row>
    <row r="12" spans="1:22" s="25" customFormat="1" ht="12" customHeight="1">
      <c r="A12" s="214" t="s">
        <v>3</v>
      </c>
      <c r="B12" s="215">
        <v>0</v>
      </c>
      <c r="C12" s="216">
        <v>3</v>
      </c>
      <c r="D12" s="216">
        <v>2</v>
      </c>
      <c r="E12" s="216">
        <v>0</v>
      </c>
      <c r="F12" s="216">
        <v>0</v>
      </c>
      <c r="G12" s="216">
        <v>0</v>
      </c>
      <c r="H12" s="216">
        <v>0</v>
      </c>
      <c r="I12" s="216">
        <v>5</v>
      </c>
      <c r="J12" s="216">
        <v>7</v>
      </c>
      <c r="K12" s="216">
        <v>11</v>
      </c>
      <c r="L12" s="216">
        <v>24</v>
      </c>
      <c r="M12" s="216">
        <v>25</v>
      </c>
      <c r="N12" s="216">
        <v>26</v>
      </c>
      <c r="O12" s="216">
        <v>20</v>
      </c>
      <c r="P12" s="216">
        <v>29</v>
      </c>
      <c r="Q12" s="216">
        <v>47</v>
      </c>
      <c r="R12" s="216">
        <v>66</v>
      </c>
      <c r="S12" s="216">
        <v>32</v>
      </c>
      <c r="T12" s="217">
        <v>14</v>
      </c>
      <c r="U12" s="218">
        <v>311</v>
      </c>
      <c r="V12" s="356">
        <f t="shared" si="0"/>
        <v>0</v>
      </c>
    </row>
    <row r="13" spans="1:22" s="25" customFormat="1" ht="12" customHeight="1">
      <c r="A13" s="214" t="s">
        <v>40</v>
      </c>
      <c r="B13" s="215">
        <v>0</v>
      </c>
      <c r="C13" s="216">
        <v>0</v>
      </c>
      <c r="D13" s="216">
        <v>1</v>
      </c>
      <c r="E13" s="216">
        <v>8</v>
      </c>
      <c r="F13" s="216">
        <v>0</v>
      </c>
      <c r="G13" s="216">
        <v>0</v>
      </c>
      <c r="H13" s="216">
        <v>2</v>
      </c>
      <c r="I13" s="216">
        <v>6</v>
      </c>
      <c r="J13" s="216">
        <v>5</v>
      </c>
      <c r="K13" s="216">
        <v>3</v>
      </c>
      <c r="L13" s="216">
        <v>3</v>
      </c>
      <c r="M13" s="216">
        <v>1</v>
      </c>
      <c r="N13" s="216">
        <v>1</v>
      </c>
      <c r="O13" s="216">
        <v>0</v>
      </c>
      <c r="P13" s="216">
        <v>2</v>
      </c>
      <c r="Q13" s="216">
        <v>1</v>
      </c>
      <c r="R13" s="216">
        <v>23</v>
      </c>
      <c r="S13" s="216">
        <v>5</v>
      </c>
      <c r="T13" s="217">
        <v>10</v>
      </c>
      <c r="U13" s="218">
        <v>71</v>
      </c>
      <c r="V13" s="356">
        <f t="shared" si="0"/>
        <v>0</v>
      </c>
    </row>
    <row r="14" spans="1:22" s="25" customFormat="1" ht="12" customHeight="1">
      <c r="A14" s="214" t="s">
        <v>201</v>
      </c>
      <c r="B14" s="215">
        <v>0</v>
      </c>
      <c r="C14" s="216">
        <v>0</v>
      </c>
      <c r="D14" s="216">
        <v>0</v>
      </c>
      <c r="E14" s="216">
        <v>14</v>
      </c>
      <c r="F14" s="216">
        <v>0</v>
      </c>
      <c r="G14" s="216">
        <v>1</v>
      </c>
      <c r="H14" s="216">
        <v>5</v>
      </c>
      <c r="I14" s="216">
        <v>16</v>
      </c>
      <c r="J14" s="216">
        <v>3</v>
      </c>
      <c r="K14" s="216">
        <v>4</v>
      </c>
      <c r="L14" s="216">
        <v>1</v>
      </c>
      <c r="M14" s="216">
        <v>0</v>
      </c>
      <c r="N14" s="216">
        <v>0</v>
      </c>
      <c r="O14" s="216">
        <v>1</v>
      </c>
      <c r="P14" s="216">
        <v>0</v>
      </c>
      <c r="Q14" s="216">
        <v>0</v>
      </c>
      <c r="R14" s="216">
        <v>3</v>
      </c>
      <c r="S14" s="216">
        <v>0</v>
      </c>
      <c r="T14" s="217">
        <v>0</v>
      </c>
      <c r="U14" s="218">
        <v>48</v>
      </c>
      <c r="V14" s="356">
        <f t="shared" si="0"/>
        <v>0</v>
      </c>
    </row>
    <row r="15" spans="1:22" s="25" customFormat="1" ht="12" customHeight="1">
      <c r="A15" s="214" t="s">
        <v>4</v>
      </c>
      <c r="B15" s="215">
        <v>0</v>
      </c>
      <c r="C15" s="216">
        <v>39</v>
      </c>
      <c r="D15" s="216">
        <v>15</v>
      </c>
      <c r="E15" s="216">
        <v>2</v>
      </c>
      <c r="F15" s="216">
        <v>3</v>
      </c>
      <c r="G15" s="216">
        <v>0</v>
      </c>
      <c r="H15" s="216">
        <v>1</v>
      </c>
      <c r="I15" s="216">
        <v>1</v>
      </c>
      <c r="J15" s="216">
        <v>0</v>
      </c>
      <c r="K15" s="216">
        <v>7</v>
      </c>
      <c r="L15" s="216">
        <v>4</v>
      </c>
      <c r="M15" s="216">
        <v>0</v>
      </c>
      <c r="N15" s="216">
        <v>0</v>
      </c>
      <c r="O15" s="216">
        <v>0</v>
      </c>
      <c r="P15" s="216">
        <v>0</v>
      </c>
      <c r="Q15" s="216">
        <v>1</v>
      </c>
      <c r="R15" s="216">
        <v>0</v>
      </c>
      <c r="S15" s="216">
        <v>0</v>
      </c>
      <c r="T15" s="217">
        <v>0</v>
      </c>
      <c r="U15" s="218">
        <v>73</v>
      </c>
      <c r="V15" s="356">
        <f t="shared" si="0"/>
        <v>0</v>
      </c>
    </row>
    <row r="16" spans="1:22" s="25" customFormat="1" ht="12" customHeight="1">
      <c r="A16" s="214" t="s">
        <v>282</v>
      </c>
      <c r="B16" s="215">
        <v>0</v>
      </c>
      <c r="C16" s="216">
        <v>0</v>
      </c>
      <c r="D16" s="216">
        <v>0</v>
      </c>
      <c r="E16" s="216">
        <v>0</v>
      </c>
      <c r="F16" s="216">
        <v>0</v>
      </c>
      <c r="G16" s="216">
        <v>0</v>
      </c>
      <c r="H16" s="216">
        <v>0</v>
      </c>
      <c r="I16" s="216">
        <v>0</v>
      </c>
      <c r="J16" s="216">
        <v>0</v>
      </c>
      <c r="K16" s="216">
        <v>0</v>
      </c>
      <c r="L16" s="216">
        <v>0</v>
      </c>
      <c r="M16" s="216">
        <v>1</v>
      </c>
      <c r="N16" s="216">
        <v>0</v>
      </c>
      <c r="O16" s="216">
        <v>0</v>
      </c>
      <c r="P16" s="216">
        <v>0</v>
      </c>
      <c r="Q16" s="216">
        <v>0</v>
      </c>
      <c r="R16" s="216">
        <v>0</v>
      </c>
      <c r="S16" s="216">
        <v>0</v>
      </c>
      <c r="T16" s="217">
        <v>0</v>
      </c>
      <c r="U16" s="218">
        <v>1</v>
      </c>
      <c r="V16" s="356">
        <f t="shared" si="0"/>
        <v>0</v>
      </c>
    </row>
    <row r="17" spans="1:22" s="25" customFormat="1" ht="12" customHeight="1">
      <c r="A17" s="214" t="s">
        <v>283</v>
      </c>
      <c r="B17" s="215">
        <v>0</v>
      </c>
      <c r="C17" s="216">
        <v>0</v>
      </c>
      <c r="D17" s="216">
        <v>0</v>
      </c>
      <c r="E17" s="216">
        <v>0</v>
      </c>
      <c r="F17" s="216">
        <v>0</v>
      </c>
      <c r="G17" s="216">
        <v>0</v>
      </c>
      <c r="H17" s="216">
        <v>0</v>
      </c>
      <c r="I17" s="216">
        <v>0</v>
      </c>
      <c r="J17" s="216">
        <v>0</v>
      </c>
      <c r="K17" s="216">
        <v>1</v>
      </c>
      <c r="L17" s="216">
        <v>0</v>
      </c>
      <c r="M17" s="216">
        <v>0</v>
      </c>
      <c r="N17" s="216">
        <v>0</v>
      </c>
      <c r="O17" s="216">
        <v>0</v>
      </c>
      <c r="P17" s="216">
        <v>0</v>
      </c>
      <c r="Q17" s="216">
        <v>0</v>
      </c>
      <c r="R17" s="216">
        <v>0</v>
      </c>
      <c r="S17" s="216">
        <v>0</v>
      </c>
      <c r="T17" s="217">
        <v>0</v>
      </c>
      <c r="U17" s="218">
        <v>1</v>
      </c>
      <c r="V17" s="356">
        <f t="shared" si="0"/>
        <v>0</v>
      </c>
    </row>
    <row r="18" spans="1:22" s="25" customFormat="1" ht="12" customHeight="1">
      <c r="A18" s="214" t="s">
        <v>53</v>
      </c>
      <c r="B18" s="215">
        <v>1</v>
      </c>
      <c r="C18" s="216">
        <v>0</v>
      </c>
      <c r="D18" s="216">
        <v>1</v>
      </c>
      <c r="E18" s="216">
        <v>0</v>
      </c>
      <c r="F18" s="216">
        <v>0</v>
      </c>
      <c r="G18" s="216">
        <v>0</v>
      </c>
      <c r="H18" s="216">
        <v>0</v>
      </c>
      <c r="I18" s="216">
        <v>0</v>
      </c>
      <c r="J18" s="216">
        <v>0</v>
      </c>
      <c r="K18" s="216">
        <v>0</v>
      </c>
      <c r="L18" s="216">
        <v>0</v>
      </c>
      <c r="M18" s="216">
        <v>0</v>
      </c>
      <c r="N18" s="216">
        <v>0</v>
      </c>
      <c r="O18" s="216">
        <v>0</v>
      </c>
      <c r="P18" s="216">
        <v>2</v>
      </c>
      <c r="Q18" s="216">
        <v>3</v>
      </c>
      <c r="R18" s="216">
        <v>1</v>
      </c>
      <c r="S18" s="216">
        <v>0</v>
      </c>
      <c r="T18" s="217">
        <v>0</v>
      </c>
      <c r="U18" s="218">
        <v>8</v>
      </c>
      <c r="V18" s="356">
        <f t="shared" si="0"/>
        <v>0</v>
      </c>
    </row>
    <row r="19" spans="1:22" s="25" customFormat="1" ht="12" customHeight="1">
      <c r="A19" s="214" t="s">
        <v>284</v>
      </c>
      <c r="B19" s="215">
        <v>0</v>
      </c>
      <c r="C19" s="216">
        <v>0</v>
      </c>
      <c r="D19" s="216">
        <v>0</v>
      </c>
      <c r="E19" s="216">
        <v>0</v>
      </c>
      <c r="F19" s="216">
        <v>0</v>
      </c>
      <c r="G19" s="216">
        <v>0</v>
      </c>
      <c r="H19" s="216">
        <v>0</v>
      </c>
      <c r="I19" s="216">
        <v>0</v>
      </c>
      <c r="J19" s="216">
        <v>0</v>
      </c>
      <c r="K19" s="216">
        <v>0</v>
      </c>
      <c r="L19" s="216">
        <v>0</v>
      </c>
      <c r="M19" s="216">
        <v>0</v>
      </c>
      <c r="N19" s="216">
        <v>0</v>
      </c>
      <c r="O19" s="216">
        <v>2</v>
      </c>
      <c r="P19" s="216">
        <v>0</v>
      </c>
      <c r="Q19" s="216">
        <v>0</v>
      </c>
      <c r="R19" s="216">
        <v>0</v>
      </c>
      <c r="S19" s="216">
        <v>0</v>
      </c>
      <c r="T19" s="217">
        <v>0</v>
      </c>
      <c r="U19" s="218">
        <v>2</v>
      </c>
      <c r="V19" s="356">
        <f t="shared" si="0"/>
        <v>0</v>
      </c>
    </row>
    <row r="20" spans="1:22" s="25" customFormat="1" ht="12" customHeight="1">
      <c r="A20" s="214" t="s">
        <v>193</v>
      </c>
      <c r="B20" s="215">
        <v>0</v>
      </c>
      <c r="C20" s="216">
        <v>0</v>
      </c>
      <c r="D20" s="216">
        <v>0</v>
      </c>
      <c r="E20" s="216">
        <v>0</v>
      </c>
      <c r="F20" s="216">
        <v>0</v>
      </c>
      <c r="G20" s="216">
        <v>0</v>
      </c>
      <c r="H20" s="216">
        <v>0</v>
      </c>
      <c r="I20" s="216">
        <v>0</v>
      </c>
      <c r="J20" s="216">
        <v>0</v>
      </c>
      <c r="K20" s="216">
        <v>0</v>
      </c>
      <c r="L20" s="216">
        <v>0</v>
      </c>
      <c r="M20" s="216">
        <v>0</v>
      </c>
      <c r="N20" s="216">
        <v>0</v>
      </c>
      <c r="O20" s="216">
        <v>0</v>
      </c>
      <c r="P20" s="216">
        <v>0</v>
      </c>
      <c r="Q20" s="216">
        <v>0</v>
      </c>
      <c r="R20" s="216">
        <v>0</v>
      </c>
      <c r="S20" s="216">
        <v>0</v>
      </c>
      <c r="T20" s="217">
        <v>1</v>
      </c>
      <c r="U20" s="218">
        <v>1</v>
      </c>
      <c r="V20" s="356">
        <f t="shared" si="0"/>
        <v>0</v>
      </c>
    </row>
    <row r="21" spans="1:22" s="25" customFormat="1" ht="12" customHeight="1">
      <c r="A21" s="214" t="s">
        <v>16</v>
      </c>
      <c r="B21" s="215">
        <v>0</v>
      </c>
      <c r="C21" s="216">
        <v>3</v>
      </c>
      <c r="D21" s="216">
        <v>4</v>
      </c>
      <c r="E21" s="216">
        <v>0</v>
      </c>
      <c r="F21" s="216">
        <v>0</v>
      </c>
      <c r="G21" s="216">
        <v>0</v>
      </c>
      <c r="H21" s="216">
        <v>1</v>
      </c>
      <c r="I21" s="216">
        <v>0</v>
      </c>
      <c r="J21" s="216">
        <v>0</v>
      </c>
      <c r="K21" s="216">
        <v>2</v>
      </c>
      <c r="L21" s="216">
        <v>0</v>
      </c>
      <c r="M21" s="216">
        <v>0</v>
      </c>
      <c r="N21" s="216">
        <v>1</v>
      </c>
      <c r="O21" s="216">
        <v>0</v>
      </c>
      <c r="P21" s="216">
        <v>0</v>
      </c>
      <c r="Q21" s="216">
        <v>2</v>
      </c>
      <c r="R21" s="216">
        <v>1</v>
      </c>
      <c r="S21" s="216">
        <v>2</v>
      </c>
      <c r="T21" s="217">
        <v>1</v>
      </c>
      <c r="U21" s="218">
        <v>17</v>
      </c>
      <c r="V21" s="356">
        <f t="shared" si="0"/>
        <v>0</v>
      </c>
    </row>
    <row r="22" spans="1:22" s="25" customFormat="1" ht="12" customHeight="1">
      <c r="A22" s="214" t="s">
        <v>17</v>
      </c>
      <c r="B22" s="215">
        <v>0</v>
      </c>
      <c r="C22" s="216">
        <v>0</v>
      </c>
      <c r="D22" s="216">
        <v>2</v>
      </c>
      <c r="E22" s="216">
        <v>0</v>
      </c>
      <c r="F22" s="216">
        <v>0</v>
      </c>
      <c r="G22" s="216">
        <v>0</v>
      </c>
      <c r="H22" s="216">
        <v>0</v>
      </c>
      <c r="I22" s="216">
        <v>0</v>
      </c>
      <c r="J22" s="216">
        <v>0</v>
      </c>
      <c r="K22" s="216">
        <v>0</v>
      </c>
      <c r="L22" s="216">
        <v>0</v>
      </c>
      <c r="M22" s="216">
        <v>0</v>
      </c>
      <c r="N22" s="216">
        <v>0</v>
      </c>
      <c r="O22" s="216">
        <v>0</v>
      </c>
      <c r="P22" s="216">
        <v>0</v>
      </c>
      <c r="Q22" s="216">
        <v>0</v>
      </c>
      <c r="R22" s="216">
        <v>0</v>
      </c>
      <c r="S22" s="216">
        <v>0</v>
      </c>
      <c r="T22" s="217">
        <v>0</v>
      </c>
      <c r="U22" s="218">
        <v>2</v>
      </c>
      <c r="V22" s="356">
        <f t="shared" si="0"/>
        <v>0</v>
      </c>
    </row>
    <row r="23" spans="1:22" s="25" customFormat="1" ht="12" customHeight="1">
      <c r="A23" s="214" t="s">
        <v>18</v>
      </c>
      <c r="B23" s="215">
        <v>0</v>
      </c>
      <c r="C23" s="216">
        <v>1</v>
      </c>
      <c r="D23" s="216">
        <v>2</v>
      </c>
      <c r="E23" s="216">
        <v>1</v>
      </c>
      <c r="F23" s="216">
        <v>3</v>
      </c>
      <c r="G23" s="216">
        <v>0</v>
      </c>
      <c r="H23" s="216">
        <v>7</v>
      </c>
      <c r="I23" s="216">
        <v>3</v>
      </c>
      <c r="J23" s="216">
        <v>5</v>
      </c>
      <c r="K23" s="216">
        <v>1</v>
      </c>
      <c r="L23" s="216">
        <v>0</v>
      </c>
      <c r="M23" s="216">
        <v>0</v>
      </c>
      <c r="N23" s="216">
        <v>0</v>
      </c>
      <c r="O23" s="216">
        <v>0</v>
      </c>
      <c r="P23" s="216">
        <v>0</v>
      </c>
      <c r="Q23" s="216">
        <v>0</v>
      </c>
      <c r="R23" s="216">
        <v>0</v>
      </c>
      <c r="S23" s="216">
        <v>0</v>
      </c>
      <c r="T23" s="217">
        <v>0</v>
      </c>
      <c r="U23" s="218">
        <v>23</v>
      </c>
      <c r="V23" s="356">
        <f t="shared" si="0"/>
        <v>0</v>
      </c>
    </row>
    <row r="24" spans="1:22" s="25" customFormat="1" ht="12" customHeight="1">
      <c r="A24" s="214" t="s">
        <v>29</v>
      </c>
      <c r="B24" s="215">
        <v>0</v>
      </c>
      <c r="C24" s="216">
        <v>0</v>
      </c>
      <c r="D24" s="216">
        <v>4</v>
      </c>
      <c r="E24" s="216">
        <v>5</v>
      </c>
      <c r="F24" s="216">
        <v>3</v>
      </c>
      <c r="G24" s="216">
        <v>0</v>
      </c>
      <c r="H24" s="216">
        <v>8</v>
      </c>
      <c r="I24" s="216">
        <v>1</v>
      </c>
      <c r="J24" s="216">
        <v>5</v>
      </c>
      <c r="K24" s="216">
        <v>0</v>
      </c>
      <c r="L24" s="216">
        <v>0</v>
      </c>
      <c r="M24" s="216">
        <v>3</v>
      </c>
      <c r="N24" s="216">
        <v>0</v>
      </c>
      <c r="O24" s="216">
        <v>8</v>
      </c>
      <c r="P24" s="216">
        <v>4</v>
      </c>
      <c r="Q24" s="216">
        <v>4</v>
      </c>
      <c r="R24" s="216">
        <v>0</v>
      </c>
      <c r="S24" s="216">
        <v>6</v>
      </c>
      <c r="T24" s="217">
        <v>1</v>
      </c>
      <c r="U24" s="218">
        <v>52</v>
      </c>
      <c r="V24" s="356">
        <f t="shared" si="0"/>
        <v>0</v>
      </c>
    </row>
    <row r="25" spans="1:22" s="25" customFormat="1" ht="12" customHeight="1">
      <c r="A25" s="214" t="s">
        <v>69</v>
      </c>
      <c r="B25" s="215">
        <v>0</v>
      </c>
      <c r="C25" s="216">
        <v>0</v>
      </c>
      <c r="D25" s="216">
        <v>0</v>
      </c>
      <c r="E25" s="216">
        <v>0</v>
      </c>
      <c r="F25" s="216">
        <v>0</v>
      </c>
      <c r="G25" s="216">
        <v>0</v>
      </c>
      <c r="H25" s="216">
        <v>0</v>
      </c>
      <c r="I25" s="216">
        <v>0</v>
      </c>
      <c r="J25" s="216">
        <v>0</v>
      </c>
      <c r="K25" s="216">
        <v>0</v>
      </c>
      <c r="L25" s="216">
        <v>0</v>
      </c>
      <c r="M25" s="216">
        <v>1</v>
      </c>
      <c r="N25" s="216">
        <v>0</v>
      </c>
      <c r="O25" s="216">
        <v>0</v>
      </c>
      <c r="P25" s="216">
        <v>0</v>
      </c>
      <c r="Q25" s="216">
        <v>4</v>
      </c>
      <c r="R25" s="216">
        <v>1</v>
      </c>
      <c r="S25" s="216">
        <v>1</v>
      </c>
      <c r="T25" s="217">
        <v>0</v>
      </c>
      <c r="U25" s="218">
        <v>7</v>
      </c>
      <c r="V25" s="356">
        <f t="shared" si="0"/>
        <v>0</v>
      </c>
    </row>
    <row r="26" spans="1:22" s="25" customFormat="1" ht="12" customHeight="1">
      <c r="A26" s="214" t="s">
        <v>52</v>
      </c>
      <c r="B26" s="215">
        <v>0</v>
      </c>
      <c r="C26" s="216">
        <v>0</v>
      </c>
      <c r="D26" s="216">
        <v>0</v>
      </c>
      <c r="E26" s="216">
        <v>1</v>
      </c>
      <c r="F26" s="216">
        <v>2</v>
      </c>
      <c r="G26" s="216">
        <v>0</v>
      </c>
      <c r="H26" s="216">
        <v>0</v>
      </c>
      <c r="I26" s="216">
        <v>1</v>
      </c>
      <c r="J26" s="216">
        <v>0</v>
      </c>
      <c r="K26" s="216">
        <v>0</v>
      </c>
      <c r="L26" s="216">
        <v>0</v>
      </c>
      <c r="M26" s="216">
        <v>0</v>
      </c>
      <c r="N26" s="216">
        <v>0</v>
      </c>
      <c r="O26" s="216">
        <v>0</v>
      </c>
      <c r="P26" s="216">
        <v>0</v>
      </c>
      <c r="Q26" s="216">
        <v>0</v>
      </c>
      <c r="R26" s="216">
        <v>0</v>
      </c>
      <c r="S26" s="216">
        <v>0</v>
      </c>
      <c r="T26" s="217">
        <v>0</v>
      </c>
      <c r="U26" s="218">
        <v>4</v>
      </c>
      <c r="V26" s="356">
        <f t="shared" si="0"/>
        <v>0</v>
      </c>
    </row>
    <row r="27" spans="1:22" s="25" customFormat="1" ht="12" customHeight="1">
      <c r="A27" s="214" t="s">
        <v>37</v>
      </c>
      <c r="B27" s="215">
        <v>0</v>
      </c>
      <c r="C27" s="216">
        <v>0</v>
      </c>
      <c r="D27" s="216">
        <v>0</v>
      </c>
      <c r="E27" s="216">
        <v>0</v>
      </c>
      <c r="F27" s="216">
        <v>0</v>
      </c>
      <c r="G27" s="216">
        <v>0</v>
      </c>
      <c r="H27" s="216">
        <v>0</v>
      </c>
      <c r="I27" s="216">
        <v>0</v>
      </c>
      <c r="J27" s="216">
        <v>0</v>
      </c>
      <c r="K27" s="216">
        <v>0</v>
      </c>
      <c r="L27" s="216">
        <v>0</v>
      </c>
      <c r="M27" s="216">
        <v>0</v>
      </c>
      <c r="N27" s="216">
        <v>0</v>
      </c>
      <c r="O27" s="216">
        <v>1</v>
      </c>
      <c r="P27" s="216">
        <v>0</v>
      </c>
      <c r="Q27" s="216">
        <v>1</v>
      </c>
      <c r="R27" s="216">
        <v>0</v>
      </c>
      <c r="S27" s="216">
        <v>0</v>
      </c>
      <c r="T27" s="217">
        <v>0</v>
      </c>
      <c r="U27" s="218">
        <v>2</v>
      </c>
      <c r="V27" s="356">
        <f t="shared" si="0"/>
        <v>0</v>
      </c>
    </row>
    <row r="28" spans="1:22" s="25" customFormat="1" ht="12" customHeight="1">
      <c r="A28" s="214" t="s">
        <v>35</v>
      </c>
      <c r="B28" s="215">
        <v>1</v>
      </c>
      <c r="C28" s="216">
        <v>16</v>
      </c>
      <c r="D28" s="216">
        <v>18</v>
      </c>
      <c r="E28" s="216">
        <v>1</v>
      </c>
      <c r="F28" s="216">
        <v>2</v>
      </c>
      <c r="G28" s="216">
        <v>9</v>
      </c>
      <c r="H28" s="216">
        <v>9</v>
      </c>
      <c r="I28" s="216">
        <v>9</v>
      </c>
      <c r="J28" s="216">
        <v>6</v>
      </c>
      <c r="K28" s="216">
        <v>2</v>
      </c>
      <c r="L28" s="216">
        <v>7</v>
      </c>
      <c r="M28" s="216">
        <v>4</v>
      </c>
      <c r="N28" s="216">
        <v>8</v>
      </c>
      <c r="O28" s="216">
        <v>7</v>
      </c>
      <c r="P28" s="216">
        <v>4</v>
      </c>
      <c r="Q28" s="216">
        <v>1</v>
      </c>
      <c r="R28" s="216">
        <v>7</v>
      </c>
      <c r="S28" s="216">
        <v>17</v>
      </c>
      <c r="T28" s="217">
        <v>10</v>
      </c>
      <c r="U28" s="218">
        <v>138</v>
      </c>
      <c r="V28" s="356">
        <f t="shared" si="0"/>
        <v>0</v>
      </c>
    </row>
    <row r="29" spans="1:22" s="25" customFormat="1" ht="12" customHeight="1">
      <c r="A29" s="214" t="s">
        <v>30</v>
      </c>
      <c r="B29" s="215">
        <v>0</v>
      </c>
      <c r="C29" s="216">
        <v>13</v>
      </c>
      <c r="D29" s="216">
        <v>0</v>
      </c>
      <c r="E29" s="216">
        <v>2</v>
      </c>
      <c r="F29" s="216">
        <v>6</v>
      </c>
      <c r="G29" s="216">
        <v>1</v>
      </c>
      <c r="H29" s="216">
        <v>1</v>
      </c>
      <c r="I29" s="216">
        <v>0</v>
      </c>
      <c r="J29" s="216">
        <v>0</v>
      </c>
      <c r="K29" s="216">
        <v>2</v>
      </c>
      <c r="L29" s="216">
        <v>1</v>
      </c>
      <c r="M29" s="216">
        <v>10</v>
      </c>
      <c r="N29" s="216">
        <v>0</v>
      </c>
      <c r="O29" s="216">
        <v>3</v>
      </c>
      <c r="P29" s="216">
        <v>3</v>
      </c>
      <c r="Q29" s="216">
        <v>4</v>
      </c>
      <c r="R29" s="216">
        <v>0</v>
      </c>
      <c r="S29" s="216">
        <v>0</v>
      </c>
      <c r="T29" s="217">
        <v>2</v>
      </c>
      <c r="U29" s="218">
        <v>48</v>
      </c>
      <c r="V29" s="356">
        <f t="shared" si="0"/>
        <v>0</v>
      </c>
    </row>
    <row r="30" spans="1:22" s="25" customFormat="1" ht="12" customHeight="1">
      <c r="A30" s="214" t="s">
        <v>285</v>
      </c>
      <c r="B30" s="215">
        <v>0</v>
      </c>
      <c r="C30" s="216">
        <v>0</v>
      </c>
      <c r="D30" s="216">
        <v>0</v>
      </c>
      <c r="E30" s="216">
        <v>3</v>
      </c>
      <c r="F30" s="216">
        <v>0</v>
      </c>
      <c r="G30" s="216">
        <v>0</v>
      </c>
      <c r="H30" s="216">
        <v>0</v>
      </c>
      <c r="I30" s="216">
        <v>0</v>
      </c>
      <c r="J30" s="216">
        <v>0</v>
      </c>
      <c r="K30" s="216">
        <v>0</v>
      </c>
      <c r="L30" s="216">
        <v>0</v>
      </c>
      <c r="M30" s="216">
        <v>0</v>
      </c>
      <c r="N30" s="216">
        <v>0</v>
      </c>
      <c r="O30" s="216">
        <v>0</v>
      </c>
      <c r="P30" s="216">
        <v>0</v>
      </c>
      <c r="Q30" s="216">
        <v>1</v>
      </c>
      <c r="R30" s="216">
        <v>0</v>
      </c>
      <c r="S30" s="216">
        <v>0</v>
      </c>
      <c r="T30" s="217">
        <v>0</v>
      </c>
      <c r="U30" s="218">
        <v>4</v>
      </c>
      <c r="V30" s="356">
        <f t="shared" si="0"/>
        <v>0</v>
      </c>
    </row>
    <row r="31" spans="1:22" s="25" customFormat="1" ht="12" customHeight="1">
      <c r="A31" s="214" t="s">
        <v>54</v>
      </c>
      <c r="B31" s="215">
        <v>0</v>
      </c>
      <c r="C31" s="216">
        <v>0</v>
      </c>
      <c r="D31" s="216">
        <v>0</v>
      </c>
      <c r="E31" s="216">
        <v>1</v>
      </c>
      <c r="F31" s="216">
        <v>0</v>
      </c>
      <c r="G31" s="216">
        <v>0</v>
      </c>
      <c r="H31" s="216">
        <v>0</v>
      </c>
      <c r="I31" s="216">
        <v>0</v>
      </c>
      <c r="J31" s="216">
        <v>0</v>
      </c>
      <c r="K31" s="216">
        <v>0</v>
      </c>
      <c r="L31" s="216">
        <v>0</v>
      </c>
      <c r="M31" s="216">
        <v>0</v>
      </c>
      <c r="N31" s="216">
        <v>1</v>
      </c>
      <c r="O31" s="216">
        <v>0</v>
      </c>
      <c r="P31" s="216">
        <v>0</v>
      </c>
      <c r="Q31" s="216">
        <v>0</v>
      </c>
      <c r="R31" s="216">
        <v>0</v>
      </c>
      <c r="S31" s="216">
        <v>0</v>
      </c>
      <c r="T31" s="217">
        <v>0</v>
      </c>
      <c r="U31" s="218">
        <v>2</v>
      </c>
      <c r="V31" s="356">
        <f t="shared" si="0"/>
        <v>0</v>
      </c>
    </row>
    <row r="32" spans="1:22" s="25" customFormat="1" ht="12" customHeight="1">
      <c r="A32" s="214" t="s">
        <v>5</v>
      </c>
      <c r="B32" s="215">
        <v>0</v>
      </c>
      <c r="C32" s="216">
        <v>0</v>
      </c>
      <c r="D32" s="216">
        <v>0</v>
      </c>
      <c r="E32" s="216">
        <v>0</v>
      </c>
      <c r="F32" s="216">
        <v>0</v>
      </c>
      <c r="G32" s="216">
        <v>0</v>
      </c>
      <c r="H32" s="216">
        <v>2</v>
      </c>
      <c r="I32" s="216">
        <v>0</v>
      </c>
      <c r="J32" s="216">
        <v>0</v>
      </c>
      <c r="K32" s="216">
        <v>9</v>
      </c>
      <c r="L32" s="216">
        <v>9</v>
      </c>
      <c r="M32" s="216">
        <v>9</v>
      </c>
      <c r="N32" s="216">
        <v>1</v>
      </c>
      <c r="O32" s="216">
        <v>4</v>
      </c>
      <c r="P32" s="216">
        <v>1</v>
      </c>
      <c r="Q32" s="216">
        <v>5</v>
      </c>
      <c r="R32" s="216">
        <v>0</v>
      </c>
      <c r="S32" s="216">
        <v>0</v>
      </c>
      <c r="T32" s="217">
        <v>0</v>
      </c>
      <c r="U32" s="218">
        <v>40</v>
      </c>
      <c r="V32" s="356">
        <f t="shared" si="0"/>
        <v>0</v>
      </c>
    </row>
    <row r="33" spans="1:22" s="25" customFormat="1" ht="12" customHeight="1">
      <c r="A33" s="214" t="s">
        <v>202</v>
      </c>
      <c r="B33" s="215">
        <v>0</v>
      </c>
      <c r="C33" s="216">
        <v>12</v>
      </c>
      <c r="D33" s="216">
        <v>24</v>
      </c>
      <c r="E33" s="216">
        <v>12</v>
      </c>
      <c r="F33" s="216">
        <v>4</v>
      </c>
      <c r="G33" s="216">
        <v>1</v>
      </c>
      <c r="H33" s="216">
        <v>0</v>
      </c>
      <c r="I33" s="216">
        <v>0</v>
      </c>
      <c r="J33" s="216">
        <v>0</v>
      </c>
      <c r="K33" s="216">
        <v>0</v>
      </c>
      <c r="L33" s="216">
        <v>0</v>
      </c>
      <c r="M33" s="216">
        <v>0</v>
      </c>
      <c r="N33" s="216">
        <v>0</v>
      </c>
      <c r="O33" s="216">
        <v>0</v>
      </c>
      <c r="P33" s="216">
        <v>0</v>
      </c>
      <c r="Q33" s="216">
        <v>0</v>
      </c>
      <c r="R33" s="216">
        <v>0</v>
      </c>
      <c r="S33" s="216">
        <v>0</v>
      </c>
      <c r="T33" s="217">
        <v>0</v>
      </c>
      <c r="U33" s="218">
        <v>53</v>
      </c>
      <c r="V33" s="356">
        <f t="shared" si="0"/>
        <v>0</v>
      </c>
    </row>
    <row r="34" spans="1:22" s="25" customFormat="1" ht="12" customHeight="1">
      <c r="A34" s="214" t="s">
        <v>286</v>
      </c>
      <c r="B34" s="215">
        <v>0</v>
      </c>
      <c r="C34" s="216">
        <v>4</v>
      </c>
      <c r="D34" s="216">
        <v>1</v>
      </c>
      <c r="E34" s="216">
        <v>0</v>
      </c>
      <c r="F34" s="216">
        <v>0</v>
      </c>
      <c r="G34" s="216">
        <v>0</v>
      </c>
      <c r="H34" s="216">
        <v>0</v>
      </c>
      <c r="I34" s="216">
        <v>0</v>
      </c>
      <c r="J34" s="216">
        <v>0</v>
      </c>
      <c r="K34" s="216">
        <v>0</v>
      </c>
      <c r="L34" s="216">
        <v>0</v>
      </c>
      <c r="M34" s="216">
        <v>0</v>
      </c>
      <c r="N34" s="216">
        <v>0</v>
      </c>
      <c r="O34" s="216">
        <v>0</v>
      </c>
      <c r="P34" s="216">
        <v>0</v>
      </c>
      <c r="Q34" s="216">
        <v>0</v>
      </c>
      <c r="R34" s="216">
        <v>0</v>
      </c>
      <c r="S34" s="216">
        <v>0</v>
      </c>
      <c r="T34" s="217">
        <v>0</v>
      </c>
      <c r="U34" s="218">
        <v>5</v>
      </c>
      <c r="V34" s="356">
        <f t="shared" si="0"/>
        <v>0</v>
      </c>
    </row>
    <row r="35" spans="1:22" s="25" customFormat="1" ht="12" customHeight="1">
      <c r="A35" s="214" t="s">
        <v>194</v>
      </c>
      <c r="B35" s="215">
        <v>0</v>
      </c>
      <c r="C35" s="216">
        <v>0</v>
      </c>
      <c r="D35" s="216">
        <v>0</v>
      </c>
      <c r="E35" s="216">
        <v>0</v>
      </c>
      <c r="F35" s="216">
        <v>0</v>
      </c>
      <c r="G35" s="216">
        <v>0</v>
      </c>
      <c r="H35" s="216">
        <v>0</v>
      </c>
      <c r="I35" s="216">
        <v>0</v>
      </c>
      <c r="J35" s="216">
        <v>0</v>
      </c>
      <c r="K35" s="216">
        <v>0</v>
      </c>
      <c r="L35" s="216">
        <v>0</v>
      </c>
      <c r="M35" s="216">
        <v>0</v>
      </c>
      <c r="N35" s="216">
        <v>0</v>
      </c>
      <c r="O35" s="216">
        <v>0</v>
      </c>
      <c r="P35" s="216">
        <v>0</v>
      </c>
      <c r="Q35" s="216">
        <v>0</v>
      </c>
      <c r="R35" s="216">
        <v>0</v>
      </c>
      <c r="S35" s="216">
        <v>2</v>
      </c>
      <c r="T35" s="217">
        <v>0</v>
      </c>
      <c r="U35" s="218">
        <v>2</v>
      </c>
      <c r="V35" s="356">
        <f t="shared" si="0"/>
        <v>0</v>
      </c>
    </row>
    <row r="36" spans="1:22" s="25" customFormat="1" ht="12" customHeight="1">
      <c r="A36" s="214" t="s">
        <v>26</v>
      </c>
      <c r="B36" s="215">
        <v>0</v>
      </c>
      <c r="C36" s="216">
        <v>0</v>
      </c>
      <c r="D36" s="216">
        <v>0</v>
      </c>
      <c r="E36" s="216">
        <v>0</v>
      </c>
      <c r="F36" s="216">
        <v>0</v>
      </c>
      <c r="G36" s="216">
        <v>0</v>
      </c>
      <c r="H36" s="216">
        <v>0</v>
      </c>
      <c r="I36" s="216">
        <v>0</v>
      </c>
      <c r="J36" s="216">
        <v>0</v>
      </c>
      <c r="K36" s="216">
        <v>0</v>
      </c>
      <c r="L36" s="216">
        <v>1</v>
      </c>
      <c r="M36" s="216">
        <v>5</v>
      </c>
      <c r="N36" s="216">
        <v>0</v>
      </c>
      <c r="O36" s="216">
        <v>11</v>
      </c>
      <c r="P36" s="216">
        <v>10</v>
      </c>
      <c r="Q36" s="216">
        <v>18</v>
      </c>
      <c r="R36" s="216">
        <v>31</v>
      </c>
      <c r="S36" s="216">
        <v>6</v>
      </c>
      <c r="T36" s="217">
        <v>11</v>
      </c>
      <c r="U36" s="218">
        <v>93</v>
      </c>
      <c r="V36" s="356">
        <f t="shared" si="0"/>
        <v>0</v>
      </c>
    </row>
    <row r="37" spans="1:22" s="25" customFormat="1" ht="12" customHeight="1">
      <c r="A37" s="214" t="s">
        <v>195</v>
      </c>
      <c r="B37" s="215">
        <v>0</v>
      </c>
      <c r="C37" s="216">
        <v>0</v>
      </c>
      <c r="D37" s="216">
        <v>0</v>
      </c>
      <c r="E37" s="216">
        <v>0</v>
      </c>
      <c r="F37" s="216">
        <v>0</v>
      </c>
      <c r="G37" s="216">
        <v>0</v>
      </c>
      <c r="H37" s="216">
        <v>0</v>
      </c>
      <c r="I37" s="216">
        <v>0</v>
      </c>
      <c r="J37" s="216">
        <v>0</v>
      </c>
      <c r="K37" s="216">
        <v>0</v>
      </c>
      <c r="L37" s="216">
        <v>0</v>
      </c>
      <c r="M37" s="216">
        <v>1</v>
      </c>
      <c r="N37" s="216">
        <v>0</v>
      </c>
      <c r="O37" s="216">
        <v>0</v>
      </c>
      <c r="P37" s="216">
        <v>1</v>
      </c>
      <c r="Q37" s="216">
        <v>0</v>
      </c>
      <c r="R37" s="216">
        <v>0</v>
      </c>
      <c r="S37" s="216">
        <v>0</v>
      </c>
      <c r="T37" s="217">
        <v>0</v>
      </c>
      <c r="U37" s="218">
        <v>2</v>
      </c>
      <c r="V37" s="356">
        <f aca="true" t="shared" si="1" ref="V37:V69">SUM(B37:T37)-U37</f>
        <v>0</v>
      </c>
    </row>
    <row r="38" spans="1:22" s="25" customFormat="1" ht="12" customHeight="1">
      <c r="A38" s="214" t="s">
        <v>20</v>
      </c>
      <c r="B38" s="215">
        <v>0</v>
      </c>
      <c r="C38" s="216">
        <v>0</v>
      </c>
      <c r="D38" s="216">
        <v>0</v>
      </c>
      <c r="E38" s="216">
        <v>0</v>
      </c>
      <c r="F38" s="216">
        <v>0</v>
      </c>
      <c r="G38" s="216">
        <v>0</v>
      </c>
      <c r="H38" s="216">
        <v>0</v>
      </c>
      <c r="I38" s="216">
        <v>0</v>
      </c>
      <c r="J38" s="216">
        <v>9</v>
      </c>
      <c r="K38" s="216">
        <v>5</v>
      </c>
      <c r="L38" s="216">
        <v>4</v>
      </c>
      <c r="M38" s="216">
        <v>4</v>
      </c>
      <c r="N38" s="216">
        <v>0</v>
      </c>
      <c r="O38" s="216">
        <v>0</v>
      </c>
      <c r="P38" s="216">
        <v>0</v>
      </c>
      <c r="Q38" s="216">
        <v>2</v>
      </c>
      <c r="R38" s="216">
        <v>2</v>
      </c>
      <c r="S38" s="216">
        <v>0</v>
      </c>
      <c r="T38" s="217">
        <v>2</v>
      </c>
      <c r="U38" s="218">
        <v>28</v>
      </c>
      <c r="V38" s="356">
        <f t="shared" si="1"/>
        <v>0</v>
      </c>
    </row>
    <row r="39" spans="1:22" s="25" customFormat="1" ht="12" customHeight="1">
      <c r="A39" s="214" t="s">
        <v>61</v>
      </c>
      <c r="B39" s="215">
        <v>0</v>
      </c>
      <c r="C39" s="216">
        <v>16</v>
      </c>
      <c r="D39" s="216">
        <v>5</v>
      </c>
      <c r="E39" s="216">
        <v>1</v>
      </c>
      <c r="F39" s="216">
        <v>2</v>
      </c>
      <c r="G39" s="216">
        <v>1</v>
      </c>
      <c r="H39" s="216">
        <v>4</v>
      </c>
      <c r="I39" s="216">
        <v>2</v>
      </c>
      <c r="J39" s="216">
        <v>0</v>
      </c>
      <c r="K39" s="216">
        <v>0</v>
      </c>
      <c r="L39" s="216">
        <v>1</v>
      </c>
      <c r="M39" s="216">
        <v>0</v>
      </c>
      <c r="N39" s="216">
        <v>4</v>
      </c>
      <c r="O39" s="216">
        <v>5</v>
      </c>
      <c r="P39" s="216">
        <v>0</v>
      </c>
      <c r="Q39" s="216">
        <v>3</v>
      </c>
      <c r="R39" s="216">
        <v>0</v>
      </c>
      <c r="S39" s="216">
        <v>10</v>
      </c>
      <c r="T39" s="217">
        <v>3</v>
      </c>
      <c r="U39" s="218">
        <v>57</v>
      </c>
      <c r="V39" s="356">
        <f t="shared" si="1"/>
        <v>0</v>
      </c>
    </row>
    <row r="40" spans="1:22" s="25" customFormat="1" ht="12" customHeight="1">
      <c r="A40" s="214" t="s">
        <v>287</v>
      </c>
      <c r="B40" s="215">
        <v>0</v>
      </c>
      <c r="C40" s="216">
        <v>0</v>
      </c>
      <c r="D40" s="216">
        <v>0</v>
      </c>
      <c r="E40" s="216">
        <v>1</v>
      </c>
      <c r="F40" s="216">
        <v>0</v>
      </c>
      <c r="G40" s="216">
        <v>0</v>
      </c>
      <c r="H40" s="216">
        <v>0</v>
      </c>
      <c r="I40" s="216">
        <v>0</v>
      </c>
      <c r="J40" s="216">
        <v>0</v>
      </c>
      <c r="K40" s="216">
        <v>0</v>
      </c>
      <c r="L40" s="216">
        <v>0</v>
      </c>
      <c r="M40" s="216">
        <v>0</v>
      </c>
      <c r="N40" s="216">
        <v>0</v>
      </c>
      <c r="O40" s="216">
        <v>0</v>
      </c>
      <c r="P40" s="216">
        <v>0</v>
      </c>
      <c r="Q40" s="216">
        <v>0</v>
      </c>
      <c r="R40" s="216">
        <v>0</v>
      </c>
      <c r="S40" s="216">
        <v>0</v>
      </c>
      <c r="T40" s="217">
        <v>0</v>
      </c>
      <c r="U40" s="218">
        <v>1</v>
      </c>
      <c r="V40" s="356">
        <f t="shared" si="1"/>
        <v>0</v>
      </c>
    </row>
    <row r="41" spans="1:22" s="25" customFormat="1" ht="12" customHeight="1">
      <c r="A41" s="214" t="s">
        <v>66</v>
      </c>
      <c r="B41" s="215">
        <v>0</v>
      </c>
      <c r="C41" s="216">
        <v>0</v>
      </c>
      <c r="D41" s="216">
        <v>0</v>
      </c>
      <c r="E41" s="216">
        <v>0</v>
      </c>
      <c r="F41" s="216">
        <v>0</v>
      </c>
      <c r="G41" s="216">
        <v>0</v>
      </c>
      <c r="H41" s="216">
        <v>0</v>
      </c>
      <c r="I41" s="216">
        <v>0</v>
      </c>
      <c r="J41" s="216">
        <v>0</v>
      </c>
      <c r="K41" s="216">
        <v>0</v>
      </c>
      <c r="L41" s="216">
        <v>0</v>
      </c>
      <c r="M41" s="216">
        <v>0</v>
      </c>
      <c r="N41" s="216">
        <v>0</v>
      </c>
      <c r="O41" s="216">
        <v>4</v>
      </c>
      <c r="P41" s="216">
        <v>4</v>
      </c>
      <c r="Q41" s="216">
        <v>4</v>
      </c>
      <c r="R41" s="216">
        <v>5</v>
      </c>
      <c r="S41" s="216">
        <v>3</v>
      </c>
      <c r="T41" s="217">
        <v>1</v>
      </c>
      <c r="U41" s="218">
        <v>21</v>
      </c>
      <c r="V41" s="356"/>
    </row>
    <row r="42" spans="1:22" s="25" customFormat="1" ht="12" customHeight="1">
      <c r="A42" s="214" t="s">
        <v>288</v>
      </c>
      <c r="B42" s="215">
        <v>0</v>
      </c>
      <c r="C42" s="216">
        <v>0</v>
      </c>
      <c r="D42" s="216">
        <v>1</v>
      </c>
      <c r="E42" s="216">
        <v>1</v>
      </c>
      <c r="F42" s="216">
        <v>1</v>
      </c>
      <c r="G42" s="216">
        <v>0</v>
      </c>
      <c r="H42" s="216">
        <v>0</v>
      </c>
      <c r="I42" s="216">
        <v>0</v>
      </c>
      <c r="J42" s="216">
        <v>1</v>
      </c>
      <c r="K42" s="216">
        <v>0</v>
      </c>
      <c r="L42" s="216">
        <v>0</v>
      </c>
      <c r="M42" s="216">
        <v>0</v>
      </c>
      <c r="N42" s="216">
        <v>0</v>
      </c>
      <c r="O42" s="216">
        <v>0</v>
      </c>
      <c r="P42" s="216">
        <v>0</v>
      </c>
      <c r="Q42" s="216">
        <v>0</v>
      </c>
      <c r="R42" s="216">
        <v>0</v>
      </c>
      <c r="S42" s="216">
        <v>0</v>
      </c>
      <c r="T42" s="217">
        <v>0</v>
      </c>
      <c r="U42" s="218">
        <v>4</v>
      </c>
      <c r="V42" s="356">
        <f t="shared" si="1"/>
        <v>0</v>
      </c>
    </row>
    <row r="43" spans="1:22" s="25" customFormat="1" ht="12" customHeight="1">
      <c r="A43" s="214" t="s">
        <v>203</v>
      </c>
      <c r="B43" s="215">
        <v>0</v>
      </c>
      <c r="C43" s="216">
        <v>1</v>
      </c>
      <c r="D43" s="216">
        <v>0</v>
      </c>
      <c r="E43" s="216">
        <v>0</v>
      </c>
      <c r="F43" s="216">
        <v>0</v>
      </c>
      <c r="G43" s="216">
        <v>0</v>
      </c>
      <c r="H43" s="216">
        <v>0</v>
      </c>
      <c r="I43" s="216">
        <v>0</v>
      </c>
      <c r="J43" s="216">
        <v>0</v>
      </c>
      <c r="K43" s="216">
        <v>0</v>
      </c>
      <c r="L43" s="216">
        <v>0</v>
      </c>
      <c r="M43" s="216">
        <v>0</v>
      </c>
      <c r="N43" s="216">
        <v>0</v>
      </c>
      <c r="O43" s="216">
        <v>0</v>
      </c>
      <c r="P43" s="216">
        <v>0</v>
      </c>
      <c r="Q43" s="216">
        <v>0</v>
      </c>
      <c r="R43" s="216">
        <v>0</v>
      </c>
      <c r="S43" s="216">
        <v>0</v>
      </c>
      <c r="T43" s="217">
        <v>1</v>
      </c>
      <c r="U43" s="218">
        <v>2</v>
      </c>
      <c r="V43" s="356">
        <f t="shared" si="1"/>
        <v>0</v>
      </c>
    </row>
    <row r="44" spans="1:22" s="25" customFormat="1" ht="12" customHeight="1">
      <c r="A44" s="214" t="s">
        <v>8</v>
      </c>
      <c r="B44" s="215">
        <v>0</v>
      </c>
      <c r="C44" s="216">
        <v>0</v>
      </c>
      <c r="D44" s="216">
        <v>0</v>
      </c>
      <c r="E44" s="216">
        <v>0</v>
      </c>
      <c r="F44" s="216">
        <v>0</v>
      </c>
      <c r="G44" s="216">
        <v>0</v>
      </c>
      <c r="H44" s="216">
        <v>5</v>
      </c>
      <c r="I44" s="216">
        <v>0</v>
      </c>
      <c r="J44" s="216">
        <v>0</v>
      </c>
      <c r="K44" s="216">
        <v>0</v>
      </c>
      <c r="L44" s="216">
        <v>0</v>
      </c>
      <c r="M44" s="216">
        <v>0</v>
      </c>
      <c r="N44" s="216">
        <v>0</v>
      </c>
      <c r="O44" s="216">
        <v>0</v>
      </c>
      <c r="P44" s="216">
        <v>0</v>
      </c>
      <c r="Q44" s="216">
        <v>0</v>
      </c>
      <c r="R44" s="216">
        <v>0</v>
      </c>
      <c r="S44" s="216">
        <v>0</v>
      </c>
      <c r="T44" s="217">
        <v>0</v>
      </c>
      <c r="U44" s="218">
        <v>5</v>
      </c>
      <c r="V44" s="356">
        <f t="shared" si="1"/>
        <v>0</v>
      </c>
    </row>
    <row r="45" spans="1:22" s="25" customFormat="1" ht="12" customHeight="1">
      <c r="A45" s="214" t="s">
        <v>21</v>
      </c>
      <c r="B45" s="215">
        <v>0</v>
      </c>
      <c r="C45" s="216">
        <v>0</v>
      </c>
      <c r="D45" s="216">
        <v>0</v>
      </c>
      <c r="E45" s="216">
        <v>0</v>
      </c>
      <c r="F45" s="216">
        <v>0</v>
      </c>
      <c r="G45" s="216">
        <v>0</v>
      </c>
      <c r="H45" s="216">
        <v>0</v>
      </c>
      <c r="I45" s="216">
        <v>0</v>
      </c>
      <c r="J45" s="216">
        <v>1</v>
      </c>
      <c r="K45" s="216">
        <v>0</v>
      </c>
      <c r="L45" s="216">
        <v>0</v>
      </c>
      <c r="M45" s="216">
        <v>0</v>
      </c>
      <c r="N45" s="216">
        <v>0</v>
      </c>
      <c r="O45" s="216">
        <v>0</v>
      </c>
      <c r="P45" s="216">
        <v>0</v>
      </c>
      <c r="Q45" s="216">
        <v>0</v>
      </c>
      <c r="R45" s="216">
        <v>0</v>
      </c>
      <c r="S45" s="216">
        <v>0</v>
      </c>
      <c r="T45" s="217">
        <v>0</v>
      </c>
      <c r="U45" s="218">
        <v>1</v>
      </c>
      <c r="V45" s="356">
        <f t="shared" si="1"/>
        <v>0</v>
      </c>
    </row>
    <row r="46" spans="1:22" s="25" customFormat="1" ht="12" customHeight="1">
      <c r="A46" s="214" t="s">
        <v>9</v>
      </c>
      <c r="B46" s="215">
        <v>0</v>
      </c>
      <c r="C46" s="216">
        <v>0</v>
      </c>
      <c r="D46" s="216">
        <v>0</v>
      </c>
      <c r="E46" s="216">
        <v>2</v>
      </c>
      <c r="F46" s="216">
        <v>2</v>
      </c>
      <c r="G46" s="216">
        <v>0</v>
      </c>
      <c r="H46" s="216">
        <v>0</v>
      </c>
      <c r="I46" s="216">
        <v>0</v>
      </c>
      <c r="J46" s="216">
        <v>0</v>
      </c>
      <c r="K46" s="216">
        <v>0</v>
      </c>
      <c r="L46" s="216">
        <v>0</v>
      </c>
      <c r="M46" s="216">
        <v>0</v>
      </c>
      <c r="N46" s="216">
        <v>0</v>
      </c>
      <c r="O46" s="216">
        <v>0</v>
      </c>
      <c r="P46" s="216">
        <v>1</v>
      </c>
      <c r="Q46" s="216">
        <v>6</v>
      </c>
      <c r="R46" s="216">
        <v>1</v>
      </c>
      <c r="S46" s="216">
        <v>1</v>
      </c>
      <c r="T46" s="217">
        <v>8</v>
      </c>
      <c r="U46" s="218">
        <v>21</v>
      </c>
      <c r="V46" s="356">
        <f t="shared" si="1"/>
        <v>0</v>
      </c>
    </row>
    <row r="47" spans="1:22" s="25" customFormat="1" ht="12" customHeight="1">
      <c r="A47" s="214" t="s">
        <v>49</v>
      </c>
      <c r="B47" s="215">
        <v>0</v>
      </c>
      <c r="C47" s="216">
        <v>0</v>
      </c>
      <c r="D47" s="216">
        <v>0</v>
      </c>
      <c r="E47" s="216">
        <v>0</v>
      </c>
      <c r="F47" s="216">
        <v>0</v>
      </c>
      <c r="G47" s="216">
        <v>0</v>
      </c>
      <c r="H47" s="216">
        <v>0</v>
      </c>
      <c r="I47" s="216">
        <v>0</v>
      </c>
      <c r="J47" s="216">
        <v>0</v>
      </c>
      <c r="K47" s="216">
        <v>0</v>
      </c>
      <c r="L47" s="216">
        <v>0</v>
      </c>
      <c r="M47" s="216">
        <v>0</v>
      </c>
      <c r="N47" s="216">
        <v>0</v>
      </c>
      <c r="O47" s="216">
        <v>0</v>
      </c>
      <c r="P47" s="216">
        <v>0</v>
      </c>
      <c r="Q47" s="216">
        <v>0</v>
      </c>
      <c r="R47" s="216">
        <v>2</v>
      </c>
      <c r="S47" s="216">
        <v>0</v>
      </c>
      <c r="T47" s="217">
        <v>0</v>
      </c>
      <c r="U47" s="218">
        <v>2</v>
      </c>
      <c r="V47" s="356">
        <f t="shared" si="1"/>
        <v>0</v>
      </c>
    </row>
    <row r="48" spans="1:22" s="25" customFormat="1" ht="12" customHeight="1">
      <c r="A48" s="214" t="s">
        <v>190</v>
      </c>
      <c r="B48" s="215">
        <v>0</v>
      </c>
      <c r="C48" s="216">
        <v>0</v>
      </c>
      <c r="D48" s="216">
        <v>0</v>
      </c>
      <c r="E48" s="216">
        <v>0</v>
      </c>
      <c r="F48" s="216">
        <v>0</v>
      </c>
      <c r="G48" s="216">
        <v>0</v>
      </c>
      <c r="H48" s="216">
        <v>0</v>
      </c>
      <c r="I48" s="216">
        <v>0</v>
      </c>
      <c r="J48" s="216">
        <v>0</v>
      </c>
      <c r="K48" s="216">
        <v>0</v>
      </c>
      <c r="L48" s="216">
        <v>0</v>
      </c>
      <c r="M48" s="216">
        <v>0</v>
      </c>
      <c r="N48" s="216">
        <v>0</v>
      </c>
      <c r="O48" s="216">
        <v>0</v>
      </c>
      <c r="P48" s="216">
        <v>1</v>
      </c>
      <c r="Q48" s="216">
        <v>6</v>
      </c>
      <c r="R48" s="216">
        <v>0</v>
      </c>
      <c r="S48" s="216">
        <v>3</v>
      </c>
      <c r="T48" s="217">
        <v>3</v>
      </c>
      <c r="U48" s="218">
        <v>13</v>
      </c>
      <c r="V48" s="356">
        <f t="shared" si="1"/>
        <v>0</v>
      </c>
    </row>
    <row r="49" spans="1:22" s="25" customFormat="1" ht="12" customHeight="1">
      <c r="A49" s="214" t="s">
        <v>62</v>
      </c>
      <c r="B49" s="215">
        <v>0</v>
      </c>
      <c r="C49" s="216">
        <v>0</v>
      </c>
      <c r="D49" s="216">
        <v>0</v>
      </c>
      <c r="E49" s="216">
        <v>1</v>
      </c>
      <c r="F49" s="216">
        <v>0</v>
      </c>
      <c r="G49" s="216">
        <v>0</v>
      </c>
      <c r="H49" s="216">
        <v>0</v>
      </c>
      <c r="I49" s="216">
        <v>0</v>
      </c>
      <c r="J49" s="216">
        <v>0</v>
      </c>
      <c r="K49" s="216">
        <v>0</v>
      </c>
      <c r="L49" s="216">
        <v>0</v>
      </c>
      <c r="M49" s="216">
        <v>0</v>
      </c>
      <c r="N49" s="216">
        <v>0</v>
      </c>
      <c r="O49" s="216">
        <v>1</v>
      </c>
      <c r="P49" s="216">
        <v>1</v>
      </c>
      <c r="Q49" s="216">
        <v>5</v>
      </c>
      <c r="R49" s="216">
        <v>1</v>
      </c>
      <c r="S49" s="216">
        <v>1</v>
      </c>
      <c r="T49" s="217">
        <v>0</v>
      </c>
      <c r="U49" s="218">
        <v>10</v>
      </c>
      <c r="V49" s="356">
        <f t="shared" si="1"/>
        <v>0</v>
      </c>
    </row>
    <row r="50" spans="1:22" s="25" customFormat="1" ht="12" customHeight="1">
      <c r="A50" s="214" t="s">
        <v>22</v>
      </c>
      <c r="B50" s="215">
        <v>0</v>
      </c>
      <c r="C50" s="216">
        <v>10</v>
      </c>
      <c r="D50" s="216">
        <v>1</v>
      </c>
      <c r="E50" s="216">
        <v>2</v>
      </c>
      <c r="F50" s="216">
        <v>1</v>
      </c>
      <c r="G50" s="216">
        <v>0</v>
      </c>
      <c r="H50" s="216">
        <v>2</v>
      </c>
      <c r="I50" s="216">
        <v>6</v>
      </c>
      <c r="J50" s="216">
        <v>1</v>
      </c>
      <c r="K50" s="216">
        <v>1</v>
      </c>
      <c r="L50" s="216">
        <v>1</v>
      </c>
      <c r="M50" s="216">
        <v>1</v>
      </c>
      <c r="N50" s="216">
        <v>0</v>
      </c>
      <c r="O50" s="216">
        <v>0</v>
      </c>
      <c r="P50" s="216">
        <v>2</v>
      </c>
      <c r="Q50" s="216">
        <v>0</v>
      </c>
      <c r="R50" s="216">
        <v>0</v>
      </c>
      <c r="S50" s="216">
        <v>2</v>
      </c>
      <c r="T50" s="217">
        <v>0</v>
      </c>
      <c r="U50" s="218">
        <v>30</v>
      </c>
      <c r="V50" s="356">
        <f t="shared" si="1"/>
        <v>0</v>
      </c>
    </row>
    <row r="51" spans="1:22" s="25" customFormat="1" ht="12" customHeight="1">
      <c r="A51" s="214" t="s">
        <v>289</v>
      </c>
      <c r="B51" s="215">
        <v>0</v>
      </c>
      <c r="C51" s="216">
        <v>0</v>
      </c>
      <c r="D51" s="216">
        <v>0</v>
      </c>
      <c r="E51" s="216">
        <v>0</v>
      </c>
      <c r="F51" s="216">
        <v>0</v>
      </c>
      <c r="G51" s="216">
        <v>0</v>
      </c>
      <c r="H51" s="216">
        <v>0</v>
      </c>
      <c r="I51" s="216">
        <v>0</v>
      </c>
      <c r="J51" s="216">
        <v>0</v>
      </c>
      <c r="K51" s="216">
        <v>0</v>
      </c>
      <c r="L51" s="216">
        <v>1</v>
      </c>
      <c r="M51" s="216">
        <v>0</v>
      </c>
      <c r="N51" s="216">
        <v>0</v>
      </c>
      <c r="O51" s="216">
        <v>0</v>
      </c>
      <c r="P51" s="216">
        <v>0</v>
      </c>
      <c r="Q51" s="216">
        <v>0</v>
      </c>
      <c r="R51" s="216">
        <v>0</v>
      </c>
      <c r="S51" s="216">
        <v>0</v>
      </c>
      <c r="T51" s="217">
        <v>0</v>
      </c>
      <c r="U51" s="218">
        <v>1</v>
      </c>
      <c r="V51" s="356">
        <f t="shared" si="1"/>
        <v>0</v>
      </c>
    </row>
    <row r="52" spans="1:22" s="25" customFormat="1" ht="12" customHeight="1">
      <c r="A52" s="214" t="s">
        <v>33</v>
      </c>
      <c r="B52" s="215">
        <v>0</v>
      </c>
      <c r="C52" s="216">
        <v>0</v>
      </c>
      <c r="D52" s="216">
        <v>0</v>
      </c>
      <c r="E52" s="216">
        <v>0</v>
      </c>
      <c r="F52" s="216">
        <v>0</v>
      </c>
      <c r="G52" s="216">
        <v>0</v>
      </c>
      <c r="H52" s="216">
        <v>0</v>
      </c>
      <c r="I52" s="216">
        <v>0</v>
      </c>
      <c r="J52" s="216">
        <v>0</v>
      </c>
      <c r="K52" s="216">
        <v>0</v>
      </c>
      <c r="L52" s="216">
        <v>1</v>
      </c>
      <c r="M52" s="216">
        <v>0</v>
      </c>
      <c r="N52" s="216">
        <v>0</v>
      </c>
      <c r="O52" s="216">
        <v>5</v>
      </c>
      <c r="P52" s="216">
        <v>0</v>
      </c>
      <c r="Q52" s="216">
        <v>2</v>
      </c>
      <c r="R52" s="216">
        <v>4</v>
      </c>
      <c r="S52" s="216">
        <v>1</v>
      </c>
      <c r="T52" s="217">
        <v>6</v>
      </c>
      <c r="U52" s="218">
        <v>19</v>
      </c>
      <c r="V52" s="356">
        <f t="shared" si="1"/>
        <v>0</v>
      </c>
    </row>
    <row r="53" spans="1:22" s="25" customFormat="1" ht="12" customHeight="1">
      <c r="A53" s="214" t="s">
        <v>290</v>
      </c>
      <c r="B53" s="215">
        <v>0</v>
      </c>
      <c r="C53" s="216">
        <v>0</v>
      </c>
      <c r="D53" s="216">
        <v>0</v>
      </c>
      <c r="E53" s="216">
        <v>0</v>
      </c>
      <c r="F53" s="216">
        <v>1</v>
      </c>
      <c r="G53" s="216">
        <v>0</v>
      </c>
      <c r="H53" s="216">
        <v>0</v>
      </c>
      <c r="I53" s="216">
        <v>0</v>
      </c>
      <c r="J53" s="216">
        <v>0</v>
      </c>
      <c r="K53" s="216">
        <v>0</v>
      </c>
      <c r="L53" s="216">
        <v>0</v>
      </c>
      <c r="M53" s="216">
        <v>0</v>
      </c>
      <c r="N53" s="216">
        <v>0</v>
      </c>
      <c r="O53" s="216">
        <v>0</v>
      </c>
      <c r="P53" s="216">
        <v>0</v>
      </c>
      <c r="Q53" s="216">
        <v>0</v>
      </c>
      <c r="R53" s="216">
        <v>0</v>
      </c>
      <c r="S53" s="216">
        <v>0</v>
      </c>
      <c r="T53" s="217">
        <v>0</v>
      </c>
      <c r="U53" s="218">
        <v>1</v>
      </c>
      <c r="V53" s="356">
        <f t="shared" si="1"/>
        <v>0</v>
      </c>
    </row>
    <row r="54" spans="1:22" s="25" customFormat="1" ht="12" customHeight="1">
      <c r="A54" s="214" t="s">
        <v>50</v>
      </c>
      <c r="B54" s="215">
        <v>0</v>
      </c>
      <c r="C54" s="216">
        <v>0</v>
      </c>
      <c r="D54" s="216">
        <v>0</v>
      </c>
      <c r="E54" s="216">
        <v>0</v>
      </c>
      <c r="F54" s="216">
        <v>0</v>
      </c>
      <c r="G54" s="216">
        <v>0</v>
      </c>
      <c r="H54" s="216">
        <v>0</v>
      </c>
      <c r="I54" s="216">
        <v>0</v>
      </c>
      <c r="J54" s="216">
        <v>0</v>
      </c>
      <c r="K54" s="216">
        <v>0</v>
      </c>
      <c r="L54" s="216">
        <v>0</v>
      </c>
      <c r="M54" s="216">
        <v>0</v>
      </c>
      <c r="N54" s="216">
        <v>0</v>
      </c>
      <c r="O54" s="216">
        <v>0</v>
      </c>
      <c r="P54" s="216">
        <v>0</v>
      </c>
      <c r="Q54" s="216">
        <v>0</v>
      </c>
      <c r="R54" s="216">
        <v>0</v>
      </c>
      <c r="S54" s="216">
        <v>1</v>
      </c>
      <c r="T54" s="217">
        <v>0</v>
      </c>
      <c r="U54" s="218">
        <v>1</v>
      </c>
      <c r="V54" s="356">
        <f t="shared" si="1"/>
        <v>0</v>
      </c>
    </row>
    <row r="55" spans="1:22" s="25" customFormat="1" ht="12" customHeight="1">
      <c r="A55" s="214" t="s">
        <v>51</v>
      </c>
      <c r="B55" s="215">
        <v>23</v>
      </c>
      <c r="C55" s="216">
        <v>325</v>
      </c>
      <c r="D55" s="216">
        <v>26</v>
      </c>
      <c r="E55" s="216">
        <v>54</v>
      </c>
      <c r="F55" s="216">
        <v>12</v>
      </c>
      <c r="G55" s="216">
        <v>1</v>
      </c>
      <c r="H55" s="216">
        <v>28</v>
      </c>
      <c r="I55" s="216">
        <v>5</v>
      </c>
      <c r="J55" s="216">
        <v>0</v>
      </c>
      <c r="K55" s="216">
        <v>1</v>
      </c>
      <c r="L55" s="216">
        <v>0</v>
      </c>
      <c r="M55" s="216">
        <v>0</v>
      </c>
      <c r="N55" s="216">
        <v>0</v>
      </c>
      <c r="O55" s="216">
        <v>0</v>
      </c>
      <c r="P55" s="216">
        <v>0</v>
      </c>
      <c r="Q55" s="216">
        <v>0</v>
      </c>
      <c r="R55" s="216">
        <v>0</v>
      </c>
      <c r="S55" s="216">
        <v>0</v>
      </c>
      <c r="T55" s="217">
        <v>0</v>
      </c>
      <c r="U55" s="218">
        <v>475</v>
      </c>
      <c r="V55" s="356">
        <f t="shared" si="1"/>
        <v>0</v>
      </c>
    </row>
    <row r="56" spans="1:22" s="25" customFormat="1" ht="12" customHeight="1">
      <c r="A56" s="214" t="s">
        <v>10</v>
      </c>
      <c r="B56" s="215">
        <v>0</v>
      </c>
      <c r="C56" s="216">
        <v>20</v>
      </c>
      <c r="D56" s="216">
        <v>26</v>
      </c>
      <c r="E56" s="216">
        <v>12</v>
      </c>
      <c r="F56" s="216">
        <v>4</v>
      </c>
      <c r="G56" s="216">
        <v>0</v>
      </c>
      <c r="H56" s="216">
        <v>2</v>
      </c>
      <c r="I56" s="216">
        <v>1</v>
      </c>
      <c r="J56" s="216">
        <v>4</v>
      </c>
      <c r="K56" s="216">
        <v>1</v>
      </c>
      <c r="L56" s="216">
        <v>8</v>
      </c>
      <c r="M56" s="216">
        <v>3</v>
      </c>
      <c r="N56" s="216">
        <v>28</v>
      </c>
      <c r="O56" s="216">
        <v>62</v>
      </c>
      <c r="P56" s="216">
        <v>45</v>
      </c>
      <c r="Q56" s="216">
        <v>69</v>
      </c>
      <c r="R56" s="216">
        <v>51</v>
      </c>
      <c r="S56" s="216">
        <v>31</v>
      </c>
      <c r="T56" s="217">
        <v>12</v>
      </c>
      <c r="U56" s="218">
        <v>379</v>
      </c>
      <c r="V56" s="356">
        <f t="shared" si="1"/>
        <v>0</v>
      </c>
    </row>
    <row r="57" spans="1:22" s="25" customFormat="1" ht="12" customHeight="1">
      <c r="A57" s="214" t="s">
        <v>291</v>
      </c>
      <c r="B57" s="215">
        <v>0</v>
      </c>
      <c r="C57" s="216">
        <v>0</v>
      </c>
      <c r="D57" s="216">
        <v>0</v>
      </c>
      <c r="E57" s="216">
        <v>0</v>
      </c>
      <c r="F57" s="216">
        <v>0</v>
      </c>
      <c r="G57" s="216">
        <v>0</v>
      </c>
      <c r="H57" s="216">
        <v>1</v>
      </c>
      <c r="I57" s="216">
        <v>0</v>
      </c>
      <c r="J57" s="216">
        <v>0</v>
      </c>
      <c r="K57" s="216">
        <v>0</v>
      </c>
      <c r="L57" s="216">
        <v>0</v>
      </c>
      <c r="M57" s="216">
        <v>0</v>
      </c>
      <c r="N57" s="216">
        <v>0</v>
      </c>
      <c r="O57" s="216">
        <v>0</v>
      </c>
      <c r="P57" s="216">
        <v>0</v>
      </c>
      <c r="Q57" s="216">
        <v>0</v>
      </c>
      <c r="R57" s="216">
        <v>0</v>
      </c>
      <c r="S57" s="216">
        <v>0</v>
      </c>
      <c r="T57" s="217">
        <v>0</v>
      </c>
      <c r="U57" s="218">
        <v>1</v>
      </c>
      <c r="V57" s="356">
        <f t="shared" si="1"/>
        <v>0</v>
      </c>
    </row>
    <row r="58" spans="1:22" s="25" customFormat="1" ht="12" customHeight="1">
      <c r="A58" s="214" t="s">
        <v>57</v>
      </c>
      <c r="B58" s="215">
        <v>0</v>
      </c>
      <c r="C58" s="216">
        <v>0</v>
      </c>
      <c r="D58" s="216">
        <v>0</v>
      </c>
      <c r="E58" s="216">
        <v>0</v>
      </c>
      <c r="F58" s="216">
        <v>0</v>
      </c>
      <c r="G58" s="216">
        <v>0</v>
      </c>
      <c r="H58" s="216">
        <v>1</v>
      </c>
      <c r="I58" s="216">
        <v>0</v>
      </c>
      <c r="J58" s="216">
        <v>0</v>
      </c>
      <c r="K58" s="216">
        <v>0</v>
      </c>
      <c r="L58" s="216">
        <v>0</v>
      </c>
      <c r="M58" s="216">
        <v>0</v>
      </c>
      <c r="N58" s="216">
        <v>0</v>
      </c>
      <c r="O58" s="216">
        <v>1</v>
      </c>
      <c r="P58" s="216">
        <v>0</v>
      </c>
      <c r="Q58" s="216">
        <v>0</v>
      </c>
      <c r="R58" s="216">
        <v>0</v>
      </c>
      <c r="S58" s="216">
        <v>0</v>
      </c>
      <c r="T58" s="217">
        <v>0</v>
      </c>
      <c r="U58" s="218">
        <v>2</v>
      </c>
      <c r="V58" s="356">
        <f t="shared" si="1"/>
        <v>0</v>
      </c>
    </row>
    <row r="59" spans="1:22" s="25" customFormat="1" ht="12" customHeight="1">
      <c r="A59" s="214" t="s">
        <v>23</v>
      </c>
      <c r="B59" s="215">
        <v>0</v>
      </c>
      <c r="C59" s="216">
        <v>0</v>
      </c>
      <c r="D59" s="216">
        <v>0</v>
      </c>
      <c r="E59" s="216">
        <v>0</v>
      </c>
      <c r="F59" s="216">
        <v>0</v>
      </c>
      <c r="G59" s="216">
        <v>0</v>
      </c>
      <c r="H59" s="216">
        <v>0</v>
      </c>
      <c r="I59" s="216">
        <v>0</v>
      </c>
      <c r="J59" s="216">
        <v>0</v>
      </c>
      <c r="K59" s="216">
        <v>0</v>
      </c>
      <c r="L59" s="216">
        <v>0</v>
      </c>
      <c r="M59" s="216">
        <v>0</v>
      </c>
      <c r="N59" s="216">
        <v>0</v>
      </c>
      <c r="O59" s="216">
        <v>0</v>
      </c>
      <c r="P59" s="216">
        <v>0</v>
      </c>
      <c r="Q59" s="216">
        <v>2</v>
      </c>
      <c r="R59" s="216">
        <v>0</v>
      </c>
      <c r="S59" s="216">
        <v>0</v>
      </c>
      <c r="T59" s="217">
        <v>0</v>
      </c>
      <c r="U59" s="218">
        <v>2</v>
      </c>
      <c r="V59" s="356">
        <f t="shared" si="1"/>
        <v>0</v>
      </c>
    </row>
    <row r="60" spans="1:22" s="25" customFormat="1" ht="12" customHeight="1">
      <c r="A60" s="214" t="s">
        <v>24</v>
      </c>
      <c r="B60" s="215">
        <v>0</v>
      </c>
      <c r="C60" s="216">
        <v>0</v>
      </c>
      <c r="D60" s="216">
        <v>0</v>
      </c>
      <c r="E60" s="216">
        <v>1</v>
      </c>
      <c r="F60" s="216">
        <v>0</v>
      </c>
      <c r="G60" s="216">
        <v>4</v>
      </c>
      <c r="H60" s="216">
        <v>0</v>
      </c>
      <c r="I60" s="216">
        <v>2</v>
      </c>
      <c r="J60" s="216">
        <v>0</v>
      </c>
      <c r="K60" s="216">
        <v>0</v>
      </c>
      <c r="L60" s="216">
        <v>1</v>
      </c>
      <c r="M60" s="216">
        <v>0</v>
      </c>
      <c r="N60" s="216">
        <v>0</v>
      </c>
      <c r="O60" s="216">
        <v>0</v>
      </c>
      <c r="P60" s="216">
        <v>0</v>
      </c>
      <c r="Q60" s="216">
        <v>0</v>
      </c>
      <c r="R60" s="216">
        <v>7</v>
      </c>
      <c r="S60" s="216">
        <v>10</v>
      </c>
      <c r="T60" s="217">
        <v>1</v>
      </c>
      <c r="U60" s="218">
        <v>26</v>
      </c>
      <c r="V60" s="356">
        <f t="shared" si="1"/>
        <v>0</v>
      </c>
    </row>
    <row r="61" spans="1:22" s="25" customFormat="1" ht="12" customHeight="1">
      <c r="A61" s="214" t="s">
        <v>292</v>
      </c>
      <c r="B61" s="215">
        <v>5</v>
      </c>
      <c r="C61" s="216">
        <v>150</v>
      </c>
      <c r="D61" s="216">
        <v>12</v>
      </c>
      <c r="E61" s="216">
        <v>3</v>
      </c>
      <c r="F61" s="216">
        <v>0</v>
      </c>
      <c r="G61" s="216">
        <v>1</v>
      </c>
      <c r="H61" s="216">
        <v>4</v>
      </c>
      <c r="I61" s="216">
        <v>0</v>
      </c>
      <c r="J61" s="216">
        <v>0</v>
      </c>
      <c r="K61" s="216">
        <v>0</v>
      </c>
      <c r="L61" s="216">
        <v>0</v>
      </c>
      <c r="M61" s="216">
        <v>0</v>
      </c>
      <c r="N61" s="216">
        <v>0</v>
      </c>
      <c r="O61" s="216">
        <v>0</v>
      </c>
      <c r="P61" s="216">
        <v>0</v>
      </c>
      <c r="Q61" s="216">
        <v>0</v>
      </c>
      <c r="R61" s="216">
        <v>0</v>
      </c>
      <c r="S61" s="216">
        <v>0</v>
      </c>
      <c r="T61" s="217">
        <v>0</v>
      </c>
      <c r="U61" s="218">
        <v>175</v>
      </c>
      <c r="V61" s="356">
        <f t="shared" si="1"/>
        <v>0</v>
      </c>
    </row>
    <row r="62" spans="1:22" s="25" customFormat="1" ht="12" customHeight="1">
      <c r="A62" s="214" t="s">
        <v>189</v>
      </c>
      <c r="B62" s="215">
        <v>0</v>
      </c>
      <c r="C62" s="216">
        <v>0</v>
      </c>
      <c r="D62" s="216">
        <v>0</v>
      </c>
      <c r="E62" s="216">
        <v>0</v>
      </c>
      <c r="F62" s="216">
        <v>0</v>
      </c>
      <c r="G62" s="216">
        <v>0</v>
      </c>
      <c r="H62" s="216">
        <v>0</v>
      </c>
      <c r="I62" s="216">
        <v>0</v>
      </c>
      <c r="J62" s="216">
        <v>0</v>
      </c>
      <c r="K62" s="216">
        <v>0</v>
      </c>
      <c r="L62" s="216">
        <v>0</v>
      </c>
      <c r="M62" s="216">
        <v>0</v>
      </c>
      <c r="N62" s="216">
        <v>0</v>
      </c>
      <c r="O62" s="216">
        <v>0</v>
      </c>
      <c r="P62" s="216">
        <v>0</v>
      </c>
      <c r="Q62" s="216">
        <v>0</v>
      </c>
      <c r="R62" s="216">
        <v>2</v>
      </c>
      <c r="S62" s="216">
        <v>0</v>
      </c>
      <c r="T62" s="217">
        <v>0</v>
      </c>
      <c r="U62" s="218">
        <v>2</v>
      </c>
      <c r="V62" s="356">
        <f t="shared" si="1"/>
        <v>0</v>
      </c>
    </row>
    <row r="63" spans="1:22" s="25" customFormat="1" ht="12" customHeight="1">
      <c r="A63" s="214" t="s">
        <v>293</v>
      </c>
      <c r="B63" s="215">
        <v>0</v>
      </c>
      <c r="C63" s="216">
        <v>0</v>
      </c>
      <c r="D63" s="216">
        <v>0</v>
      </c>
      <c r="E63" s="216">
        <v>0</v>
      </c>
      <c r="F63" s="216">
        <v>0</v>
      </c>
      <c r="G63" s="216">
        <v>0</v>
      </c>
      <c r="H63" s="216">
        <v>0</v>
      </c>
      <c r="I63" s="216">
        <v>0</v>
      </c>
      <c r="J63" s="216">
        <v>0</v>
      </c>
      <c r="K63" s="216">
        <v>0</v>
      </c>
      <c r="L63" s="216">
        <v>0</v>
      </c>
      <c r="M63" s="216">
        <v>0</v>
      </c>
      <c r="N63" s="216">
        <v>0</v>
      </c>
      <c r="O63" s="216">
        <v>0</v>
      </c>
      <c r="P63" s="216">
        <v>0</v>
      </c>
      <c r="Q63" s="216">
        <v>0</v>
      </c>
      <c r="R63" s="216">
        <v>2</v>
      </c>
      <c r="S63" s="216">
        <v>1</v>
      </c>
      <c r="T63" s="217">
        <v>0</v>
      </c>
      <c r="U63" s="218">
        <v>3</v>
      </c>
      <c r="V63" s="356">
        <f t="shared" si="1"/>
        <v>0</v>
      </c>
    </row>
    <row r="64" spans="1:22" s="25" customFormat="1" ht="12" customHeight="1">
      <c r="A64" s="214" t="s">
        <v>36</v>
      </c>
      <c r="B64" s="215">
        <v>0</v>
      </c>
      <c r="C64" s="216">
        <v>0</v>
      </c>
      <c r="D64" s="216">
        <v>3</v>
      </c>
      <c r="E64" s="216">
        <v>0</v>
      </c>
      <c r="F64" s="216">
        <v>0</v>
      </c>
      <c r="G64" s="216">
        <v>0</v>
      </c>
      <c r="H64" s="216">
        <v>0</v>
      </c>
      <c r="I64" s="216">
        <v>0</v>
      </c>
      <c r="J64" s="216">
        <v>0</v>
      </c>
      <c r="K64" s="216">
        <v>0</v>
      </c>
      <c r="L64" s="216">
        <v>5</v>
      </c>
      <c r="M64" s="216">
        <v>0</v>
      </c>
      <c r="N64" s="216">
        <v>0</v>
      </c>
      <c r="O64" s="216">
        <v>1</v>
      </c>
      <c r="P64" s="216">
        <v>2</v>
      </c>
      <c r="Q64" s="216">
        <v>0</v>
      </c>
      <c r="R64" s="216">
        <v>2</v>
      </c>
      <c r="S64" s="216">
        <v>1</v>
      </c>
      <c r="T64" s="217">
        <v>0</v>
      </c>
      <c r="U64" s="218">
        <v>14</v>
      </c>
      <c r="V64" s="356">
        <f t="shared" si="1"/>
        <v>0</v>
      </c>
    </row>
    <row r="65" spans="1:22" s="25" customFormat="1" ht="12" customHeight="1">
      <c r="A65" s="214" t="s">
        <v>63</v>
      </c>
      <c r="B65" s="215">
        <v>0</v>
      </c>
      <c r="C65" s="216">
        <v>0</v>
      </c>
      <c r="D65" s="216">
        <v>0</v>
      </c>
      <c r="E65" s="216">
        <v>1</v>
      </c>
      <c r="F65" s="216">
        <v>0</v>
      </c>
      <c r="G65" s="216">
        <v>4</v>
      </c>
      <c r="H65" s="216">
        <v>0</v>
      </c>
      <c r="I65" s="216">
        <v>1</v>
      </c>
      <c r="J65" s="216">
        <v>1</v>
      </c>
      <c r="K65" s="216">
        <v>0</v>
      </c>
      <c r="L65" s="216">
        <v>1</v>
      </c>
      <c r="M65" s="216">
        <v>0</v>
      </c>
      <c r="N65" s="216">
        <v>0</v>
      </c>
      <c r="O65" s="216">
        <v>1</v>
      </c>
      <c r="P65" s="216">
        <v>4</v>
      </c>
      <c r="Q65" s="216">
        <v>1</v>
      </c>
      <c r="R65" s="216">
        <v>2</v>
      </c>
      <c r="S65" s="216">
        <v>4</v>
      </c>
      <c r="T65" s="217">
        <v>0</v>
      </c>
      <c r="U65" s="218">
        <v>20</v>
      </c>
      <c r="V65" s="356">
        <f t="shared" si="1"/>
        <v>0</v>
      </c>
    </row>
    <row r="66" spans="1:22" s="25" customFormat="1" ht="12" customHeight="1">
      <c r="A66" s="214" t="s">
        <v>191</v>
      </c>
      <c r="B66" s="215">
        <v>0</v>
      </c>
      <c r="C66" s="216">
        <v>1</v>
      </c>
      <c r="D66" s="216">
        <v>0</v>
      </c>
      <c r="E66" s="216">
        <v>2</v>
      </c>
      <c r="F66" s="216">
        <v>0</v>
      </c>
      <c r="G66" s="216">
        <v>3</v>
      </c>
      <c r="H66" s="216">
        <v>1</v>
      </c>
      <c r="I66" s="216">
        <v>1</v>
      </c>
      <c r="J66" s="216">
        <v>0</v>
      </c>
      <c r="K66" s="216">
        <v>0</v>
      </c>
      <c r="L66" s="216">
        <v>1</v>
      </c>
      <c r="M66" s="216">
        <v>0</v>
      </c>
      <c r="N66" s="216">
        <v>4</v>
      </c>
      <c r="O66" s="216">
        <v>4</v>
      </c>
      <c r="P66" s="216">
        <v>0</v>
      </c>
      <c r="Q66" s="216">
        <v>0</v>
      </c>
      <c r="R66" s="216">
        <v>3</v>
      </c>
      <c r="S66" s="216">
        <v>1</v>
      </c>
      <c r="T66" s="217">
        <v>1</v>
      </c>
      <c r="U66" s="218">
        <v>22</v>
      </c>
      <c r="V66" s="356">
        <f t="shared" si="1"/>
        <v>0</v>
      </c>
    </row>
    <row r="67" spans="1:22" s="25" customFormat="1" ht="12" customHeight="1">
      <c r="A67" s="214" t="s">
        <v>56</v>
      </c>
      <c r="B67" s="215">
        <v>0</v>
      </c>
      <c r="C67" s="216">
        <v>0</v>
      </c>
      <c r="D67" s="216">
        <v>0</v>
      </c>
      <c r="E67" s="216">
        <v>0</v>
      </c>
      <c r="F67" s="216">
        <v>0</v>
      </c>
      <c r="G67" s="216">
        <v>0</v>
      </c>
      <c r="H67" s="216">
        <v>0</v>
      </c>
      <c r="I67" s="216">
        <v>0</v>
      </c>
      <c r="J67" s="216">
        <v>4</v>
      </c>
      <c r="K67" s="216">
        <v>0</v>
      </c>
      <c r="L67" s="216">
        <v>1</v>
      </c>
      <c r="M67" s="216">
        <v>0</v>
      </c>
      <c r="N67" s="216">
        <v>0</v>
      </c>
      <c r="O67" s="216">
        <v>0</v>
      </c>
      <c r="P67" s="216">
        <v>0</v>
      </c>
      <c r="Q67" s="216">
        <v>0</v>
      </c>
      <c r="R67" s="216">
        <v>0</v>
      </c>
      <c r="S67" s="216">
        <v>0</v>
      </c>
      <c r="T67" s="217">
        <v>0</v>
      </c>
      <c r="U67" s="218">
        <v>5</v>
      </c>
      <c r="V67" s="356">
        <f t="shared" si="1"/>
        <v>0</v>
      </c>
    </row>
    <row r="68" spans="1:22" s="25" customFormat="1" ht="12" customHeight="1">
      <c r="A68" s="214" t="s">
        <v>196</v>
      </c>
      <c r="B68" s="215">
        <v>0</v>
      </c>
      <c r="C68" s="216">
        <v>0</v>
      </c>
      <c r="D68" s="216">
        <v>0</v>
      </c>
      <c r="E68" s="216">
        <v>0</v>
      </c>
      <c r="F68" s="216">
        <v>0</v>
      </c>
      <c r="G68" s="216">
        <v>0</v>
      </c>
      <c r="H68" s="216">
        <v>0</v>
      </c>
      <c r="I68" s="216">
        <v>0</v>
      </c>
      <c r="J68" s="216">
        <v>0</v>
      </c>
      <c r="K68" s="216">
        <v>0</v>
      </c>
      <c r="L68" s="216">
        <v>1</v>
      </c>
      <c r="M68" s="216">
        <v>0</v>
      </c>
      <c r="N68" s="216">
        <v>0</v>
      </c>
      <c r="O68" s="216">
        <v>0</v>
      </c>
      <c r="P68" s="216">
        <v>0</v>
      </c>
      <c r="Q68" s="216">
        <v>0</v>
      </c>
      <c r="R68" s="216">
        <v>1</v>
      </c>
      <c r="S68" s="216">
        <v>0</v>
      </c>
      <c r="T68" s="217">
        <v>0</v>
      </c>
      <c r="U68" s="218">
        <v>2</v>
      </c>
      <c r="V68" s="356">
        <f t="shared" si="1"/>
        <v>0</v>
      </c>
    </row>
    <row r="69" spans="1:22" s="25" customFormat="1" ht="12" customHeight="1">
      <c r="A69" s="214" t="s">
        <v>64</v>
      </c>
      <c r="B69" s="215">
        <v>0</v>
      </c>
      <c r="C69" s="216">
        <v>0</v>
      </c>
      <c r="D69" s="216">
        <v>0</v>
      </c>
      <c r="E69" s="216">
        <v>1</v>
      </c>
      <c r="F69" s="216">
        <v>0</v>
      </c>
      <c r="G69" s="216">
        <v>0</v>
      </c>
      <c r="H69" s="216">
        <v>0</v>
      </c>
      <c r="I69" s="216">
        <v>0</v>
      </c>
      <c r="J69" s="216">
        <v>0</v>
      </c>
      <c r="K69" s="216">
        <v>0</v>
      </c>
      <c r="L69" s="216">
        <v>0</v>
      </c>
      <c r="M69" s="216">
        <v>0</v>
      </c>
      <c r="N69" s="216">
        <v>0</v>
      </c>
      <c r="O69" s="216">
        <v>0</v>
      </c>
      <c r="P69" s="216">
        <v>0</v>
      </c>
      <c r="Q69" s="216">
        <v>0</v>
      </c>
      <c r="R69" s="216">
        <v>0</v>
      </c>
      <c r="S69" s="216">
        <v>0</v>
      </c>
      <c r="T69" s="217">
        <v>0</v>
      </c>
      <c r="U69" s="218">
        <v>1</v>
      </c>
      <c r="V69" s="356">
        <f t="shared" si="1"/>
        <v>0</v>
      </c>
    </row>
    <row r="70" spans="1:22" s="25" customFormat="1" ht="12.75">
      <c r="A70" s="214" t="s">
        <v>58</v>
      </c>
      <c r="B70" s="215">
        <v>0</v>
      </c>
      <c r="C70" s="216">
        <v>13</v>
      </c>
      <c r="D70" s="216">
        <v>0</v>
      </c>
      <c r="E70" s="216">
        <v>0</v>
      </c>
      <c r="F70" s="216">
        <v>0</v>
      </c>
      <c r="G70" s="216">
        <v>1</v>
      </c>
      <c r="H70" s="216">
        <v>0</v>
      </c>
      <c r="I70" s="216">
        <v>0</v>
      </c>
      <c r="J70" s="216">
        <v>0</v>
      </c>
      <c r="K70" s="216">
        <v>0</v>
      </c>
      <c r="L70" s="216">
        <v>0</v>
      </c>
      <c r="M70" s="216">
        <v>0</v>
      </c>
      <c r="N70" s="216">
        <v>0</v>
      </c>
      <c r="O70" s="216">
        <v>2</v>
      </c>
      <c r="P70" s="216">
        <v>1</v>
      </c>
      <c r="Q70" s="216">
        <v>5</v>
      </c>
      <c r="R70" s="216">
        <v>0</v>
      </c>
      <c r="S70" s="216">
        <v>1</v>
      </c>
      <c r="T70" s="217">
        <v>0</v>
      </c>
      <c r="U70" s="218">
        <v>23</v>
      </c>
      <c r="V70" s="356">
        <f aca="true" t="shared" si="2" ref="V70:V75">SUM(B70:T70)-U70</f>
        <v>0</v>
      </c>
    </row>
    <row r="71" spans="1:22" s="25" customFormat="1" ht="12" customHeight="1">
      <c r="A71" s="214" t="s">
        <v>55</v>
      </c>
      <c r="B71" s="215">
        <v>0</v>
      </c>
      <c r="C71" s="216">
        <v>0</v>
      </c>
      <c r="D71" s="216">
        <v>0</v>
      </c>
      <c r="E71" s="216">
        <v>0</v>
      </c>
      <c r="F71" s="216">
        <v>0</v>
      </c>
      <c r="G71" s="216">
        <v>0</v>
      </c>
      <c r="H71" s="216">
        <v>0</v>
      </c>
      <c r="I71" s="216">
        <v>0</v>
      </c>
      <c r="J71" s="216">
        <v>0</v>
      </c>
      <c r="K71" s="216">
        <v>1</v>
      </c>
      <c r="L71" s="216">
        <v>5</v>
      </c>
      <c r="M71" s="216">
        <v>0</v>
      </c>
      <c r="N71" s="216">
        <v>0</v>
      </c>
      <c r="O71" s="216">
        <v>0</v>
      </c>
      <c r="P71" s="216">
        <v>0</v>
      </c>
      <c r="Q71" s="216">
        <v>3</v>
      </c>
      <c r="R71" s="216">
        <v>1</v>
      </c>
      <c r="S71" s="216">
        <v>0</v>
      </c>
      <c r="T71" s="217">
        <v>0</v>
      </c>
      <c r="U71" s="218">
        <v>10</v>
      </c>
      <c r="V71" s="356">
        <f t="shared" si="2"/>
        <v>0</v>
      </c>
    </row>
    <row r="72" spans="1:22" s="25" customFormat="1" ht="12" customHeight="1">
      <c r="A72" s="214" t="s">
        <v>12</v>
      </c>
      <c r="B72" s="215">
        <v>0</v>
      </c>
      <c r="C72" s="216">
        <v>26</v>
      </c>
      <c r="D72" s="216">
        <v>10</v>
      </c>
      <c r="E72" s="216">
        <v>7</v>
      </c>
      <c r="F72" s="216">
        <v>3</v>
      </c>
      <c r="G72" s="216">
        <v>1</v>
      </c>
      <c r="H72" s="216">
        <v>5</v>
      </c>
      <c r="I72" s="216">
        <v>0</v>
      </c>
      <c r="J72" s="216">
        <v>0</v>
      </c>
      <c r="K72" s="216">
        <v>1</v>
      </c>
      <c r="L72" s="216">
        <v>7</v>
      </c>
      <c r="M72" s="216">
        <v>3</v>
      </c>
      <c r="N72" s="216">
        <v>2</v>
      </c>
      <c r="O72" s="216">
        <v>6</v>
      </c>
      <c r="P72" s="216">
        <v>5</v>
      </c>
      <c r="Q72" s="216">
        <v>9</v>
      </c>
      <c r="R72" s="216">
        <v>31</v>
      </c>
      <c r="S72" s="216">
        <v>19</v>
      </c>
      <c r="T72" s="217">
        <v>15</v>
      </c>
      <c r="U72" s="218">
        <v>150</v>
      </c>
      <c r="V72" s="356">
        <f t="shared" si="2"/>
        <v>0</v>
      </c>
    </row>
    <row r="73" spans="1:22" s="25" customFormat="1" ht="12" customHeight="1">
      <c r="A73" s="214" t="s">
        <v>65</v>
      </c>
      <c r="B73" s="215">
        <v>0</v>
      </c>
      <c r="C73" s="216">
        <v>0</v>
      </c>
      <c r="D73" s="216">
        <v>0</v>
      </c>
      <c r="E73" s="216">
        <v>0</v>
      </c>
      <c r="F73" s="216">
        <v>0</v>
      </c>
      <c r="G73" s="216">
        <v>0</v>
      </c>
      <c r="H73" s="216">
        <v>0</v>
      </c>
      <c r="I73" s="216">
        <v>0</v>
      </c>
      <c r="J73" s="216">
        <v>1</v>
      </c>
      <c r="K73" s="216">
        <v>2</v>
      </c>
      <c r="L73" s="216">
        <v>0</v>
      </c>
      <c r="M73" s="216">
        <v>0</v>
      </c>
      <c r="N73" s="216">
        <v>0</v>
      </c>
      <c r="O73" s="216">
        <v>0</v>
      </c>
      <c r="P73" s="216">
        <v>1</v>
      </c>
      <c r="Q73" s="216">
        <v>17</v>
      </c>
      <c r="R73" s="216">
        <v>2</v>
      </c>
      <c r="S73" s="216">
        <v>11</v>
      </c>
      <c r="T73" s="217">
        <v>0</v>
      </c>
      <c r="U73" s="218">
        <v>34</v>
      </c>
      <c r="V73" s="356">
        <f t="shared" si="2"/>
        <v>0</v>
      </c>
    </row>
    <row r="74" spans="1:22" s="25" customFormat="1" ht="12" customHeight="1">
      <c r="A74" s="214" t="s">
        <v>31</v>
      </c>
      <c r="B74" s="215">
        <v>0</v>
      </c>
      <c r="C74" s="216">
        <v>30</v>
      </c>
      <c r="D74" s="216">
        <v>52</v>
      </c>
      <c r="E74" s="216">
        <v>34</v>
      </c>
      <c r="F74" s="216">
        <v>7</v>
      </c>
      <c r="G74" s="216">
        <v>2</v>
      </c>
      <c r="H74" s="216">
        <v>10</v>
      </c>
      <c r="I74" s="216">
        <v>13</v>
      </c>
      <c r="J74" s="216">
        <v>3</v>
      </c>
      <c r="K74" s="216">
        <v>2</v>
      </c>
      <c r="L74" s="216">
        <v>1</v>
      </c>
      <c r="M74" s="216">
        <v>2</v>
      </c>
      <c r="N74" s="216">
        <v>1</v>
      </c>
      <c r="O74" s="216">
        <v>3</v>
      </c>
      <c r="P74" s="216">
        <v>3</v>
      </c>
      <c r="Q74" s="216">
        <v>1</v>
      </c>
      <c r="R74" s="216">
        <v>0</v>
      </c>
      <c r="S74" s="216">
        <v>2</v>
      </c>
      <c r="T74" s="217">
        <v>0</v>
      </c>
      <c r="U74" s="218">
        <v>166</v>
      </c>
      <c r="V74" s="356">
        <f t="shared" si="2"/>
        <v>0</v>
      </c>
    </row>
    <row r="75" spans="1:22" ht="12.75">
      <c r="A75" s="219" t="s">
        <v>294</v>
      </c>
      <c r="B75" s="220">
        <v>0</v>
      </c>
      <c r="C75" s="221">
        <v>6</v>
      </c>
      <c r="D75" s="221">
        <v>5</v>
      </c>
      <c r="E75" s="221">
        <v>5</v>
      </c>
      <c r="F75" s="221">
        <v>0</v>
      </c>
      <c r="G75" s="221">
        <v>6</v>
      </c>
      <c r="H75" s="221">
        <v>9</v>
      </c>
      <c r="I75" s="221">
        <v>2</v>
      </c>
      <c r="J75" s="221">
        <v>0</v>
      </c>
      <c r="K75" s="221">
        <v>0</v>
      </c>
      <c r="L75" s="221">
        <v>0</v>
      </c>
      <c r="M75" s="221">
        <v>0</v>
      </c>
      <c r="N75" s="221">
        <v>0</v>
      </c>
      <c r="O75" s="221">
        <v>0</v>
      </c>
      <c r="P75" s="221">
        <v>0</v>
      </c>
      <c r="Q75" s="221">
        <v>0</v>
      </c>
      <c r="R75" s="221">
        <v>0</v>
      </c>
      <c r="S75" s="221">
        <v>0</v>
      </c>
      <c r="T75" s="222">
        <v>0</v>
      </c>
      <c r="U75" s="223">
        <v>33</v>
      </c>
      <c r="V75" s="356">
        <f t="shared" si="2"/>
        <v>0</v>
      </c>
    </row>
    <row r="76" spans="1:21" ht="12.75">
      <c r="A76" s="112" t="s">
        <v>41</v>
      </c>
      <c r="B76" s="501">
        <v>30</v>
      </c>
      <c r="C76" s="502">
        <v>776</v>
      </c>
      <c r="D76" s="502">
        <v>251</v>
      </c>
      <c r="E76" s="502">
        <v>250</v>
      </c>
      <c r="F76" s="502">
        <v>116</v>
      </c>
      <c r="G76" s="502">
        <v>59</v>
      </c>
      <c r="H76" s="502">
        <v>162</v>
      </c>
      <c r="I76" s="502">
        <v>96</v>
      </c>
      <c r="J76" s="502">
        <v>78</v>
      </c>
      <c r="K76" s="502">
        <v>79</v>
      </c>
      <c r="L76" s="502">
        <v>133</v>
      </c>
      <c r="M76" s="502">
        <v>83</v>
      </c>
      <c r="N76" s="502">
        <v>103</v>
      </c>
      <c r="O76" s="502">
        <v>208</v>
      </c>
      <c r="P76" s="502">
        <v>142</v>
      </c>
      <c r="Q76" s="502">
        <v>251</v>
      </c>
      <c r="R76" s="502">
        <v>268</v>
      </c>
      <c r="S76" s="503">
        <v>191</v>
      </c>
      <c r="T76" s="504">
        <v>110</v>
      </c>
      <c r="U76" s="113">
        <v>3386</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87"/>
  <sheetViews>
    <sheetView tabSelected="1" zoomScaleSheetLayoutView="100" workbookViewId="0" topLeftCell="A64">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4" width="7.421875" style="59" customWidth="1"/>
    <col min="5" max="7" width="8.8515625" style="59" bestFit="1" customWidth="1"/>
    <col min="8" max="8" width="8.421875" style="59" bestFit="1" customWidth="1"/>
    <col min="9" max="16384" width="9.140625" style="59" customWidth="1"/>
  </cols>
  <sheetData>
    <row r="1" spans="1:8" ht="15.75">
      <c r="A1" s="612" t="str">
        <f>CONCATENATE("Řízení o odnětí azylu (7/1990-",MONTH(Nastavení!$B$3),"/",YEAR(Nastavení!$B$3),") - aktuálně platné azyly")</f>
        <v>Řízení o odnětí azylu (7/1990-8/2008) - aktuálně platné azyly</v>
      </c>
      <c r="B1" s="613"/>
      <c r="C1" s="613"/>
      <c r="D1" s="613"/>
      <c r="E1" s="613"/>
      <c r="F1" s="613"/>
      <c r="G1" s="613"/>
      <c r="H1" s="614"/>
    </row>
    <row r="2" spans="1:8" ht="15.75">
      <c r="A2" s="612" t="str">
        <f>CONCATENATE("k ",DAY(Nastavení!$B$3),".",MONTH(Nastavení!$B$3),".",YEAR(Nastavení!$B$3))</f>
        <v>k 31.8.2008</v>
      </c>
      <c r="B2" s="613"/>
      <c r="C2" s="613"/>
      <c r="D2" s="613"/>
      <c r="E2" s="613"/>
      <c r="F2" s="613"/>
      <c r="G2" s="613"/>
      <c r="H2" s="614"/>
    </row>
    <row r="3" s="411" customFormat="1" ht="8.25">
      <c r="H3" s="429" t="s">
        <v>239</v>
      </c>
    </row>
    <row r="4" spans="1:8" ht="12.75">
      <c r="A4" s="615" t="s">
        <v>0</v>
      </c>
      <c r="B4" s="615" t="s">
        <v>76</v>
      </c>
      <c r="C4" s="615" t="s">
        <v>157</v>
      </c>
      <c r="D4" s="615" t="s">
        <v>158</v>
      </c>
      <c r="E4" s="617" t="s">
        <v>159</v>
      </c>
      <c r="F4" s="618"/>
      <c r="G4" s="619"/>
      <c r="H4" s="615" t="s">
        <v>160</v>
      </c>
    </row>
    <row r="5" spans="1:8" ht="33.75">
      <c r="A5" s="616"/>
      <c r="B5" s="616"/>
      <c r="C5" s="616"/>
      <c r="D5" s="616"/>
      <c r="E5" s="224" t="s">
        <v>161</v>
      </c>
      <c r="F5" s="224" t="s">
        <v>162</v>
      </c>
      <c r="G5" s="224" t="s">
        <v>163</v>
      </c>
      <c r="H5" s="616"/>
    </row>
    <row r="6" spans="1:9" ht="12.75">
      <c r="A6" s="342" t="s">
        <v>38</v>
      </c>
      <c r="B6" s="227">
        <v>289</v>
      </c>
      <c r="C6" s="227">
        <v>7</v>
      </c>
      <c r="D6" s="227">
        <v>3</v>
      </c>
      <c r="E6" s="227">
        <v>44</v>
      </c>
      <c r="F6" s="227">
        <v>2</v>
      </c>
      <c r="G6" s="227">
        <v>5</v>
      </c>
      <c r="H6" s="228">
        <v>228</v>
      </c>
      <c r="I6" s="315"/>
    </row>
    <row r="7" spans="1:9" ht="12.75">
      <c r="A7" s="343" t="s">
        <v>59</v>
      </c>
      <c r="B7" s="229">
        <v>46</v>
      </c>
      <c r="C7" s="229">
        <v>0</v>
      </c>
      <c r="D7" s="229">
        <v>14</v>
      </c>
      <c r="E7" s="229">
        <v>18</v>
      </c>
      <c r="F7" s="229">
        <v>0</v>
      </c>
      <c r="G7" s="229">
        <v>2</v>
      </c>
      <c r="H7" s="230">
        <v>12</v>
      </c>
      <c r="I7" s="315"/>
    </row>
    <row r="8" spans="1:9" ht="12.75">
      <c r="A8" s="343" t="s">
        <v>14</v>
      </c>
      <c r="B8" s="229">
        <v>1</v>
      </c>
      <c r="C8" s="229">
        <v>0</v>
      </c>
      <c r="D8" s="229">
        <v>0</v>
      </c>
      <c r="E8" s="229">
        <v>0</v>
      </c>
      <c r="F8" s="229">
        <v>0</v>
      </c>
      <c r="G8" s="229">
        <v>0</v>
      </c>
      <c r="H8" s="230">
        <v>1</v>
      </c>
      <c r="I8" s="315"/>
    </row>
    <row r="9" spans="1:9" ht="12.75">
      <c r="A9" s="343" t="s">
        <v>15</v>
      </c>
      <c r="B9" s="229">
        <v>33</v>
      </c>
      <c r="C9" s="229">
        <v>1</v>
      </c>
      <c r="D9" s="229">
        <v>1</v>
      </c>
      <c r="E9" s="229">
        <v>8</v>
      </c>
      <c r="F9" s="229">
        <v>0</v>
      </c>
      <c r="G9" s="229">
        <v>1</v>
      </c>
      <c r="H9" s="230">
        <v>22</v>
      </c>
      <c r="I9" s="315"/>
    </row>
    <row r="10" spans="1:9" ht="12.75">
      <c r="A10" s="343" t="s">
        <v>32</v>
      </c>
      <c r="B10" s="229">
        <v>205</v>
      </c>
      <c r="C10" s="229">
        <v>0</v>
      </c>
      <c r="D10" s="229">
        <v>0</v>
      </c>
      <c r="E10" s="229">
        <v>117</v>
      </c>
      <c r="F10" s="229">
        <v>4</v>
      </c>
      <c r="G10" s="229">
        <v>0</v>
      </c>
      <c r="H10" s="230">
        <v>84</v>
      </c>
      <c r="I10" s="315"/>
    </row>
    <row r="11" spans="1:9" ht="12.75">
      <c r="A11" s="343" t="s">
        <v>60</v>
      </c>
      <c r="B11" s="229">
        <v>39</v>
      </c>
      <c r="C11" s="229">
        <v>0</v>
      </c>
      <c r="D11" s="229">
        <v>0</v>
      </c>
      <c r="E11" s="229">
        <v>12</v>
      </c>
      <c r="F11" s="229">
        <v>0</v>
      </c>
      <c r="G11" s="229">
        <v>2</v>
      </c>
      <c r="H11" s="230">
        <v>25</v>
      </c>
      <c r="I11" s="315"/>
    </row>
    <row r="12" spans="1:9" ht="12.75">
      <c r="A12" s="343" t="s">
        <v>34</v>
      </c>
      <c r="B12" s="229">
        <v>1</v>
      </c>
      <c r="C12" s="229">
        <v>0</v>
      </c>
      <c r="D12" s="229">
        <v>0</v>
      </c>
      <c r="E12" s="229">
        <v>0</v>
      </c>
      <c r="F12" s="229">
        <v>0</v>
      </c>
      <c r="G12" s="229">
        <v>0</v>
      </c>
      <c r="H12" s="230">
        <v>1</v>
      </c>
      <c r="I12" s="315"/>
    </row>
    <row r="13" spans="1:9" ht="12.75">
      <c r="A13" s="343" t="s">
        <v>3</v>
      </c>
      <c r="B13" s="229">
        <v>311</v>
      </c>
      <c r="C13" s="229">
        <v>2</v>
      </c>
      <c r="D13" s="229">
        <v>0</v>
      </c>
      <c r="E13" s="229">
        <v>52</v>
      </c>
      <c r="F13" s="229">
        <v>1</v>
      </c>
      <c r="G13" s="229">
        <v>6</v>
      </c>
      <c r="H13" s="230">
        <v>250</v>
      </c>
      <c r="I13" s="315"/>
    </row>
    <row r="14" spans="1:9" ht="12.75">
      <c r="A14" s="343" t="s">
        <v>40</v>
      </c>
      <c r="B14" s="229">
        <v>71</v>
      </c>
      <c r="C14" s="229">
        <v>0</v>
      </c>
      <c r="D14" s="229">
        <v>0</v>
      </c>
      <c r="E14" s="229">
        <v>21</v>
      </c>
      <c r="F14" s="229">
        <v>0</v>
      </c>
      <c r="G14" s="229">
        <v>0</v>
      </c>
      <c r="H14" s="230">
        <v>50</v>
      </c>
      <c r="I14" s="315"/>
    </row>
    <row r="15" spans="1:9" ht="12.75">
      <c r="A15" s="343" t="s">
        <v>201</v>
      </c>
      <c r="B15" s="229">
        <v>48</v>
      </c>
      <c r="C15" s="229">
        <v>0</v>
      </c>
      <c r="D15" s="229">
        <v>0</v>
      </c>
      <c r="E15" s="229">
        <v>32</v>
      </c>
      <c r="F15" s="229">
        <v>0</v>
      </c>
      <c r="G15" s="229">
        <v>5</v>
      </c>
      <c r="H15" s="230">
        <v>11</v>
      </c>
      <c r="I15" s="315"/>
    </row>
    <row r="16" spans="1:9" ht="12.75">
      <c r="A16" s="343" t="s">
        <v>4</v>
      </c>
      <c r="B16" s="229">
        <v>73</v>
      </c>
      <c r="C16" s="229">
        <v>20</v>
      </c>
      <c r="D16" s="229">
        <v>3</v>
      </c>
      <c r="E16" s="229">
        <v>16</v>
      </c>
      <c r="F16" s="229">
        <v>1</v>
      </c>
      <c r="G16" s="229">
        <v>8</v>
      </c>
      <c r="H16" s="230">
        <v>25</v>
      </c>
      <c r="I16" s="315"/>
    </row>
    <row r="17" spans="1:9" ht="12.75">
      <c r="A17" s="343" t="s">
        <v>282</v>
      </c>
      <c r="B17" s="229">
        <v>1</v>
      </c>
      <c r="C17" s="229">
        <v>0</v>
      </c>
      <c r="D17" s="229">
        <v>0</v>
      </c>
      <c r="E17" s="229">
        <v>0</v>
      </c>
      <c r="F17" s="229">
        <v>0</v>
      </c>
      <c r="G17" s="229">
        <v>0</v>
      </c>
      <c r="H17" s="230">
        <v>1</v>
      </c>
      <c r="I17" s="315"/>
    </row>
    <row r="18" spans="1:9" ht="12.75">
      <c r="A18" s="343" t="s">
        <v>283</v>
      </c>
      <c r="B18" s="229">
        <v>1</v>
      </c>
      <c r="C18" s="229">
        <v>0</v>
      </c>
      <c r="D18" s="229">
        <v>0</v>
      </c>
      <c r="E18" s="229">
        <v>0</v>
      </c>
      <c r="F18" s="229">
        <v>0</v>
      </c>
      <c r="G18" s="229">
        <v>0</v>
      </c>
      <c r="H18" s="230">
        <v>1</v>
      </c>
      <c r="I18" s="315"/>
    </row>
    <row r="19" spans="1:9" ht="12.75">
      <c r="A19" s="343" t="s">
        <v>53</v>
      </c>
      <c r="B19" s="229">
        <v>8</v>
      </c>
      <c r="C19" s="229">
        <v>0</v>
      </c>
      <c r="D19" s="229">
        <v>0</v>
      </c>
      <c r="E19" s="229">
        <v>0</v>
      </c>
      <c r="F19" s="229">
        <v>0</v>
      </c>
      <c r="G19" s="229">
        <v>0</v>
      </c>
      <c r="H19" s="230">
        <v>8</v>
      </c>
      <c r="I19" s="315"/>
    </row>
    <row r="20" spans="1:9" ht="12.75">
      <c r="A20" s="343" t="s">
        <v>284</v>
      </c>
      <c r="B20" s="229">
        <v>2</v>
      </c>
      <c r="C20" s="229">
        <v>0</v>
      </c>
      <c r="D20" s="229">
        <v>0</v>
      </c>
      <c r="E20" s="229">
        <v>0</v>
      </c>
      <c r="F20" s="229">
        <v>0</v>
      </c>
      <c r="G20" s="229">
        <v>0</v>
      </c>
      <c r="H20" s="230">
        <v>2</v>
      </c>
      <c r="I20" s="315"/>
    </row>
    <row r="21" spans="1:9" ht="12.75">
      <c r="A21" s="343" t="s">
        <v>193</v>
      </c>
      <c r="B21" s="229">
        <v>1</v>
      </c>
      <c r="C21" s="229">
        <v>0</v>
      </c>
      <c r="D21" s="229">
        <v>0</v>
      </c>
      <c r="E21" s="229">
        <v>0</v>
      </c>
      <c r="F21" s="229">
        <v>0</v>
      </c>
      <c r="G21" s="229">
        <v>0</v>
      </c>
      <c r="H21" s="230">
        <v>1</v>
      </c>
      <c r="I21" s="315"/>
    </row>
    <row r="22" spans="1:9" ht="12.75">
      <c r="A22" s="343" t="s">
        <v>16</v>
      </c>
      <c r="B22" s="229">
        <v>17</v>
      </c>
      <c r="C22" s="229">
        <v>0</v>
      </c>
      <c r="D22" s="229">
        <v>1</v>
      </c>
      <c r="E22" s="229">
        <v>3</v>
      </c>
      <c r="F22" s="229">
        <v>0</v>
      </c>
      <c r="G22" s="229">
        <v>0</v>
      </c>
      <c r="H22" s="230">
        <v>13</v>
      </c>
      <c r="I22" s="315"/>
    </row>
    <row r="23" spans="1:9" ht="12.75">
      <c r="A23" s="343" t="s">
        <v>17</v>
      </c>
      <c r="B23" s="229">
        <v>2</v>
      </c>
      <c r="C23" s="229">
        <v>0</v>
      </c>
      <c r="D23" s="229">
        <v>0</v>
      </c>
      <c r="E23" s="229">
        <v>0</v>
      </c>
      <c r="F23" s="229">
        <v>0</v>
      </c>
      <c r="G23" s="229">
        <v>0</v>
      </c>
      <c r="H23" s="230">
        <v>2</v>
      </c>
      <c r="I23" s="315"/>
    </row>
    <row r="24" spans="1:9" ht="12.75">
      <c r="A24" s="343" t="s">
        <v>18</v>
      </c>
      <c r="B24" s="229">
        <v>23</v>
      </c>
      <c r="C24" s="229">
        <v>0</v>
      </c>
      <c r="D24" s="229">
        <v>0</v>
      </c>
      <c r="E24" s="229">
        <v>6</v>
      </c>
      <c r="F24" s="229">
        <v>0</v>
      </c>
      <c r="G24" s="229">
        <v>0</v>
      </c>
      <c r="H24" s="230">
        <v>17</v>
      </c>
      <c r="I24" s="315"/>
    </row>
    <row r="25" spans="1:9" ht="12.75">
      <c r="A25" s="343" t="s">
        <v>29</v>
      </c>
      <c r="B25" s="229">
        <v>52</v>
      </c>
      <c r="C25" s="229">
        <v>2</v>
      </c>
      <c r="D25" s="229">
        <v>0</v>
      </c>
      <c r="E25" s="229">
        <v>20</v>
      </c>
      <c r="F25" s="229">
        <v>1</v>
      </c>
      <c r="G25" s="229">
        <v>1</v>
      </c>
      <c r="H25" s="230">
        <v>28</v>
      </c>
      <c r="I25" s="315"/>
    </row>
    <row r="26" spans="1:9" ht="12.75">
      <c r="A26" s="343" t="s">
        <v>69</v>
      </c>
      <c r="B26" s="229">
        <v>7</v>
      </c>
      <c r="C26" s="229">
        <v>0</v>
      </c>
      <c r="D26" s="229">
        <v>0</v>
      </c>
      <c r="E26" s="229">
        <v>0</v>
      </c>
      <c r="F26" s="229">
        <v>0</v>
      </c>
      <c r="G26" s="229">
        <v>0</v>
      </c>
      <c r="H26" s="230">
        <v>7</v>
      </c>
      <c r="I26" s="315"/>
    </row>
    <row r="27" spans="1:9" ht="12.75">
      <c r="A27" s="343" t="s">
        <v>52</v>
      </c>
      <c r="B27" s="229">
        <v>4</v>
      </c>
      <c r="C27" s="229">
        <v>0</v>
      </c>
      <c r="D27" s="229">
        <v>0</v>
      </c>
      <c r="E27" s="229">
        <v>1</v>
      </c>
      <c r="F27" s="229">
        <v>0</v>
      </c>
      <c r="G27" s="229">
        <v>0</v>
      </c>
      <c r="H27" s="230">
        <v>3</v>
      </c>
      <c r="I27" s="315"/>
    </row>
    <row r="28" spans="1:9" ht="12.75">
      <c r="A28" s="343" t="s">
        <v>37</v>
      </c>
      <c r="B28" s="229">
        <v>2</v>
      </c>
      <c r="C28" s="229">
        <v>0</v>
      </c>
      <c r="D28" s="229">
        <v>0</v>
      </c>
      <c r="E28" s="229">
        <v>0</v>
      </c>
      <c r="F28" s="229">
        <v>0</v>
      </c>
      <c r="G28" s="229">
        <v>0</v>
      </c>
      <c r="H28" s="230">
        <v>2</v>
      </c>
      <c r="I28" s="315"/>
    </row>
    <row r="29" spans="1:9" ht="12.75">
      <c r="A29" s="343" t="s">
        <v>35</v>
      </c>
      <c r="B29" s="229">
        <v>138</v>
      </c>
      <c r="C29" s="229">
        <v>0</v>
      </c>
      <c r="D29" s="229">
        <v>1</v>
      </c>
      <c r="E29" s="229">
        <v>27</v>
      </c>
      <c r="F29" s="229">
        <v>0</v>
      </c>
      <c r="G29" s="229">
        <v>2</v>
      </c>
      <c r="H29" s="230">
        <v>108</v>
      </c>
      <c r="I29" s="315"/>
    </row>
    <row r="30" spans="1:9" ht="12.75">
      <c r="A30" s="343" t="s">
        <v>30</v>
      </c>
      <c r="B30" s="229">
        <v>48</v>
      </c>
      <c r="C30" s="229">
        <v>0</v>
      </c>
      <c r="D30" s="229">
        <v>2</v>
      </c>
      <c r="E30" s="229">
        <v>13</v>
      </c>
      <c r="F30" s="229">
        <v>0</v>
      </c>
      <c r="G30" s="229">
        <v>2</v>
      </c>
      <c r="H30" s="230">
        <v>31</v>
      </c>
      <c r="I30" s="315"/>
    </row>
    <row r="31" spans="1:9" ht="12.75">
      <c r="A31" s="343" t="s">
        <v>285</v>
      </c>
      <c r="B31" s="229">
        <v>4</v>
      </c>
      <c r="C31" s="229">
        <v>0</v>
      </c>
      <c r="D31" s="229">
        <v>0</v>
      </c>
      <c r="E31" s="229">
        <v>1</v>
      </c>
      <c r="F31" s="229">
        <v>0</v>
      </c>
      <c r="G31" s="229">
        <v>0</v>
      </c>
      <c r="H31" s="230">
        <v>3</v>
      </c>
      <c r="I31" s="315"/>
    </row>
    <row r="32" spans="1:9" ht="12.75">
      <c r="A32" s="343" t="s">
        <v>54</v>
      </c>
      <c r="B32" s="229">
        <v>2</v>
      </c>
      <c r="C32" s="229">
        <v>0</v>
      </c>
      <c r="D32" s="229">
        <v>0</v>
      </c>
      <c r="E32" s="229">
        <v>1</v>
      </c>
      <c r="F32" s="229">
        <v>0</v>
      </c>
      <c r="G32" s="229">
        <v>0</v>
      </c>
      <c r="H32" s="230">
        <v>1</v>
      </c>
      <c r="I32" s="315"/>
    </row>
    <row r="33" spans="1:9" ht="12.75">
      <c r="A33" s="343" t="s">
        <v>5</v>
      </c>
      <c r="B33" s="229">
        <v>40</v>
      </c>
      <c r="C33" s="229">
        <v>0</v>
      </c>
      <c r="D33" s="229">
        <v>0</v>
      </c>
      <c r="E33" s="229">
        <v>19</v>
      </c>
      <c r="F33" s="229">
        <v>1</v>
      </c>
      <c r="G33" s="229">
        <v>0</v>
      </c>
      <c r="H33" s="230">
        <v>20</v>
      </c>
      <c r="I33" s="315"/>
    </row>
    <row r="34" spans="1:9" ht="12.75">
      <c r="A34" s="343" t="s">
        <v>202</v>
      </c>
      <c r="B34" s="229">
        <v>53</v>
      </c>
      <c r="C34" s="229">
        <v>3</v>
      </c>
      <c r="D34" s="229">
        <v>0</v>
      </c>
      <c r="E34" s="229">
        <v>14</v>
      </c>
      <c r="F34" s="229">
        <v>0</v>
      </c>
      <c r="G34" s="229">
        <v>4</v>
      </c>
      <c r="H34" s="230">
        <v>33</v>
      </c>
      <c r="I34" s="315"/>
    </row>
    <row r="35" spans="1:9" ht="12.75">
      <c r="A35" s="343" t="s">
        <v>286</v>
      </c>
      <c r="B35" s="229">
        <v>5</v>
      </c>
      <c r="C35" s="229">
        <v>0</v>
      </c>
      <c r="D35" s="229">
        <v>0</v>
      </c>
      <c r="E35" s="229">
        <v>2</v>
      </c>
      <c r="F35" s="229">
        <v>0</v>
      </c>
      <c r="G35" s="229">
        <v>1</v>
      </c>
      <c r="H35" s="230">
        <v>2</v>
      </c>
      <c r="I35" s="315"/>
    </row>
    <row r="36" spans="1:9" ht="12.75">
      <c r="A36" s="343" t="s">
        <v>194</v>
      </c>
      <c r="B36" s="229">
        <v>2</v>
      </c>
      <c r="C36" s="229">
        <v>0</v>
      </c>
      <c r="D36" s="229">
        <v>0</v>
      </c>
      <c r="E36" s="229">
        <v>0</v>
      </c>
      <c r="F36" s="229">
        <v>0</v>
      </c>
      <c r="G36" s="229">
        <v>0</v>
      </c>
      <c r="H36" s="230">
        <v>2</v>
      </c>
      <c r="I36" s="315"/>
    </row>
    <row r="37" spans="1:9" ht="12.75">
      <c r="A37" s="343" t="s">
        <v>26</v>
      </c>
      <c r="B37" s="229">
        <v>93</v>
      </c>
      <c r="C37" s="229">
        <v>0</v>
      </c>
      <c r="D37" s="229">
        <v>0</v>
      </c>
      <c r="E37" s="229">
        <v>6</v>
      </c>
      <c r="F37" s="229">
        <v>0</v>
      </c>
      <c r="G37" s="229">
        <v>0</v>
      </c>
      <c r="H37" s="230">
        <v>87</v>
      </c>
      <c r="I37" s="315"/>
    </row>
    <row r="38" spans="1:9" ht="12.75">
      <c r="A38" s="343" t="s">
        <v>195</v>
      </c>
      <c r="B38" s="229">
        <v>2</v>
      </c>
      <c r="C38" s="229">
        <v>0</v>
      </c>
      <c r="D38" s="229">
        <v>0</v>
      </c>
      <c r="E38" s="229">
        <v>0</v>
      </c>
      <c r="F38" s="229">
        <v>0</v>
      </c>
      <c r="G38" s="229">
        <v>0</v>
      </c>
      <c r="H38" s="230">
        <v>2</v>
      </c>
      <c r="I38" s="315"/>
    </row>
    <row r="39" spans="1:9" ht="12.75">
      <c r="A39" s="343" t="s">
        <v>20</v>
      </c>
      <c r="B39" s="229">
        <v>28</v>
      </c>
      <c r="C39" s="229">
        <v>0</v>
      </c>
      <c r="D39" s="229">
        <v>0</v>
      </c>
      <c r="E39" s="229">
        <v>9</v>
      </c>
      <c r="F39" s="229">
        <v>0</v>
      </c>
      <c r="G39" s="229">
        <v>0</v>
      </c>
      <c r="H39" s="230">
        <v>19</v>
      </c>
      <c r="I39" s="315"/>
    </row>
    <row r="40" spans="1:9" ht="12.75">
      <c r="A40" s="343" t="s">
        <v>61</v>
      </c>
      <c r="B40" s="229">
        <v>57</v>
      </c>
      <c r="C40" s="229">
        <v>0</v>
      </c>
      <c r="D40" s="229">
        <v>10</v>
      </c>
      <c r="E40" s="229">
        <v>8</v>
      </c>
      <c r="F40" s="229">
        <v>0</v>
      </c>
      <c r="G40" s="229">
        <v>1</v>
      </c>
      <c r="H40" s="230">
        <v>38</v>
      </c>
      <c r="I40" s="315"/>
    </row>
    <row r="41" spans="1:9" ht="12.75">
      <c r="A41" s="343" t="s">
        <v>287</v>
      </c>
      <c r="B41" s="229">
        <v>1</v>
      </c>
      <c r="C41" s="229">
        <v>0</v>
      </c>
      <c r="D41" s="229">
        <v>0</v>
      </c>
      <c r="E41" s="229">
        <v>0</v>
      </c>
      <c r="F41" s="229">
        <v>1</v>
      </c>
      <c r="G41" s="229">
        <v>0</v>
      </c>
      <c r="H41" s="230">
        <v>0</v>
      </c>
      <c r="I41" s="315"/>
    </row>
    <row r="42" spans="1:9" ht="12.75">
      <c r="A42" s="343" t="s">
        <v>66</v>
      </c>
      <c r="B42" s="229">
        <v>21</v>
      </c>
      <c r="C42" s="229">
        <v>0</v>
      </c>
      <c r="D42" s="229">
        <v>0</v>
      </c>
      <c r="E42" s="229">
        <v>0</v>
      </c>
      <c r="F42" s="229">
        <v>0</v>
      </c>
      <c r="G42" s="229">
        <v>0</v>
      </c>
      <c r="H42" s="230">
        <v>21</v>
      </c>
      <c r="I42" s="315"/>
    </row>
    <row r="43" spans="1:9" ht="12.75">
      <c r="A43" s="343" t="s">
        <v>288</v>
      </c>
      <c r="B43" s="229">
        <v>4</v>
      </c>
      <c r="C43" s="229">
        <v>0</v>
      </c>
      <c r="D43" s="229">
        <v>0</v>
      </c>
      <c r="E43" s="229">
        <v>0</v>
      </c>
      <c r="F43" s="229">
        <v>0</v>
      </c>
      <c r="G43" s="229">
        <v>0</v>
      </c>
      <c r="H43" s="230">
        <v>4</v>
      </c>
      <c r="I43" s="315"/>
    </row>
    <row r="44" spans="1:9" ht="12.75">
      <c r="A44" s="343" t="s">
        <v>203</v>
      </c>
      <c r="B44" s="229">
        <v>2</v>
      </c>
      <c r="C44" s="229">
        <v>0</v>
      </c>
      <c r="D44" s="229">
        <v>0</v>
      </c>
      <c r="E44" s="229">
        <v>0</v>
      </c>
      <c r="F44" s="229">
        <v>0</v>
      </c>
      <c r="G44" s="229">
        <v>0</v>
      </c>
      <c r="H44" s="230">
        <v>2</v>
      </c>
      <c r="I44" s="315"/>
    </row>
    <row r="45" spans="1:9" ht="12.75">
      <c r="A45" s="343" t="s">
        <v>8</v>
      </c>
      <c r="B45" s="229">
        <v>5</v>
      </c>
      <c r="C45" s="229">
        <v>0</v>
      </c>
      <c r="D45" s="229">
        <v>0</v>
      </c>
      <c r="E45" s="229">
        <v>3</v>
      </c>
      <c r="F45" s="229">
        <v>0</v>
      </c>
      <c r="G45" s="229">
        <v>0</v>
      </c>
      <c r="H45" s="230">
        <v>2</v>
      </c>
      <c r="I45" s="315"/>
    </row>
    <row r="46" spans="1:9" ht="12.75">
      <c r="A46" s="343" t="s">
        <v>21</v>
      </c>
      <c r="B46" s="229">
        <v>1</v>
      </c>
      <c r="C46" s="229">
        <v>0</v>
      </c>
      <c r="D46" s="229">
        <v>0</v>
      </c>
      <c r="E46" s="229">
        <v>0</v>
      </c>
      <c r="F46" s="229">
        <v>0</v>
      </c>
      <c r="G46" s="229">
        <v>0</v>
      </c>
      <c r="H46" s="230">
        <v>1</v>
      </c>
      <c r="I46" s="315"/>
    </row>
    <row r="47" spans="1:9" ht="12.75">
      <c r="A47" s="343" t="s">
        <v>9</v>
      </c>
      <c r="B47" s="229">
        <v>21</v>
      </c>
      <c r="C47" s="229">
        <v>0</v>
      </c>
      <c r="D47" s="229">
        <v>0</v>
      </c>
      <c r="E47" s="229">
        <v>3</v>
      </c>
      <c r="F47" s="229">
        <v>1</v>
      </c>
      <c r="G47" s="229">
        <v>0</v>
      </c>
      <c r="H47" s="230">
        <v>17</v>
      </c>
      <c r="I47" s="315"/>
    </row>
    <row r="48" spans="1:9" ht="12.75">
      <c r="A48" s="343" t="s">
        <v>49</v>
      </c>
      <c r="B48" s="229">
        <v>2</v>
      </c>
      <c r="C48" s="229">
        <v>0</v>
      </c>
      <c r="D48" s="229">
        <v>0</v>
      </c>
      <c r="E48" s="229">
        <v>0</v>
      </c>
      <c r="F48" s="229">
        <v>0</v>
      </c>
      <c r="G48" s="229">
        <v>0</v>
      </c>
      <c r="H48" s="230">
        <v>2</v>
      </c>
      <c r="I48" s="315"/>
    </row>
    <row r="49" spans="1:9" ht="12.75">
      <c r="A49" s="343" t="s">
        <v>190</v>
      </c>
      <c r="B49" s="229">
        <v>13</v>
      </c>
      <c r="C49" s="229">
        <v>0</v>
      </c>
      <c r="D49" s="229">
        <v>0</v>
      </c>
      <c r="E49" s="229">
        <v>0</v>
      </c>
      <c r="F49" s="229">
        <v>0</v>
      </c>
      <c r="G49" s="229">
        <v>0</v>
      </c>
      <c r="H49" s="230">
        <v>13</v>
      </c>
      <c r="I49" s="315"/>
    </row>
    <row r="50" spans="1:9" ht="12.75">
      <c r="A50" s="343" t="s">
        <v>62</v>
      </c>
      <c r="B50" s="229">
        <v>10</v>
      </c>
      <c r="C50" s="229">
        <v>0</v>
      </c>
      <c r="D50" s="229">
        <v>0</v>
      </c>
      <c r="E50" s="229">
        <v>0</v>
      </c>
      <c r="F50" s="229">
        <v>0</v>
      </c>
      <c r="G50" s="229">
        <v>0</v>
      </c>
      <c r="H50" s="230">
        <v>10</v>
      </c>
      <c r="I50" s="315"/>
    </row>
    <row r="51" spans="1:9" ht="12.75">
      <c r="A51" s="343" t="s">
        <v>22</v>
      </c>
      <c r="B51" s="229">
        <v>30</v>
      </c>
      <c r="C51" s="229">
        <v>0</v>
      </c>
      <c r="D51" s="229">
        <v>0</v>
      </c>
      <c r="E51" s="229">
        <v>9</v>
      </c>
      <c r="F51" s="229">
        <v>0</v>
      </c>
      <c r="G51" s="229">
        <v>0</v>
      </c>
      <c r="H51" s="230">
        <v>21</v>
      </c>
      <c r="I51" s="315"/>
    </row>
    <row r="52" spans="1:9" ht="12.75">
      <c r="A52" s="343" t="s">
        <v>289</v>
      </c>
      <c r="B52" s="229">
        <v>1</v>
      </c>
      <c r="C52" s="229">
        <v>0</v>
      </c>
      <c r="D52" s="229">
        <v>0</v>
      </c>
      <c r="E52" s="229">
        <v>1</v>
      </c>
      <c r="F52" s="229">
        <v>0</v>
      </c>
      <c r="G52" s="229">
        <v>0</v>
      </c>
      <c r="H52" s="230">
        <v>0</v>
      </c>
      <c r="I52" s="315"/>
    </row>
    <row r="53" spans="1:9" ht="12.75">
      <c r="A53" s="343" t="s">
        <v>33</v>
      </c>
      <c r="B53" s="229">
        <v>19</v>
      </c>
      <c r="C53" s="229">
        <v>0</v>
      </c>
      <c r="D53" s="229">
        <v>0</v>
      </c>
      <c r="E53" s="229">
        <v>0</v>
      </c>
      <c r="F53" s="229">
        <v>0</v>
      </c>
      <c r="G53" s="229">
        <v>0</v>
      </c>
      <c r="H53" s="230">
        <v>19</v>
      </c>
      <c r="I53" s="315"/>
    </row>
    <row r="54" spans="1:9" ht="12.75">
      <c r="A54" s="343" t="s">
        <v>290</v>
      </c>
      <c r="B54" s="229">
        <v>1</v>
      </c>
      <c r="C54" s="229">
        <v>0</v>
      </c>
      <c r="D54" s="229">
        <v>0</v>
      </c>
      <c r="E54" s="229">
        <v>0</v>
      </c>
      <c r="F54" s="229">
        <v>0</v>
      </c>
      <c r="G54" s="229">
        <v>0</v>
      </c>
      <c r="H54" s="230">
        <v>1</v>
      </c>
      <c r="I54" s="315"/>
    </row>
    <row r="55" spans="1:9" ht="12.75">
      <c r="A55" s="343" t="s">
        <v>50</v>
      </c>
      <c r="B55" s="229">
        <v>1</v>
      </c>
      <c r="C55" s="229">
        <v>0</v>
      </c>
      <c r="D55" s="229">
        <v>0</v>
      </c>
      <c r="E55" s="229">
        <v>0</v>
      </c>
      <c r="F55" s="229">
        <v>0</v>
      </c>
      <c r="G55" s="229">
        <v>0</v>
      </c>
      <c r="H55" s="230">
        <v>1</v>
      </c>
      <c r="I55" s="315"/>
    </row>
    <row r="56" spans="1:9" ht="12.75">
      <c r="A56" s="343" t="s">
        <v>51</v>
      </c>
      <c r="B56" s="229">
        <v>475</v>
      </c>
      <c r="C56" s="229">
        <v>163</v>
      </c>
      <c r="D56" s="229">
        <v>48</v>
      </c>
      <c r="E56" s="229">
        <v>120</v>
      </c>
      <c r="F56" s="229">
        <v>3</v>
      </c>
      <c r="G56" s="229">
        <v>22</v>
      </c>
      <c r="H56" s="230">
        <v>120</v>
      </c>
      <c r="I56" s="315"/>
    </row>
    <row r="57" spans="1:9" ht="12.75">
      <c r="A57" s="343" t="s">
        <v>10</v>
      </c>
      <c r="B57" s="229">
        <v>379</v>
      </c>
      <c r="C57" s="229">
        <v>3</v>
      </c>
      <c r="D57" s="229">
        <v>5</v>
      </c>
      <c r="E57" s="229">
        <v>44</v>
      </c>
      <c r="F57" s="229">
        <v>2</v>
      </c>
      <c r="G57" s="229">
        <v>12</v>
      </c>
      <c r="H57" s="230">
        <v>313</v>
      </c>
      <c r="I57" s="315"/>
    </row>
    <row r="58" spans="1:9" ht="12.75">
      <c r="A58" s="343" t="s">
        <v>291</v>
      </c>
      <c r="B58" s="229">
        <v>1</v>
      </c>
      <c r="C58" s="229">
        <v>0</v>
      </c>
      <c r="D58" s="229">
        <v>0</v>
      </c>
      <c r="E58" s="229">
        <v>0</v>
      </c>
      <c r="F58" s="229">
        <v>0</v>
      </c>
      <c r="G58" s="229">
        <v>0</v>
      </c>
      <c r="H58" s="230">
        <v>1</v>
      </c>
      <c r="I58" s="315"/>
    </row>
    <row r="59" spans="1:9" ht="12.75">
      <c r="A59" s="343" t="s">
        <v>57</v>
      </c>
      <c r="B59" s="229">
        <v>2</v>
      </c>
      <c r="C59" s="229">
        <v>0</v>
      </c>
      <c r="D59" s="229">
        <v>0</v>
      </c>
      <c r="E59" s="229">
        <v>0</v>
      </c>
      <c r="F59" s="229">
        <v>0</v>
      </c>
      <c r="G59" s="229">
        <v>0</v>
      </c>
      <c r="H59" s="230">
        <v>2</v>
      </c>
      <c r="I59" s="315"/>
    </row>
    <row r="60" spans="1:9" ht="12.75">
      <c r="A60" s="343" t="s">
        <v>23</v>
      </c>
      <c r="B60" s="229">
        <v>2</v>
      </c>
      <c r="C60" s="229">
        <v>0</v>
      </c>
      <c r="D60" s="229">
        <v>0</v>
      </c>
      <c r="E60" s="229">
        <v>0</v>
      </c>
      <c r="F60" s="229">
        <v>0</v>
      </c>
      <c r="G60" s="229">
        <v>0</v>
      </c>
      <c r="H60" s="230">
        <v>2</v>
      </c>
      <c r="I60" s="315"/>
    </row>
    <row r="61" spans="1:9" ht="12.75">
      <c r="A61" s="343" t="s">
        <v>24</v>
      </c>
      <c r="B61" s="229">
        <v>26</v>
      </c>
      <c r="C61" s="229">
        <v>0</v>
      </c>
      <c r="D61" s="229">
        <v>0</v>
      </c>
      <c r="E61" s="229">
        <v>7</v>
      </c>
      <c r="F61" s="229">
        <v>0</v>
      </c>
      <c r="G61" s="229">
        <v>0</v>
      </c>
      <c r="H61" s="230">
        <v>19</v>
      </c>
      <c r="I61" s="315"/>
    </row>
    <row r="62" spans="1:9" ht="12.75">
      <c r="A62" s="343" t="s">
        <v>292</v>
      </c>
      <c r="B62" s="229">
        <v>175</v>
      </c>
      <c r="C62" s="229">
        <v>9</v>
      </c>
      <c r="D62" s="229">
        <v>22</v>
      </c>
      <c r="E62" s="229">
        <v>37</v>
      </c>
      <c r="F62" s="229">
        <v>1</v>
      </c>
      <c r="G62" s="229">
        <v>7</v>
      </c>
      <c r="H62" s="230">
        <v>99</v>
      </c>
      <c r="I62" s="315"/>
    </row>
    <row r="63" spans="1:9" ht="12.75">
      <c r="A63" s="343" t="s">
        <v>189</v>
      </c>
      <c r="B63" s="229">
        <v>2</v>
      </c>
      <c r="C63" s="229">
        <v>0</v>
      </c>
      <c r="D63" s="229">
        <v>0</v>
      </c>
      <c r="E63" s="229">
        <v>0</v>
      </c>
      <c r="F63" s="229">
        <v>0</v>
      </c>
      <c r="G63" s="229">
        <v>2</v>
      </c>
      <c r="H63" s="230">
        <v>0</v>
      </c>
      <c r="I63" s="315"/>
    </row>
    <row r="64" spans="1:9" ht="12.75">
      <c r="A64" s="343" t="s">
        <v>293</v>
      </c>
      <c r="B64" s="229">
        <v>3</v>
      </c>
      <c r="C64" s="229">
        <v>0</v>
      </c>
      <c r="D64" s="229">
        <v>0</v>
      </c>
      <c r="E64" s="229">
        <v>0</v>
      </c>
      <c r="F64" s="229">
        <v>0</v>
      </c>
      <c r="G64" s="229">
        <v>0</v>
      </c>
      <c r="H64" s="230">
        <v>3</v>
      </c>
      <c r="I64" s="315"/>
    </row>
    <row r="65" spans="1:9" ht="12.75">
      <c r="A65" s="343" t="s">
        <v>36</v>
      </c>
      <c r="B65" s="229">
        <v>14</v>
      </c>
      <c r="C65" s="229">
        <v>0</v>
      </c>
      <c r="D65" s="229">
        <v>0</v>
      </c>
      <c r="E65" s="229">
        <v>1</v>
      </c>
      <c r="F65" s="229">
        <v>0</v>
      </c>
      <c r="G65" s="229">
        <v>0</v>
      </c>
      <c r="H65" s="230">
        <v>13</v>
      </c>
      <c r="I65" s="315"/>
    </row>
    <row r="66" spans="1:9" ht="12.75">
      <c r="A66" s="343" t="s">
        <v>63</v>
      </c>
      <c r="B66" s="229">
        <v>20</v>
      </c>
      <c r="C66" s="229">
        <v>0</v>
      </c>
      <c r="D66" s="229">
        <v>0</v>
      </c>
      <c r="E66" s="229">
        <v>6</v>
      </c>
      <c r="F66" s="229">
        <v>0</v>
      </c>
      <c r="G66" s="229">
        <v>0</v>
      </c>
      <c r="H66" s="230">
        <v>14</v>
      </c>
      <c r="I66" s="315"/>
    </row>
    <row r="67" spans="1:9" ht="12.75">
      <c r="A67" s="343" t="s">
        <v>191</v>
      </c>
      <c r="B67" s="229">
        <v>22</v>
      </c>
      <c r="C67" s="229">
        <v>1</v>
      </c>
      <c r="D67" s="229">
        <v>0</v>
      </c>
      <c r="E67" s="229">
        <v>5</v>
      </c>
      <c r="F67" s="229">
        <v>0</v>
      </c>
      <c r="G67" s="229">
        <v>0</v>
      </c>
      <c r="H67" s="230">
        <v>16</v>
      </c>
      <c r="I67" s="315"/>
    </row>
    <row r="68" spans="1:9" ht="12.75">
      <c r="A68" s="343" t="s">
        <v>56</v>
      </c>
      <c r="B68" s="229">
        <v>5</v>
      </c>
      <c r="C68" s="229">
        <v>0</v>
      </c>
      <c r="D68" s="229">
        <v>0</v>
      </c>
      <c r="E68" s="229">
        <v>0</v>
      </c>
      <c r="F68" s="229">
        <v>0</v>
      </c>
      <c r="G68" s="229">
        <v>4</v>
      </c>
      <c r="H68" s="230">
        <v>1</v>
      </c>
      <c r="I68" s="315"/>
    </row>
    <row r="69" spans="1:9" ht="12.75">
      <c r="A69" s="343" t="s">
        <v>196</v>
      </c>
      <c r="B69" s="229">
        <v>2</v>
      </c>
      <c r="C69" s="229">
        <v>0</v>
      </c>
      <c r="D69" s="229">
        <v>0</v>
      </c>
      <c r="E69" s="229">
        <v>1</v>
      </c>
      <c r="F69" s="229">
        <v>0</v>
      </c>
      <c r="G69" s="229">
        <v>0</v>
      </c>
      <c r="H69" s="230">
        <v>1</v>
      </c>
      <c r="I69" s="315"/>
    </row>
    <row r="70" spans="1:9" ht="12.75">
      <c r="A70" s="343" t="s">
        <v>64</v>
      </c>
      <c r="B70" s="229">
        <v>1</v>
      </c>
      <c r="C70" s="229">
        <v>0</v>
      </c>
      <c r="D70" s="229">
        <v>0</v>
      </c>
      <c r="E70" s="229">
        <v>0</v>
      </c>
      <c r="F70" s="229">
        <v>0</v>
      </c>
      <c r="G70" s="229">
        <v>0</v>
      </c>
      <c r="H70" s="230">
        <v>1</v>
      </c>
      <c r="I70" s="315"/>
    </row>
    <row r="71" spans="1:9" ht="12.75">
      <c r="A71" s="343" t="s">
        <v>58</v>
      </c>
      <c r="B71" s="229">
        <v>23</v>
      </c>
      <c r="C71" s="229">
        <v>0</v>
      </c>
      <c r="D71" s="229">
        <v>2</v>
      </c>
      <c r="E71" s="229">
        <v>1</v>
      </c>
      <c r="F71" s="229">
        <v>1</v>
      </c>
      <c r="G71" s="229">
        <v>0</v>
      </c>
      <c r="H71" s="230">
        <v>19</v>
      </c>
      <c r="I71" s="315"/>
    </row>
    <row r="72" spans="1:9" ht="12.75">
      <c r="A72" s="343" t="s">
        <v>55</v>
      </c>
      <c r="B72" s="229">
        <v>10</v>
      </c>
      <c r="C72" s="229">
        <v>0</v>
      </c>
      <c r="D72" s="229">
        <v>0</v>
      </c>
      <c r="E72" s="229">
        <v>5</v>
      </c>
      <c r="F72" s="229">
        <v>0</v>
      </c>
      <c r="G72" s="229">
        <v>0</v>
      </c>
      <c r="H72" s="230">
        <v>5</v>
      </c>
      <c r="I72" s="315"/>
    </row>
    <row r="73" spans="1:9" ht="12.75">
      <c r="A73" s="343" t="s">
        <v>12</v>
      </c>
      <c r="B73" s="229">
        <v>150</v>
      </c>
      <c r="C73" s="229">
        <v>0</v>
      </c>
      <c r="D73" s="229">
        <v>3</v>
      </c>
      <c r="E73" s="229">
        <v>53</v>
      </c>
      <c r="F73" s="229">
        <v>4</v>
      </c>
      <c r="G73" s="229">
        <v>7</v>
      </c>
      <c r="H73" s="230">
        <v>83</v>
      </c>
      <c r="I73" s="315"/>
    </row>
    <row r="74" spans="1:9" ht="12.75">
      <c r="A74" s="343" t="s">
        <v>65</v>
      </c>
      <c r="B74" s="229">
        <v>34</v>
      </c>
      <c r="C74" s="229">
        <v>0</v>
      </c>
      <c r="D74" s="229">
        <v>0</v>
      </c>
      <c r="E74" s="229">
        <v>0</v>
      </c>
      <c r="F74" s="229">
        <v>0</v>
      </c>
      <c r="G74" s="229">
        <v>0</v>
      </c>
      <c r="H74" s="230">
        <v>34</v>
      </c>
      <c r="I74" s="315"/>
    </row>
    <row r="75" spans="1:9" ht="12.75">
      <c r="A75" s="343" t="s">
        <v>31</v>
      </c>
      <c r="B75" s="229">
        <v>166</v>
      </c>
      <c r="C75" s="229">
        <v>4</v>
      </c>
      <c r="D75" s="229">
        <v>4</v>
      </c>
      <c r="E75" s="229">
        <v>97</v>
      </c>
      <c r="F75" s="229">
        <v>3</v>
      </c>
      <c r="G75" s="229">
        <v>2</v>
      </c>
      <c r="H75" s="230">
        <v>57</v>
      </c>
      <c r="I75" s="315"/>
    </row>
    <row r="76" spans="1:9" ht="12.75">
      <c r="A76" s="344" t="s">
        <v>294</v>
      </c>
      <c r="B76" s="231">
        <v>33</v>
      </c>
      <c r="C76" s="231">
        <v>0</v>
      </c>
      <c r="D76" s="231">
        <v>4</v>
      </c>
      <c r="E76" s="231">
        <v>11</v>
      </c>
      <c r="F76" s="231">
        <v>0</v>
      </c>
      <c r="G76" s="231">
        <v>0</v>
      </c>
      <c r="H76" s="232">
        <v>18</v>
      </c>
      <c r="I76" s="315"/>
    </row>
    <row r="77" spans="1:9" ht="12.75">
      <c r="A77" s="70" t="s">
        <v>41</v>
      </c>
      <c r="B77" s="71">
        <v>3386</v>
      </c>
      <c r="C77" s="71">
        <v>215</v>
      </c>
      <c r="D77" s="71">
        <v>123</v>
      </c>
      <c r="E77" s="71">
        <v>854</v>
      </c>
      <c r="F77" s="71">
        <v>26</v>
      </c>
      <c r="G77" s="71">
        <v>96</v>
      </c>
      <c r="H77" s="71">
        <v>2075</v>
      </c>
      <c r="I77" s="315"/>
    </row>
    <row r="78" ht="12.75">
      <c r="I78" s="315"/>
    </row>
    <row r="79" spans="1:9" ht="15.75">
      <c r="A79" s="612" t="s">
        <v>225</v>
      </c>
      <c r="B79" s="613"/>
      <c r="C79" s="613"/>
      <c r="D79" s="613"/>
      <c r="E79" s="613"/>
      <c r="F79" s="613"/>
      <c r="G79" s="613"/>
      <c r="H79" s="614"/>
      <c r="I79" s="315"/>
    </row>
    <row r="80" spans="1:9" ht="15.75">
      <c r="A80" s="612" t="str">
        <f>LOWER(Nastavení!B1)</f>
        <v>srpen 2008</v>
      </c>
      <c r="B80" s="613"/>
      <c r="C80" s="613"/>
      <c r="D80" s="613"/>
      <c r="E80" s="613"/>
      <c r="F80" s="613"/>
      <c r="G80" s="613"/>
      <c r="H80" s="614"/>
      <c r="I80" s="315"/>
    </row>
    <row r="81" spans="7:9" s="411" customFormat="1" ht="11.25">
      <c r="G81" s="408" t="s">
        <v>240</v>
      </c>
      <c r="I81" s="431"/>
    </row>
    <row r="82" spans="1:9" ht="12.75">
      <c r="A82" s="617" t="s">
        <v>0</v>
      </c>
      <c r="B82" s="619"/>
      <c r="C82" s="615" t="s">
        <v>157</v>
      </c>
      <c r="D82" s="615" t="s">
        <v>158</v>
      </c>
      <c r="E82" s="617" t="s">
        <v>159</v>
      </c>
      <c r="F82" s="618"/>
      <c r="G82" s="619"/>
      <c r="H82" s="315"/>
      <c r="I82" s="315"/>
    </row>
    <row r="83" spans="1:9" ht="33.75">
      <c r="A83" s="620"/>
      <c r="B83" s="621"/>
      <c r="C83" s="616"/>
      <c r="D83" s="616"/>
      <c r="E83" s="224" t="s">
        <v>161</v>
      </c>
      <c r="F83" s="224" t="s">
        <v>162</v>
      </c>
      <c r="G83" s="224" t="s">
        <v>163</v>
      </c>
      <c r="H83" s="315"/>
      <c r="I83" s="315"/>
    </row>
    <row r="84" spans="1:9" ht="12.75">
      <c r="A84" s="432" t="s">
        <v>12</v>
      </c>
      <c r="B84" s="478"/>
      <c r="C84" s="229">
        <v>0</v>
      </c>
      <c r="D84" s="229">
        <v>0</v>
      </c>
      <c r="E84" s="229">
        <v>1</v>
      </c>
      <c r="F84" s="229">
        <v>0</v>
      </c>
      <c r="G84" s="230">
        <v>0</v>
      </c>
      <c r="H84" s="479"/>
      <c r="I84" s="315"/>
    </row>
    <row r="85" spans="1:9" ht="12.75">
      <c r="A85" s="430" t="s">
        <v>41</v>
      </c>
      <c r="B85" s="443"/>
      <c r="C85" s="71">
        <v>0</v>
      </c>
      <c r="D85" s="71">
        <v>0</v>
      </c>
      <c r="E85" s="71">
        <v>1</v>
      </c>
      <c r="F85" s="71">
        <v>0</v>
      </c>
      <c r="G85" s="71">
        <v>0</v>
      </c>
      <c r="H85" s="442"/>
      <c r="I85" s="315"/>
    </row>
    <row r="87" spans="1:8" ht="27.75" customHeight="1">
      <c r="A87" s="622" t="s">
        <v>109</v>
      </c>
      <c r="B87" s="623"/>
      <c r="C87" s="623"/>
      <c r="D87" s="623"/>
      <c r="E87" s="623"/>
      <c r="F87" s="623"/>
      <c r="G87" s="623"/>
      <c r="H87" s="623"/>
    </row>
  </sheetData>
  <sheetProtection sheet="1" objects="1" scenarios="1"/>
  <mergeCells count="15">
    <mergeCell ref="A87:H87"/>
    <mergeCell ref="A1:H1"/>
    <mergeCell ref="A2:H2"/>
    <mergeCell ref="E4:G4"/>
    <mergeCell ref="A4:A5"/>
    <mergeCell ref="B4:B5"/>
    <mergeCell ref="C4:C5"/>
    <mergeCell ref="D4:D5"/>
    <mergeCell ref="H4:H5"/>
    <mergeCell ref="A79:H79"/>
    <mergeCell ref="A80:H80"/>
    <mergeCell ref="C82:C83"/>
    <mergeCell ref="D82:D83"/>
    <mergeCell ref="E82:G82"/>
    <mergeCell ref="A82:B8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dimension ref="A1:H48"/>
  <sheetViews>
    <sheetView tabSelected="1" zoomScaleSheetLayoutView="100" workbookViewId="0" topLeftCell="A16">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6" width="8.8515625" style="59" bestFit="1" customWidth="1"/>
    <col min="7" max="7" width="8.421875" style="59" bestFit="1" customWidth="1"/>
    <col min="8" max="16384" width="9.140625" style="59" customWidth="1"/>
  </cols>
  <sheetData>
    <row r="1" spans="1:7" ht="15.75">
      <c r="A1" s="612" t="str">
        <f>CONCATENATE("Zánik doplňkové ochrany (9/2006-",MONTH(Nastavení!$B$3),"/",YEAR(Nastavení!$B$3),") - aktuálně platná")</f>
        <v>Zánik doplňkové ochrany (9/2006-8/2008) - aktuálně platná</v>
      </c>
      <c r="B1" s="613"/>
      <c r="C1" s="613"/>
      <c r="D1" s="613"/>
      <c r="E1" s="613"/>
      <c r="F1" s="613"/>
      <c r="G1" s="614"/>
    </row>
    <row r="2" spans="1:7" ht="15.75">
      <c r="A2" s="612" t="str">
        <f>CONCATENATE("k ",DAY(Nastavení!$B$3),".",MONTH(Nastavení!$B$3),".",YEAR(Nastavení!$B$3))</f>
        <v>k 31.8.2008</v>
      </c>
      <c r="B2" s="613"/>
      <c r="C2" s="613"/>
      <c r="D2" s="613"/>
      <c r="E2" s="613"/>
      <c r="F2" s="613"/>
      <c r="G2" s="614"/>
    </row>
    <row r="3" s="411" customFormat="1" ht="8.25">
      <c r="G3" s="429" t="s">
        <v>335</v>
      </c>
    </row>
    <row r="4" spans="1:7" ht="12.75" customHeight="1">
      <c r="A4" s="615" t="s">
        <v>0</v>
      </c>
      <c r="B4" s="615" t="s">
        <v>336</v>
      </c>
      <c r="C4" s="615" t="s">
        <v>337</v>
      </c>
      <c r="D4" s="617" t="s">
        <v>338</v>
      </c>
      <c r="E4" s="618"/>
      <c r="F4" s="619"/>
      <c r="G4" s="615" t="s">
        <v>339</v>
      </c>
    </row>
    <row r="5" spans="1:7" ht="33.75">
      <c r="A5" s="616"/>
      <c r="B5" s="616"/>
      <c r="C5" s="616"/>
      <c r="D5" s="224" t="s">
        <v>340</v>
      </c>
      <c r="E5" s="224" t="s">
        <v>162</v>
      </c>
      <c r="F5" s="224" t="s">
        <v>341</v>
      </c>
      <c r="G5" s="616"/>
    </row>
    <row r="6" spans="1:8" ht="12.75">
      <c r="A6" s="342" t="s">
        <v>38</v>
      </c>
      <c r="B6" s="227">
        <v>5</v>
      </c>
      <c r="C6" s="227">
        <v>0</v>
      </c>
      <c r="D6" s="227">
        <v>3</v>
      </c>
      <c r="E6" s="227">
        <v>0</v>
      </c>
      <c r="F6" s="227">
        <v>0</v>
      </c>
      <c r="G6" s="228">
        <v>2</v>
      </c>
      <c r="H6" s="315"/>
    </row>
    <row r="7" spans="1:8" ht="12.75">
      <c r="A7" s="343" t="s">
        <v>32</v>
      </c>
      <c r="B7" s="229">
        <v>2</v>
      </c>
      <c r="C7" s="229">
        <v>0</v>
      </c>
      <c r="D7" s="229">
        <v>0</v>
      </c>
      <c r="E7" s="229">
        <v>0</v>
      </c>
      <c r="F7" s="229">
        <v>0</v>
      </c>
      <c r="G7" s="230">
        <v>2</v>
      </c>
      <c r="H7" s="315"/>
    </row>
    <row r="8" spans="1:8" ht="12.75">
      <c r="A8" s="343" t="s">
        <v>3</v>
      </c>
      <c r="B8" s="229">
        <v>87</v>
      </c>
      <c r="C8" s="229">
        <v>16</v>
      </c>
      <c r="D8" s="229">
        <v>4</v>
      </c>
      <c r="E8" s="229">
        <v>0</v>
      </c>
      <c r="F8" s="229">
        <v>49</v>
      </c>
      <c r="G8" s="230">
        <v>50</v>
      </c>
      <c r="H8" s="315"/>
    </row>
    <row r="9" spans="1:8" ht="12.75">
      <c r="A9" s="343" t="s">
        <v>40</v>
      </c>
      <c r="B9" s="229">
        <v>18</v>
      </c>
      <c r="C9" s="229">
        <v>1</v>
      </c>
      <c r="D9" s="229">
        <v>0</v>
      </c>
      <c r="E9" s="229">
        <v>0</v>
      </c>
      <c r="F9" s="229">
        <v>1</v>
      </c>
      <c r="G9" s="230">
        <v>18</v>
      </c>
      <c r="H9" s="315"/>
    </row>
    <row r="10" spans="1:8" ht="12.75">
      <c r="A10" s="343" t="s">
        <v>53</v>
      </c>
      <c r="B10" s="229">
        <v>2</v>
      </c>
      <c r="C10" s="229">
        <v>1</v>
      </c>
      <c r="D10" s="229">
        <v>0</v>
      </c>
      <c r="E10" s="229">
        <v>0</v>
      </c>
      <c r="F10" s="229">
        <v>1</v>
      </c>
      <c r="G10" s="230">
        <v>2</v>
      </c>
      <c r="H10" s="315"/>
    </row>
    <row r="11" spans="1:8" ht="12.75">
      <c r="A11" s="343" t="s">
        <v>193</v>
      </c>
      <c r="B11" s="229">
        <v>1</v>
      </c>
      <c r="C11" s="229">
        <v>0</v>
      </c>
      <c r="D11" s="229">
        <v>0</v>
      </c>
      <c r="E11" s="229">
        <v>0</v>
      </c>
      <c r="F11" s="229">
        <v>0</v>
      </c>
      <c r="G11" s="230">
        <v>1</v>
      </c>
      <c r="H11" s="315"/>
    </row>
    <row r="12" spans="1:8" ht="12.75">
      <c r="A12" s="343" t="s">
        <v>29</v>
      </c>
      <c r="B12" s="229">
        <v>3</v>
      </c>
      <c r="C12" s="229">
        <v>0</v>
      </c>
      <c r="D12" s="229">
        <v>3</v>
      </c>
      <c r="E12" s="229">
        <v>0</v>
      </c>
      <c r="F12" s="229">
        <v>0</v>
      </c>
      <c r="G12" s="230">
        <v>0</v>
      </c>
      <c r="H12" s="315"/>
    </row>
    <row r="13" spans="1:8" ht="12.75">
      <c r="A13" s="343" t="s">
        <v>35</v>
      </c>
      <c r="B13" s="229">
        <v>55</v>
      </c>
      <c r="C13" s="229">
        <v>8</v>
      </c>
      <c r="D13" s="229">
        <v>1</v>
      </c>
      <c r="E13" s="229">
        <v>0</v>
      </c>
      <c r="F13" s="229">
        <v>14</v>
      </c>
      <c r="G13" s="230">
        <v>48</v>
      </c>
      <c r="H13" s="315"/>
    </row>
    <row r="14" spans="1:8" ht="12.75">
      <c r="A14" s="343" t="s">
        <v>198</v>
      </c>
      <c r="B14" s="229">
        <v>2</v>
      </c>
      <c r="C14" s="229">
        <v>0</v>
      </c>
      <c r="D14" s="229">
        <v>0</v>
      </c>
      <c r="E14" s="229">
        <v>0</v>
      </c>
      <c r="F14" s="229">
        <v>0</v>
      </c>
      <c r="G14" s="230">
        <v>2</v>
      </c>
      <c r="H14" s="315"/>
    </row>
    <row r="15" spans="1:8" ht="12.75">
      <c r="A15" s="343" t="s">
        <v>26</v>
      </c>
      <c r="B15" s="229">
        <v>1</v>
      </c>
      <c r="C15" s="229">
        <v>0</v>
      </c>
      <c r="D15" s="229">
        <v>0</v>
      </c>
      <c r="E15" s="229">
        <v>0</v>
      </c>
      <c r="F15" s="229">
        <v>0</v>
      </c>
      <c r="G15" s="230">
        <v>1</v>
      </c>
      <c r="H15" s="315"/>
    </row>
    <row r="16" spans="1:8" ht="12.75">
      <c r="A16" s="343" t="s">
        <v>61</v>
      </c>
      <c r="B16" s="229">
        <v>77</v>
      </c>
      <c r="C16" s="229">
        <v>0</v>
      </c>
      <c r="D16" s="229">
        <v>5</v>
      </c>
      <c r="E16" s="229">
        <v>0</v>
      </c>
      <c r="F16" s="229">
        <v>2</v>
      </c>
      <c r="G16" s="230">
        <v>70</v>
      </c>
      <c r="H16" s="315"/>
    </row>
    <row r="17" spans="1:8" ht="12.75">
      <c r="A17" s="343" t="s">
        <v>66</v>
      </c>
      <c r="B17" s="229">
        <v>9</v>
      </c>
      <c r="C17" s="229">
        <v>0</v>
      </c>
      <c r="D17" s="229">
        <v>0</v>
      </c>
      <c r="E17" s="229">
        <v>0</v>
      </c>
      <c r="F17" s="229">
        <v>0</v>
      </c>
      <c r="G17" s="230">
        <v>9</v>
      </c>
      <c r="H17" s="315"/>
    </row>
    <row r="18" spans="1:8" ht="12.75">
      <c r="A18" s="343" t="s">
        <v>9</v>
      </c>
      <c r="B18" s="229">
        <v>1</v>
      </c>
      <c r="C18" s="229">
        <v>1</v>
      </c>
      <c r="D18" s="229">
        <v>0</v>
      </c>
      <c r="E18" s="229">
        <v>0</v>
      </c>
      <c r="F18" s="229">
        <v>1</v>
      </c>
      <c r="G18" s="230">
        <v>1</v>
      </c>
      <c r="H18" s="315"/>
    </row>
    <row r="19" spans="1:8" ht="12.75">
      <c r="A19" s="343" t="s">
        <v>28</v>
      </c>
      <c r="B19" s="229">
        <v>1</v>
      </c>
      <c r="C19" s="229">
        <v>0</v>
      </c>
      <c r="D19" s="229">
        <v>0</v>
      </c>
      <c r="E19" s="229">
        <v>0</v>
      </c>
      <c r="F19" s="229">
        <v>0</v>
      </c>
      <c r="G19" s="230">
        <v>1</v>
      </c>
      <c r="H19" s="315"/>
    </row>
    <row r="20" spans="1:8" ht="12.75">
      <c r="A20" s="343" t="s">
        <v>33</v>
      </c>
      <c r="B20" s="229">
        <v>1</v>
      </c>
      <c r="C20" s="229">
        <v>0</v>
      </c>
      <c r="D20" s="229">
        <v>0</v>
      </c>
      <c r="E20" s="229">
        <v>0</v>
      </c>
      <c r="F20" s="229">
        <v>0</v>
      </c>
      <c r="G20" s="230">
        <v>1</v>
      </c>
      <c r="H20" s="315"/>
    </row>
    <row r="21" spans="1:8" ht="12.75">
      <c r="A21" s="343" t="s">
        <v>50</v>
      </c>
      <c r="B21" s="229">
        <v>2</v>
      </c>
      <c r="C21" s="229">
        <v>1</v>
      </c>
      <c r="D21" s="229">
        <v>1</v>
      </c>
      <c r="E21" s="229">
        <v>1</v>
      </c>
      <c r="F21" s="229">
        <v>0</v>
      </c>
      <c r="G21" s="230">
        <v>1</v>
      </c>
      <c r="H21" s="315"/>
    </row>
    <row r="22" spans="1:8" ht="12.75">
      <c r="A22" s="343" t="s">
        <v>10</v>
      </c>
      <c r="B22" s="229">
        <v>34</v>
      </c>
      <c r="C22" s="229">
        <v>8</v>
      </c>
      <c r="D22" s="229">
        <v>3</v>
      </c>
      <c r="E22" s="229">
        <v>0</v>
      </c>
      <c r="F22" s="229">
        <v>8</v>
      </c>
      <c r="G22" s="230">
        <v>31</v>
      </c>
      <c r="H22" s="315"/>
    </row>
    <row r="23" spans="1:8" ht="12.75">
      <c r="A23" s="343" t="s">
        <v>24</v>
      </c>
      <c r="B23" s="229">
        <v>8</v>
      </c>
      <c r="C23" s="229">
        <v>1</v>
      </c>
      <c r="D23" s="229">
        <v>0</v>
      </c>
      <c r="E23" s="229">
        <v>0</v>
      </c>
      <c r="F23" s="229">
        <v>4</v>
      </c>
      <c r="G23" s="230">
        <v>5</v>
      </c>
      <c r="H23" s="315"/>
    </row>
    <row r="24" spans="1:8" ht="12.75">
      <c r="A24" s="343" t="s">
        <v>189</v>
      </c>
      <c r="B24" s="229">
        <v>2</v>
      </c>
      <c r="C24" s="229">
        <v>0</v>
      </c>
      <c r="D24" s="229">
        <v>0</v>
      </c>
      <c r="E24" s="229">
        <v>0</v>
      </c>
      <c r="F24" s="229">
        <v>0</v>
      </c>
      <c r="G24" s="230">
        <v>2</v>
      </c>
      <c r="H24" s="315"/>
    </row>
    <row r="25" spans="1:8" ht="12.75">
      <c r="A25" s="343" t="s">
        <v>36</v>
      </c>
      <c r="B25" s="229">
        <v>2</v>
      </c>
      <c r="C25" s="229">
        <v>1</v>
      </c>
      <c r="D25" s="229">
        <v>0</v>
      </c>
      <c r="E25" s="229">
        <v>0</v>
      </c>
      <c r="F25" s="229">
        <v>1</v>
      </c>
      <c r="G25" s="230">
        <v>2</v>
      </c>
      <c r="H25" s="315"/>
    </row>
    <row r="26" spans="1:8" ht="12.75">
      <c r="A26" s="343" t="s">
        <v>63</v>
      </c>
      <c r="B26" s="229">
        <v>8</v>
      </c>
      <c r="C26" s="229">
        <v>4</v>
      </c>
      <c r="D26" s="229">
        <v>0</v>
      </c>
      <c r="E26" s="229">
        <v>0</v>
      </c>
      <c r="F26" s="229">
        <v>5</v>
      </c>
      <c r="G26" s="230">
        <v>7</v>
      </c>
      <c r="H26" s="315"/>
    </row>
    <row r="27" spans="1:8" ht="12.75">
      <c r="A27" s="343" t="s">
        <v>191</v>
      </c>
      <c r="B27" s="229">
        <v>5</v>
      </c>
      <c r="C27" s="229">
        <v>1</v>
      </c>
      <c r="D27" s="229">
        <v>0</v>
      </c>
      <c r="E27" s="229">
        <v>0</v>
      </c>
      <c r="F27" s="229">
        <v>2</v>
      </c>
      <c r="G27" s="230">
        <v>4</v>
      </c>
      <c r="H27" s="315"/>
    </row>
    <row r="28" spans="1:8" ht="12.75">
      <c r="A28" s="343" t="s">
        <v>55</v>
      </c>
      <c r="B28" s="229">
        <v>1</v>
      </c>
      <c r="C28" s="229">
        <v>0</v>
      </c>
      <c r="D28" s="229">
        <v>0</v>
      </c>
      <c r="E28" s="229">
        <v>0</v>
      </c>
      <c r="F28" s="229">
        <v>0</v>
      </c>
      <c r="G28" s="230">
        <v>1</v>
      </c>
      <c r="H28" s="315"/>
    </row>
    <row r="29" spans="1:8" ht="12.75">
      <c r="A29" s="343" t="s">
        <v>12</v>
      </c>
      <c r="B29" s="229">
        <v>4</v>
      </c>
      <c r="C29" s="229">
        <v>2</v>
      </c>
      <c r="D29" s="229">
        <v>0</v>
      </c>
      <c r="E29" s="229">
        <v>0</v>
      </c>
      <c r="F29" s="229">
        <v>2</v>
      </c>
      <c r="G29" s="230">
        <v>4</v>
      </c>
      <c r="H29" s="315"/>
    </row>
    <row r="30" spans="1:8" ht="12.75">
      <c r="A30" s="343" t="s">
        <v>65</v>
      </c>
      <c r="B30" s="229">
        <v>12</v>
      </c>
      <c r="C30" s="229">
        <v>6</v>
      </c>
      <c r="D30" s="229">
        <v>3</v>
      </c>
      <c r="E30" s="229">
        <v>0</v>
      </c>
      <c r="F30" s="229">
        <v>4</v>
      </c>
      <c r="G30" s="230">
        <v>11</v>
      </c>
      <c r="H30" s="315"/>
    </row>
    <row r="31" spans="1:8" ht="12.75">
      <c r="A31" s="70" t="s">
        <v>41</v>
      </c>
      <c r="B31" s="71">
        <v>343</v>
      </c>
      <c r="C31" s="71">
        <v>51</v>
      </c>
      <c r="D31" s="71">
        <v>23</v>
      </c>
      <c r="E31" s="71">
        <v>1</v>
      </c>
      <c r="F31" s="71">
        <v>94</v>
      </c>
      <c r="G31" s="71">
        <v>276</v>
      </c>
      <c r="H31" s="315"/>
    </row>
    <row r="32" ht="12.75">
      <c r="H32" s="315"/>
    </row>
    <row r="33" spans="1:8" ht="15.75">
      <c r="A33" s="612" t="s">
        <v>342</v>
      </c>
      <c r="B33" s="613"/>
      <c r="C33" s="613"/>
      <c r="D33" s="613"/>
      <c r="E33" s="613"/>
      <c r="F33" s="613"/>
      <c r="G33" s="614"/>
      <c r="H33" s="315"/>
    </row>
    <row r="34" spans="1:8" ht="15.75">
      <c r="A34" s="612" t="str">
        <f>LOWER(Nastavení!B1)</f>
        <v>srpen 2008</v>
      </c>
      <c r="B34" s="613"/>
      <c r="C34" s="613"/>
      <c r="D34" s="613"/>
      <c r="E34" s="613"/>
      <c r="F34" s="613"/>
      <c r="G34" s="614"/>
      <c r="H34" s="315"/>
    </row>
    <row r="35" spans="6:8" s="411" customFormat="1" ht="11.25">
      <c r="F35" s="408" t="s">
        <v>343</v>
      </c>
      <c r="H35" s="431"/>
    </row>
    <row r="36" spans="1:7" ht="12.75" customHeight="1">
      <c r="A36" s="615" t="s">
        <v>0</v>
      </c>
      <c r="B36" s="615" t="s">
        <v>336</v>
      </c>
      <c r="C36" s="615" t="s">
        <v>337</v>
      </c>
      <c r="D36" s="617" t="s">
        <v>338</v>
      </c>
      <c r="E36" s="618"/>
      <c r="F36" s="619"/>
      <c r="G36" s="63"/>
    </row>
    <row r="37" spans="1:7" ht="33.75">
      <c r="A37" s="616"/>
      <c r="B37" s="616"/>
      <c r="C37" s="616"/>
      <c r="D37" s="224" t="s">
        <v>340</v>
      </c>
      <c r="E37" s="224" t="s">
        <v>162</v>
      </c>
      <c r="F37" s="224" t="s">
        <v>341</v>
      </c>
      <c r="G37" s="63"/>
    </row>
    <row r="38" spans="1:7" ht="12.75">
      <c r="A38" s="342" t="s">
        <v>3</v>
      </c>
      <c r="B38" s="227">
        <v>0</v>
      </c>
      <c r="C38" s="227">
        <v>2</v>
      </c>
      <c r="D38" s="227">
        <v>0</v>
      </c>
      <c r="E38" s="227">
        <v>0</v>
      </c>
      <c r="F38" s="228">
        <v>13</v>
      </c>
      <c r="G38" s="63"/>
    </row>
    <row r="39" spans="1:7" ht="12.75">
      <c r="A39" s="343" t="s">
        <v>35</v>
      </c>
      <c r="B39" s="229">
        <v>1</v>
      </c>
      <c r="C39" s="229">
        <v>0</v>
      </c>
      <c r="D39" s="229">
        <v>0</v>
      </c>
      <c r="E39" s="229">
        <v>0</v>
      </c>
      <c r="F39" s="230">
        <v>0</v>
      </c>
      <c r="G39" s="63"/>
    </row>
    <row r="40" spans="1:7" ht="12.75">
      <c r="A40" s="343" t="s">
        <v>61</v>
      </c>
      <c r="B40" s="229">
        <v>0</v>
      </c>
      <c r="C40" s="229">
        <v>0</v>
      </c>
      <c r="D40" s="229">
        <v>1</v>
      </c>
      <c r="E40" s="229">
        <v>0</v>
      </c>
      <c r="F40" s="230">
        <v>0</v>
      </c>
      <c r="G40" s="63"/>
    </row>
    <row r="41" spans="1:7" ht="12.75">
      <c r="A41" s="343" t="s">
        <v>10</v>
      </c>
      <c r="B41" s="229">
        <v>1</v>
      </c>
      <c r="C41" s="229">
        <v>0</v>
      </c>
      <c r="D41" s="229">
        <v>3</v>
      </c>
      <c r="E41" s="229">
        <v>0</v>
      </c>
      <c r="F41" s="230">
        <v>0</v>
      </c>
      <c r="G41" s="63"/>
    </row>
    <row r="42" spans="1:7" ht="12.75">
      <c r="A42" s="343" t="s">
        <v>63</v>
      </c>
      <c r="B42" s="229">
        <v>0</v>
      </c>
      <c r="C42" s="229">
        <v>0</v>
      </c>
      <c r="D42" s="229">
        <v>0</v>
      </c>
      <c r="E42" s="229">
        <v>0</v>
      </c>
      <c r="F42" s="230">
        <v>1</v>
      </c>
      <c r="G42" s="63"/>
    </row>
    <row r="43" spans="1:7" ht="12.75">
      <c r="A43" s="343" t="s">
        <v>12</v>
      </c>
      <c r="B43" s="229">
        <v>0</v>
      </c>
      <c r="C43" s="229">
        <v>1</v>
      </c>
      <c r="D43" s="229">
        <v>0</v>
      </c>
      <c r="E43" s="229">
        <v>0</v>
      </c>
      <c r="F43" s="230">
        <v>0</v>
      </c>
      <c r="G43" s="63"/>
    </row>
    <row r="44" spans="1:7" ht="12.75">
      <c r="A44" s="70" t="s">
        <v>41</v>
      </c>
      <c r="B44" s="71">
        <v>2</v>
      </c>
      <c r="C44" s="71">
        <v>3</v>
      </c>
      <c r="D44" s="71">
        <v>4</v>
      </c>
      <c r="E44" s="71">
        <v>0</v>
      </c>
      <c r="F44" s="71">
        <v>14</v>
      </c>
      <c r="G44" s="63"/>
    </row>
    <row r="45" ht="12.75">
      <c r="G45" s="63"/>
    </row>
    <row r="46" ht="12.75">
      <c r="G46" s="63"/>
    </row>
    <row r="47" ht="12.75">
      <c r="G47" s="63"/>
    </row>
    <row r="48" ht="12.75">
      <c r="G48" s="63"/>
    </row>
  </sheetData>
  <sheetProtection sheet="1" objects="1" scenarios="1"/>
  <mergeCells count="13">
    <mergeCell ref="A36:A37"/>
    <mergeCell ref="B36:B37"/>
    <mergeCell ref="C36:C37"/>
    <mergeCell ref="D36:F36"/>
    <mergeCell ref="A33:G33"/>
    <mergeCell ref="A34:G34"/>
    <mergeCell ref="A1:G1"/>
    <mergeCell ref="A2:G2"/>
    <mergeCell ref="D4:F4"/>
    <mergeCell ref="A4:A5"/>
    <mergeCell ref="B4:B5"/>
    <mergeCell ref="C4:C5"/>
    <mergeCell ref="G4:G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5.xml><?xml version="1.0" encoding="utf-8"?>
<worksheet xmlns="http://schemas.openxmlformats.org/spreadsheetml/2006/main" xmlns:r="http://schemas.openxmlformats.org/officeDocument/2006/relationships">
  <sheetPr codeName="List8"/>
  <dimension ref="A1:AY250"/>
  <sheetViews>
    <sheetView showGridLines="0" tabSelected="1" zoomScaleSheetLayoutView="100" workbookViewId="0" topLeftCell="A1">
      <selection activeCell="A82" sqref="A82:B83"/>
    </sheetView>
  </sheetViews>
  <sheetFormatPr defaultColWidth="9.140625" defaultRowHeight="12.75"/>
  <cols>
    <col min="1" max="1" width="7.57421875" style="93" bestFit="1" customWidth="1"/>
    <col min="2" max="3" width="4.28125" style="69" bestFit="1" customWidth="1"/>
    <col min="4" max="4" width="3.57421875" style="69" bestFit="1" customWidth="1"/>
    <col min="5" max="9" width="4.28125" style="69" bestFit="1" customWidth="1"/>
    <col min="10" max="10" width="4.421875" style="69" bestFit="1" customWidth="1"/>
    <col min="11" max="11" width="4.28125" style="69" bestFit="1" customWidth="1"/>
    <col min="12" max="12" width="4.421875" style="69" bestFit="1" customWidth="1"/>
    <col min="13" max="13" width="5.00390625" style="69" bestFit="1" customWidth="1"/>
    <col min="14" max="14" width="4.421875" style="69" bestFit="1" customWidth="1"/>
    <col min="15" max="15" width="5.00390625" style="69" bestFit="1" customWidth="1"/>
    <col min="16" max="20" width="4.28125" style="69" bestFit="1" customWidth="1"/>
    <col min="21" max="21" width="6.00390625" style="69" customWidth="1"/>
    <col min="22" max="22" width="9.140625" style="69" customWidth="1"/>
    <col min="23" max="23" width="16.28125" style="69" customWidth="1"/>
    <col min="24" max="24" width="7.28125" style="69" bestFit="1" customWidth="1"/>
    <col min="25" max="25" width="5.57421875" style="69" bestFit="1" customWidth="1"/>
    <col min="26" max="26" width="9.140625" style="69" customWidth="1"/>
    <col min="27" max="27" width="9.28125" style="69" bestFit="1" customWidth="1"/>
    <col min="28" max="28" width="9.140625" style="69" customWidth="1"/>
    <col min="29" max="29" width="9.7109375" style="69" bestFit="1" customWidth="1"/>
    <col min="30" max="30" width="9.140625" style="372" customWidth="1"/>
    <col min="31" max="16384" width="9.140625" style="69" customWidth="1"/>
  </cols>
  <sheetData>
    <row r="1" spans="1:30" s="82" customFormat="1" ht="15.75">
      <c r="A1" s="624" t="s">
        <v>135</v>
      </c>
      <c r="B1" s="624"/>
      <c r="C1" s="624"/>
      <c r="D1" s="624"/>
      <c r="E1" s="624"/>
      <c r="F1" s="624"/>
      <c r="G1" s="624"/>
      <c r="H1" s="624"/>
      <c r="I1" s="624"/>
      <c r="J1" s="624"/>
      <c r="K1" s="624"/>
      <c r="L1" s="624"/>
      <c r="M1" s="624"/>
      <c r="N1" s="624"/>
      <c r="O1" s="624"/>
      <c r="P1" s="624"/>
      <c r="Q1" s="624"/>
      <c r="R1" s="624"/>
      <c r="S1" s="624"/>
      <c r="T1" s="624"/>
      <c r="U1" s="624"/>
      <c r="AD1" s="369"/>
    </row>
    <row r="2" spans="1:30" s="82" customFormat="1" ht="15.75">
      <c r="A2" s="624" t="str">
        <f>CONCATENATE("červenec 1990 - ",LOWER(Nastavení!$B$1))</f>
        <v>červenec 1990 - srpen 2008</v>
      </c>
      <c r="B2" s="624"/>
      <c r="C2" s="624"/>
      <c r="D2" s="624"/>
      <c r="E2" s="624"/>
      <c r="F2" s="624"/>
      <c r="G2" s="624"/>
      <c r="H2" s="624"/>
      <c r="I2" s="624"/>
      <c r="J2" s="624"/>
      <c r="K2" s="624"/>
      <c r="L2" s="624"/>
      <c r="M2" s="624"/>
      <c r="N2" s="624"/>
      <c r="O2" s="624"/>
      <c r="P2" s="624"/>
      <c r="Q2" s="624"/>
      <c r="R2" s="624"/>
      <c r="S2" s="624"/>
      <c r="T2" s="624"/>
      <c r="U2" s="624"/>
      <c r="AD2" s="369"/>
    </row>
    <row r="3" spans="1:30" s="414" customFormat="1" ht="8.25">
      <c r="A3" s="413"/>
      <c r="B3" s="413"/>
      <c r="C3" s="413"/>
      <c r="D3" s="413"/>
      <c r="E3" s="413"/>
      <c r="F3" s="413"/>
      <c r="G3" s="413"/>
      <c r="H3" s="413"/>
      <c r="I3" s="413"/>
      <c r="J3" s="413"/>
      <c r="K3" s="413"/>
      <c r="L3" s="413"/>
      <c r="M3" s="413"/>
      <c r="N3" s="413"/>
      <c r="O3" s="413"/>
      <c r="P3" s="413"/>
      <c r="Q3" s="413"/>
      <c r="R3" s="413"/>
      <c r="S3" s="413"/>
      <c r="T3" s="413"/>
      <c r="U3" s="429" t="s">
        <v>241</v>
      </c>
      <c r="AD3" s="415"/>
    </row>
    <row r="4" spans="1:51" s="128" customFormat="1" ht="42" customHeight="1">
      <c r="A4" s="564" t="s">
        <v>148</v>
      </c>
      <c r="B4" s="236">
        <v>1990</v>
      </c>
      <c r="C4" s="236">
        <v>1991</v>
      </c>
      <c r="D4" s="236">
        <v>1992</v>
      </c>
      <c r="E4" s="236">
        <v>1993</v>
      </c>
      <c r="F4" s="236">
        <v>1994</v>
      </c>
      <c r="G4" s="236">
        <v>1995</v>
      </c>
      <c r="H4" s="236">
        <v>1996</v>
      </c>
      <c r="I4" s="236">
        <v>1997</v>
      </c>
      <c r="J4" s="236">
        <v>1998</v>
      </c>
      <c r="K4" s="236">
        <v>1999</v>
      </c>
      <c r="L4" s="236">
        <v>2000</v>
      </c>
      <c r="M4" s="236">
        <v>2001</v>
      </c>
      <c r="N4" s="236">
        <v>2002</v>
      </c>
      <c r="O4" s="236">
        <v>2003</v>
      </c>
      <c r="P4" s="236">
        <v>2004</v>
      </c>
      <c r="Q4" s="236">
        <v>2005</v>
      </c>
      <c r="R4" s="236">
        <v>2006</v>
      </c>
      <c r="S4" s="236">
        <v>2007</v>
      </c>
      <c r="T4" s="236">
        <v>2008</v>
      </c>
      <c r="U4" s="236" t="s">
        <v>41</v>
      </c>
      <c r="V4" s="127"/>
      <c r="AD4" s="370" t="s">
        <v>210</v>
      </c>
      <c r="AG4" s="83"/>
      <c r="AH4" s="83"/>
      <c r="AI4" s="83"/>
      <c r="AJ4" s="83"/>
      <c r="AK4" s="83"/>
      <c r="AL4" s="83"/>
      <c r="AM4" s="83"/>
      <c r="AN4" s="83"/>
      <c r="AO4" s="83"/>
      <c r="AP4" s="83"/>
      <c r="AQ4" s="83"/>
      <c r="AR4" s="83"/>
      <c r="AS4" s="83"/>
      <c r="AT4" s="83"/>
      <c r="AU4" s="83"/>
      <c r="AV4" s="83"/>
      <c r="AW4" s="83"/>
      <c r="AX4" s="83"/>
      <c r="AY4" s="374"/>
    </row>
    <row r="5" spans="1:30" s="83" customFormat="1" ht="12.75">
      <c r="A5" s="233">
        <v>32874</v>
      </c>
      <c r="B5" s="76"/>
      <c r="C5" s="76">
        <v>395</v>
      </c>
      <c r="D5" s="76">
        <v>138</v>
      </c>
      <c r="E5" s="76">
        <v>30</v>
      </c>
      <c r="F5" s="76">
        <v>172</v>
      </c>
      <c r="G5" s="76">
        <v>55</v>
      </c>
      <c r="H5" s="76">
        <v>57</v>
      </c>
      <c r="I5" s="76">
        <v>212</v>
      </c>
      <c r="J5" s="76">
        <v>219</v>
      </c>
      <c r="K5" s="76">
        <v>602</v>
      </c>
      <c r="L5" s="76">
        <v>593</v>
      </c>
      <c r="M5" s="76">
        <v>1228</v>
      </c>
      <c r="N5" s="76">
        <v>1334</v>
      </c>
      <c r="O5" s="76">
        <v>686</v>
      </c>
      <c r="P5" s="379">
        <v>552</v>
      </c>
      <c r="Q5" s="86">
        <v>346</v>
      </c>
      <c r="R5" s="86">
        <v>262</v>
      </c>
      <c r="S5" s="86">
        <v>153</v>
      </c>
      <c r="T5" s="87">
        <v>212</v>
      </c>
      <c r="U5" s="130">
        <f>SUM(B5:T5)</f>
        <v>7246</v>
      </c>
      <c r="V5" s="95"/>
      <c r="AC5" s="368">
        <v>33055</v>
      </c>
      <c r="AD5" s="371">
        <f>VLOOKUP(DATE(1990,MONTH(AC5),1),$A$5:$T$16,YEAR(AC5)-1988,FALSE)</f>
        <v>1</v>
      </c>
    </row>
    <row r="6" spans="1:30" s="83" customFormat="1" ht="12.75">
      <c r="A6" s="234">
        <v>32905</v>
      </c>
      <c r="B6" s="76"/>
      <c r="C6" s="76">
        <v>330</v>
      </c>
      <c r="D6" s="76">
        <v>39</v>
      </c>
      <c r="E6" s="76">
        <v>45</v>
      </c>
      <c r="F6" s="76">
        <v>125</v>
      </c>
      <c r="G6" s="76">
        <v>65</v>
      </c>
      <c r="H6" s="76">
        <v>125</v>
      </c>
      <c r="I6" s="76">
        <v>191</v>
      </c>
      <c r="J6" s="76">
        <v>175</v>
      </c>
      <c r="K6" s="76">
        <v>430</v>
      </c>
      <c r="L6" s="76">
        <v>384</v>
      </c>
      <c r="M6" s="76">
        <v>1228</v>
      </c>
      <c r="N6" s="76">
        <v>679</v>
      </c>
      <c r="O6" s="76">
        <v>704</v>
      </c>
      <c r="P6" s="88">
        <v>588</v>
      </c>
      <c r="Q6" s="88">
        <v>297</v>
      </c>
      <c r="R6" s="88">
        <v>235</v>
      </c>
      <c r="S6" s="88">
        <v>130</v>
      </c>
      <c r="T6" s="89">
        <v>188</v>
      </c>
      <c r="U6" s="130">
        <f aca="true" t="shared" si="0" ref="U6:U16">SUM(B6:T6)</f>
        <v>5958</v>
      </c>
      <c r="V6" s="95"/>
      <c r="AC6" s="368">
        <v>33086</v>
      </c>
      <c r="AD6" s="371">
        <f aca="true" t="shared" si="1" ref="AD6:AD63">VLOOKUP(DATE(1990,MONTH(AC6),1),$A$5:$T$16,YEAR(AC6)-1988,FALSE)</f>
        <v>231</v>
      </c>
    </row>
    <row r="7" spans="1:30" s="83" customFormat="1" ht="12.75">
      <c r="A7" s="234">
        <v>32933</v>
      </c>
      <c r="B7" s="76"/>
      <c r="C7" s="76">
        <v>233</v>
      </c>
      <c r="D7" s="76">
        <v>45</v>
      </c>
      <c r="E7" s="76">
        <v>65</v>
      </c>
      <c r="F7" s="76">
        <v>97</v>
      </c>
      <c r="G7" s="76">
        <v>201</v>
      </c>
      <c r="H7" s="76">
        <v>138</v>
      </c>
      <c r="I7" s="76">
        <v>201</v>
      </c>
      <c r="J7" s="76">
        <v>144</v>
      </c>
      <c r="K7" s="76">
        <v>583</v>
      </c>
      <c r="L7" s="76">
        <v>514</v>
      </c>
      <c r="M7" s="76">
        <v>1635</v>
      </c>
      <c r="N7" s="76">
        <v>726</v>
      </c>
      <c r="O7" s="76">
        <v>588</v>
      </c>
      <c r="P7" s="88">
        <v>988</v>
      </c>
      <c r="Q7" s="88">
        <v>307</v>
      </c>
      <c r="R7" s="88">
        <v>263</v>
      </c>
      <c r="S7" s="88">
        <v>181</v>
      </c>
      <c r="T7" s="89">
        <v>182</v>
      </c>
      <c r="U7" s="130">
        <f t="shared" si="0"/>
        <v>7091</v>
      </c>
      <c r="V7" s="95"/>
      <c r="AC7" s="368">
        <v>33117</v>
      </c>
      <c r="AD7" s="371">
        <f t="shared" si="1"/>
        <v>146</v>
      </c>
    </row>
    <row r="8" spans="1:30" s="83" customFormat="1" ht="12.75">
      <c r="A8" s="234">
        <v>32964</v>
      </c>
      <c r="B8" s="76"/>
      <c r="C8" s="76">
        <v>165</v>
      </c>
      <c r="D8" s="76">
        <v>61</v>
      </c>
      <c r="E8" s="76">
        <v>71</v>
      </c>
      <c r="F8" s="76">
        <v>100</v>
      </c>
      <c r="G8" s="76">
        <v>147</v>
      </c>
      <c r="H8" s="76">
        <v>118</v>
      </c>
      <c r="I8" s="76">
        <v>193</v>
      </c>
      <c r="J8" s="76">
        <v>127</v>
      </c>
      <c r="K8" s="76">
        <v>569</v>
      </c>
      <c r="L8" s="76">
        <v>559</v>
      </c>
      <c r="M8" s="76">
        <v>1539</v>
      </c>
      <c r="N8" s="76">
        <v>762</v>
      </c>
      <c r="O8" s="76">
        <v>1187</v>
      </c>
      <c r="P8" s="88">
        <v>603</v>
      </c>
      <c r="Q8" s="88">
        <v>280</v>
      </c>
      <c r="R8" s="88">
        <v>218</v>
      </c>
      <c r="S8" s="88">
        <v>130</v>
      </c>
      <c r="T8" s="89">
        <v>137</v>
      </c>
      <c r="U8" s="130">
        <f t="shared" si="0"/>
        <v>6966</v>
      </c>
      <c r="V8" s="95"/>
      <c r="AC8" s="368">
        <v>33147</v>
      </c>
      <c r="AD8" s="371">
        <f t="shared" si="1"/>
        <v>355</v>
      </c>
    </row>
    <row r="9" spans="1:30" s="83" customFormat="1" ht="12.75">
      <c r="A9" s="234">
        <v>32994</v>
      </c>
      <c r="B9" s="76"/>
      <c r="C9" s="76">
        <v>248</v>
      </c>
      <c r="D9" s="76">
        <v>39</v>
      </c>
      <c r="E9" s="76">
        <v>141</v>
      </c>
      <c r="F9" s="76">
        <v>80</v>
      </c>
      <c r="G9" s="76">
        <v>211</v>
      </c>
      <c r="H9" s="76">
        <v>89</v>
      </c>
      <c r="I9" s="76">
        <v>114</v>
      </c>
      <c r="J9" s="76">
        <v>96</v>
      </c>
      <c r="K9" s="76">
        <v>604</v>
      </c>
      <c r="L9" s="76">
        <v>545</v>
      </c>
      <c r="M9" s="76">
        <v>1600</v>
      </c>
      <c r="N9" s="76">
        <v>604</v>
      </c>
      <c r="O9" s="76">
        <v>964</v>
      </c>
      <c r="P9" s="88">
        <v>420</v>
      </c>
      <c r="Q9" s="88">
        <v>261</v>
      </c>
      <c r="R9" s="88">
        <v>246</v>
      </c>
      <c r="S9" s="88">
        <v>114</v>
      </c>
      <c r="T9" s="89">
        <v>98</v>
      </c>
      <c r="U9" s="130">
        <f t="shared" si="0"/>
        <v>6474</v>
      </c>
      <c r="V9" s="95"/>
      <c r="AC9" s="368">
        <v>33178</v>
      </c>
      <c r="AD9" s="371">
        <f t="shared" si="1"/>
        <v>432</v>
      </c>
    </row>
    <row r="10" spans="1:30" s="83" customFormat="1" ht="12.75">
      <c r="A10" s="234">
        <v>33025</v>
      </c>
      <c r="B10" s="76"/>
      <c r="C10" s="76">
        <v>235</v>
      </c>
      <c r="D10" s="76">
        <v>64</v>
      </c>
      <c r="E10" s="76">
        <v>101</v>
      </c>
      <c r="F10" s="76">
        <v>64</v>
      </c>
      <c r="G10" s="76">
        <v>150</v>
      </c>
      <c r="H10" s="76">
        <v>187</v>
      </c>
      <c r="I10" s="76">
        <v>115</v>
      </c>
      <c r="J10" s="76">
        <v>120</v>
      </c>
      <c r="K10" s="76">
        <v>537</v>
      </c>
      <c r="L10" s="76">
        <v>944</v>
      </c>
      <c r="M10" s="76">
        <v>1698</v>
      </c>
      <c r="N10" s="76">
        <v>525</v>
      </c>
      <c r="O10" s="76">
        <v>899</v>
      </c>
      <c r="P10" s="88">
        <v>317</v>
      </c>
      <c r="Q10" s="88">
        <v>312</v>
      </c>
      <c r="R10" s="88">
        <v>286</v>
      </c>
      <c r="S10" s="88">
        <v>138</v>
      </c>
      <c r="T10" s="89">
        <v>114</v>
      </c>
      <c r="U10" s="130">
        <f t="shared" si="0"/>
        <v>6806</v>
      </c>
      <c r="V10" s="95"/>
      <c r="AC10" s="368">
        <v>33208</v>
      </c>
      <c r="AD10" s="371">
        <f t="shared" si="1"/>
        <v>437</v>
      </c>
    </row>
    <row r="11" spans="1:30" s="83" customFormat="1" ht="12.75">
      <c r="A11" s="234">
        <v>33055</v>
      </c>
      <c r="B11" s="76">
        <v>1</v>
      </c>
      <c r="C11" s="76">
        <v>104</v>
      </c>
      <c r="D11" s="76">
        <v>95</v>
      </c>
      <c r="E11" s="76">
        <v>169</v>
      </c>
      <c r="F11" s="76">
        <v>121</v>
      </c>
      <c r="G11" s="76">
        <v>89</v>
      </c>
      <c r="H11" s="76">
        <v>372</v>
      </c>
      <c r="I11" s="76">
        <v>185</v>
      </c>
      <c r="J11" s="76">
        <v>142</v>
      </c>
      <c r="K11" s="76">
        <v>611</v>
      </c>
      <c r="L11" s="76">
        <v>666</v>
      </c>
      <c r="M11" s="76">
        <v>1614</v>
      </c>
      <c r="N11" s="76">
        <v>580</v>
      </c>
      <c r="O11" s="76">
        <v>925</v>
      </c>
      <c r="P11" s="88">
        <v>354</v>
      </c>
      <c r="Q11" s="88">
        <v>330</v>
      </c>
      <c r="R11" s="88">
        <v>292</v>
      </c>
      <c r="S11" s="88">
        <v>148</v>
      </c>
      <c r="T11" s="89">
        <v>115</v>
      </c>
      <c r="U11" s="130">
        <f t="shared" si="0"/>
        <v>6913</v>
      </c>
      <c r="V11" s="95"/>
      <c r="AC11" s="368">
        <v>33239</v>
      </c>
      <c r="AD11" s="371">
        <f t="shared" si="1"/>
        <v>395</v>
      </c>
    </row>
    <row r="12" spans="1:30" s="83" customFormat="1" ht="12.75">
      <c r="A12" s="234">
        <v>33086</v>
      </c>
      <c r="B12" s="76">
        <v>231</v>
      </c>
      <c r="C12" s="76">
        <v>137</v>
      </c>
      <c r="D12" s="76">
        <v>67</v>
      </c>
      <c r="E12" s="76">
        <v>198</v>
      </c>
      <c r="F12" s="76">
        <v>95</v>
      </c>
      <c r="G12" s="76">
        <v>118</v>
      </c>
      <c r="H12" s="76">
        <v>332</v>
      </c>
      <c r="I12" s="76">
        <v>151</v>
      </c>
      <c r="J12" s="76">
        <v>273</v>
      </c>
      <c r="K12" s="76">
        <v>581</v>
      </c>
      <c r="L12" s="76">
        <v>691</v>
      </c>
      <c r="M12" s="76">
        <v>1780</v>
      </c>
      <c r="N12" s="76">
        <v>579</v>
      </c>
      <c r="O12" s="76">
        <v>1167</v>
      </c>
      <c r="P12" s="88">
        <v>300</v>
      </c>
      <c r="Q12" s="88">
        <v>489</v>
      </c>
      <c r="R12" s="88">
        <v>426</v>
      </c>
      <c r="S12" s="88">
        <v>172</v>
      </c>
      <c r="T12" s="89">
        <v>113</v>
      </c>
      <c r="U12" s="130">
        <f t="shared" si="0"/>
        <v>7900</v>
      </c>
      <c r="V12" s="95"/>
      <c r="AC12" s="368">
        <v>33270</v>
      </c>
      <c r="AD12" s="371">
        <f t="shared" si="1"/>
        <v>330</v>
      </c>
    </row>
    <row r="13" spans="1:30" s="83" customFormat="1" ht="12.75">
      <c r="A13" s="234">
        <v>33117</v>
      </c>
      <c r="B13" s="76">
        <v>146</v>
      </c>
      <c r="C13" s="76">
        <v>77</v>
      </c>
      <c r="D13" s="76">
        <v>82</v>
      </c>
      <c r="E13" s="76">
        <v>814</v>
      </c>
      <c r="F13" s="76">
        <v>90</v>
      </c>
      <c r="G13" s="76">
        <v>155</v>
      </c>
      <c r="H13" s="76">
        <v>171</v>
      </c>
      <c r="I13" s="76">
        <v>168</v>
      </c>
      <c r="J13" s="76">
        <v>252</v>
      </c>
      <c r="K13" s="76">
        <v>699</v>
      </c>
      <c r="L13" s="76">
        <v>749</v>
      </c>
      <c r="M13" s="76">
        <v>1497</v>
      </c>
      <c r="N13" s="76">
        <v>610</v>
      </c>
      <c r="O13" s="76">
        <v>965</v>
      </c>
      <c r="P13" s="88">
        <v>282</v>
      </c>
      <c r="Q13" s="88">
        <v>432</v>
      </c>
      <c r="R13" s="88">
        <v>193</v>
      </c>
      <c r="S13" s="88">
        <v>151</v>
      </c>
      <c r="T13" s="89"/>
      <c r="U13" s="130">
        <f t="shared" si="0"/>
        <v>7533</v>
      </c>
      <c r="V13" s="95"/>
      <c r="AC13" s="368">
        <v>33298</v>
      </c>
      <c r="AD13" s="371">
        <f t="shared" si="1"/>
        <v>233</v>
      </c>
    </row>
    <row r="14" spans="1:30" s="83" customFormat="1" ht="12.75">
      <c r="A14" s="234">
        <v>33147</v>
      </c>
      <c r="B14" s="76">
        <v>355</v>
      </c>
      <c r="C14" s="76">
        <v>80</v>
      </c>
      <c r="D14" s="76">
        <v>76</v>
      </c>
      <c r="E14" s="76">
        <v>334</v>
      </c>
      <c r="F14" s="76">
        <v>70</v>
      </c>
      <c r="G14" s="76">
        <v>69</v>
      </c>
      <c r="H14" s="76">
        <v>198</v>
      </c>
      <c r="I14" s="76">
        <v>119</v>
      </c>
      <c r="J14" s="76">
        <v>791</v>
      </c>
      <c r="K14" s="76">
        <v>551</v>
      </c>
      <c r="L14" s="76">
        <v>919</v>
      </c>
      <c r="M14" s="76">
        <v>1498</v>
      </c>
      <c r="N14" s="76">
        <v>773</v>
      </c>
      <c r="O14" s="76">
        <v>1557</v>
      </c>
      <c r="P14" s="88">
        <v>378</v>
      </c>
      <c r="Q14" s="88">
        <v>348</v>
      </c>
      <c r="R14" s="88">
        <v>235</v>
      </c>
      <c r="S14" s="88">
        <v>142</v>
      </c>
      <c r="T14" s="89"/>
      <c r="U14" s="130">
        <f t="shared" si="0"/>
        <v>8493</v>
      </c>
      <c r="V14" s="95"/>
      <c r="AC14" s="368">
        <v>33329</v>
      </c>
      <c r="AD14" s="371">
        <f t="shared" si="1"/>
        <v>165</v>
      </c>
    </row>
    <row r="15" spans="1:30" s="83" customFormat="1" ht="12.75">
      <c r="A15" s="234">
        <v>33178</v>
      </c>
      <c r="B15" s="76">
        <v>432</v>
      </c>
      <c r="C15" s="76">
        <v>122</v>
      </c>
      <c r="D15" s="76">
        <v>70</v>
      </c>
      <c r="E15" s="76">
        <v>129</v>
      </c>
      <c r="F15" s="76">
        <v>65</v>
      </c>
      <c r="G15" s="76">
        <v>73</v>
      </c>
      <c r="H15" s="76">
        <v>226</v>
      </c>
      <c r="I15" s="76">
        <v>210</v>
      </c>
      <c r="J15" s="76">
        <v>711</v>
      </c>
      <c r="K15" s="76">
        <v>724</v>
      </c>
      <c r="L15" s="76">
        <v>1232</v>
      </c>
      <c r="M15" s="76">
        <v>1355</v>
      </c>
      <c r="N15" s="76">
        <v>630</v>
      </c>
      <c r="O15" s="76">
        <v>997</v>
      </c>
      <c r="P15" s="88">
        <v>370</v>
      </c>
      <c r="Q15" s="88">
        <v>348</v>
      </c>
      <c r="R15" s="88">
        <v>208</v>
      </c>
      <c r="S15" s="88">
        <v>216</v>
      </c>
      <c r="T15" s="89"/>
      <c r="U15" s="130">
        <f t="shared" si="0"/>
        <v>8118</v>
      </c>
      <c r="V15" s="95"/>
      <c r="AC15" s="368">
        <v>33359</v>
      </c>
      <c r="AD15" s="371">
        <f t="shared" si="1"/>
        <v>248</v>
      </c>
    </row>
    <row r="16" spans="1:30" s="83" customFormat="1" ht="12.75">
      <c r="A16" s="235">
        <v>33208</v>
      </c>
      <c r="B16" s="76">
        <v>437</v>
      </c>
      <c r="C16" s="76">
        <v>100</v>
      </c>
      <c r="D16" s="76">
        <v>65</v>
      </c>
      <c r="E16" s="76">
        <v>110</v>
      </c>
      <c r="F16" s="76">
        <v>108</v>
      </c>
      <c r="G16" s="76">
        <v>84</v>
      </c>
      <c r="H16" s="76">
        <v>198</v>
      </c>
      <c r="I16" s="76">
        <v>250</v>
      </c>
      <c r="J16" s="76">
        <v>1035</v>
      </c>
      <c r="K16" s="76">
        <v>727</v>
      </c>
      <c r="L16" s="76">
        <v>997</v>
      </c>
      <c r="M16" s="76">
        <v>1422</v>
      </c>
      <c r="N16" s="76">
        <v>682</v>
      </c>
      <c r="O16" s="76">
        <v>761</v>
      </c>
      <c r="P16" s="380">
        <v>307</v>
      </c>
      <c r="Q16" s="90">
        <v>271</v>
      </c>
      <c r="R16" s="90">
        <v>152</v>
      </c>
      <c r="S16" s="90">
        <v>203</v>
      </c>
      <c r="T16" s="91"/>
      <c r="U16" s="130">
        <f t="shared" si="0"/>
        <v>7909</v>
      </c>
      <c r="V16" s="95"/>
      <c r="AC16" s="368">
        <v>33390</v>
      </c>
      <c r="AD16" s="371">
        <f t="shared" si="1"/>
        <v>235</v>
      </c>
    </row>
    <row r="17" spans="1:31" s="92" customFormat="1" ht="12.75">
      <c r="A17" s="125" t="s">
        <v>41</v>
      </c>
      <c r="B17" s="129">
        <f>SUM(B5:B16)</f>
        <v>1602</v>
      </c>
      <c r="C17" s="129">
        <f>SUM(C5:C16)</f>
        <v>2226</v>
      </c>
      <c r="D17" s="129">
        <f aca="true" t="shared" si="2" ref="D17:T17">SUM(D5:D16)</f>
        <v>841</v>
      </c>
      <c r="E17" s="129">
        <f t="shared" si="2"/>
        <v>2207</v>
      </c>
      <c r="F17" s="129">
        <f t="shared" si="2"/>
        <v>1187</v>
      </c>
      <c r="G17" s="129">
        <f t="shared" si="2"/>
        <v>1417</v>
      </c>
      <c r="H17" s="129">
        <f t="shared" si="2"/>
        <v>2211</v>
      </c>
      <c r="I17" s="129">
        <f t="shared" si="2"/>
        <v>2109</v>
      </c>
      <c r="J17" s="129">
        <f t="shared" si="2"/>
        <v>4085</v>
      </c>
      <c r="K17" s="129">
        <f t="shared" si="2"/>
        <v>7218</v>
      </c>
      <c r="L17" s="129">
        <f t="shared" si="2"/>
        <v>8793</v>
      </c>
      <c r="M17" s="129">
        <f t="shared" si="2"/>
        <v>18094</v>
      </c>
      <c r="N17" s="129">
        <f t="shared" si="2"/>
        <v>8484</v>
      </c>
      <c r="O17" s="129">
        <f t="shared" si="2"/>
        <v>11400</v>
      </c>
      <c r="P17" s="129">
        <f>SUM(P5:P16)</f>
        <v>5459</v>
      </c>
      <c r="Q17" s="129">
        <f>SUM(Q5:Q16)</f>
        <v>4021</v>
      </c>
      <c r="R17" s="129">
        <f t="shared" si="2"/>
        <v>3016</v>
      </c>
      <c r="S17" s="129">
        <f t="shared" si="2"/>
        <v>1878</v>
      </c>
      <c r="T17" s="129">
        <f t="shared" si="2"/>
        <v>1159</v>
      </c>
      <c r="U17" s="126">
        <f>SUM(B17:T17)</f>
        <v>87407</v>
      </c>
      <c r="V17" s="95"/>
      <c r="AC17" s="368">
        <v>33420</v>
      </c>
      <c r="AD17" s="371">
        <f t="shared" si="1"/>
        <v>104</v>
      </c>
      <c r="AE17" s="83"/>
    </row>
    <row r="18" spans="10:31" ht="13.5" customHeight="1">
      <c r="J18" s="94"/>
      <c r="K18" s="94"/>
      <c r="L18" s="94"/>
      <c r="U18" s="95"/>
      <c r="AC18" s="368">
        <v>33451</v>
      </c>
      <c r="AD18" s="371">
        <f t="shared" si="1"/>
        <v>137</v>
      </c>
      <c r="AE18" s="83"/>
    </row>
    <row r="19" spans="10:31" ht="13.5" customHeight="1">
      <c r="J19" s="94"/>
      <c r="K19" s="94"/>
      <c r="L19" s="94"/>
      <c r="AC19" s="368">
        <v>33482</v>
      </c>
      <c r="AD19" s="371">
        <f t="shared" si="1"/>
        <v>77</v>
      </c>
      <c r="AE19" s="83"/>
    </row>
    <row r="20" spans="10:31" ht="13.5" customHeight="1">
      <c r="J20" s="94"/>
      <c r="K20" s="94"/>
      <c r="L20" s="94"/>
      <c r="V20" s="96"/>
      <c r="AC20" s="368">
        <v>33512</v>
      </c>
      <c r="AD20" s="371">
        <f t="shared" si="1"/>
        <v>80</v>
      </c>
      <c r="AE20" s="83"/>
    </row>
    <row r="21" spans="13:31" ht="13.5" customHeight="1">
      <c r="M21" s="97"/>
      <c r="N21" s="97"/>
      <c r="AC21" s="368">
        <v>33543</v>
      </c>
      <c r="AD21" s="371">
        <f t="shared" si="1"/>
        <v>122</v>
      </c>
      <c r="AE21" s="83"/>
    </row>
    <row r="22" spans="29:31" ht="13.5" customHeight="1">
      <c r="AC22" s="368">
        <v>33573</v>
      </c>
      <c r="AD22" s="371">
        <f t="shared" si="1"/>
        <v>100</v>
      </c>
      <c r="AE22" s="83"/>
    </row>
    <row r="23" spans="29:31" ht="13.5" customHeight="1">
      <c r="AC23" s="368">
        <v>33604</v>
      </c>
      <c r="AD23" s="371">
        <f t="shared" si="1"/>
        <v>138</v>
      </c>
      <c r="AE23" s="83"/>
    </row>
    <row r="24" spans="29:31" ht="13.5" customHeight="1">
      <c r="AC24" s="368">
        <v>33635</v>
      </c>
      <c r="AD24" s="371">
        <f t="shared" si="1"/>
        <v>39</v>
      </c>
      <c r="AE24" s="83"/>
    </row>
    <row r="25" spans="29:31" ht="13.5" customHeight="1">
      <c r="AC25" s="368">
        <v>33664</v>
      </c>
      <c r="AD25" s="371">
        <f t="shared" si="1"/>
        <v>45</v>
      </c>
      <c r="AE25" s="83"/>
    </row>
    <row r="26" spans="29:31" ht="13.5" customHeight="1">
      <c r="AC26" s="368">
        <v>33695</v>
      </c>
      <c r="AD26" s="371">
        <f t="shared" si="1"/>
        <v>61</v>
      </c>
      <c r="AE26" s="83"/>
    </row>
    <row r="27" spans="29:31" ht="13.5" customHeight="1">
      <c r="AC27" s="368">
        <v>33725</v>
      </c>
      <c r="AD27" s="371">
        <f t="shared" si="1"/>
        <v>39</v>
      </c>
      <c r="AE27" s="83"/>
    </row>
    <row r="28" spans="29:31" ht="13.5" customHeight="1">
      <c r="AC28" s="368">
        <v>33756</v>
      </c>
      <c r="AD28" s="371">
        <f t="shared" si="1"/>
        <v>64</v>
      </c>
      <c r="AE28" s="83"/>
    </row>
    <row r="29" spans="29:31" ht="13.5" customHeight="1">
      <c r="AC29" s="368">
        <v>33786</v>
      </c>
      <c r="AD29" s="371">
        <f t="shared" si="1"/>
        <v>95</v>
      </c>
      <c r="AE29" s="83"/>
    </row>
    <row r="30" spans="29:31" ht="13.5" customHeight="1">
      <c r="AC30" s="368">
        <v>33817</v>
      </c>
      <c r="AD30" s="371">
        <f t="shared" si="1"/>
        <v>67</v>
      </c>
      <c r="AE30" s="83"/>
    </row>
    <row r="31" spans="29:31" ht="13.5" customHeight="1">
      <c r="AC31" s="368">
        <v>33848</v>
      </c>
      <c r="AD31" s="371">
        <f t="shared" si="1"/>
        <v>82</v>
      </c>
      <c r="AE31" s="83"/>
    </row>
    <row r="32" spans="29:31" ht="13.5" customHeight="1">
      <c r="AC32" s="368">
        <v>33878</v>
      </c>
      <c r="AD32" s="371">
        <f t="shared" si="1"/>
        <v>76</v>
      </c>
      <c r="AE32" s="83"/>
    </row>
    <row r="33" spans="29:31" ht="13.5" customHeight="1">
      <c r="AC33" s="368">
        <v>33909</v>
      </c>
      <c r="AD33" s="371">
        <f t="shared" si="1"/>
        <v>70</v>
      </c>
      <c r="AE33" s="83"/>
    </row>
    <row r="34" spans="29:31" ht="13.5" customHeight="1">
      <c r="AC34" s="368">
        <v>33939</v>
      </c>
      <c r="AD34" s="371">
        <f t="shared" si="1"/>
        <v>65</v>
      </c>
      <c r="AE34" s="83"/>
    </row>
    <row r="35" spans="29:31" ht="13.5" customHeight="1">
      <c r="AC35" s="368">
        <v>33970</v>
      </c>
      <c r="AD35" s="371">
        <f t="shared" si="1"/>
        <v>30</v>
      </c>
      <c r="AE35" s="83"/>
    </row>
    <row r="36" spans="29:31" ht="13.5" customHeight="1">
      <c r="AC36" s="368">
        <v>34001</v>
      </c>
      <c r="AD36" s="371">
        <f t="shared" si="1"/>
        <v>45</v>
      </c>
      <c r="AE36" s="83"/>
    </row>
    <row r="37" spans="29:31" ht="13.5" customHeight="1">
      <c r="AC37" s="368">
        <v>34029</v>
      </c>
      <c r="AD37" s="371">
        <f t="shared" si="1"/>
        <v>65</v>
      </c>
      <c r="AE37" s="83"/>
    </row>
    <row r="38" spans="29:31" ht="13.5" customHeight="1">
      <c r="AC38" s="368">
        <v>34060</v>
      </c>
      <c r="AD38" s="371">
        <f t="shared" si="1"/>
        <v>71</v>
      </c>
      <c r="AE38" s="83"/>
    </row>
    <row r="39" spans="1:31" ht="13.5" customHeight="1">
      <c r="A39" s="625" t="str">
        <f>CONCATENATE("Nejčastější státní příslušnosti žadatelů v roce ",YEAR(Nastavení!B3))</f>
        <v>Nejčastější státní příslušnosti žadatelů v roce 2008</v>
      </c>
      <c r="B39" s="625"/>
      <c r="C39" s="625"/>
      <c r="D39" s="625"/>
      <c r="E39" s="625"/>
      <c r="F39" s="625"/>
      <c r="G39" s="625"/>
      <c r="H39" s="625"/>
      <c r="I39" s="625"/>
      <c r="J39" s="625"/>
      <c r="K39" s="625"/>
      <c r="L39" s="625"/>
      <c r="M39" s="625"/>
      <c r="N39" s="625"/>
      <c r="O39" s="625"/>
      <c r="P39" s="625"/>
      <c r="Q39" s="625"/>
      <c r="R39" s="625"/>
      <c r="S39" s="625"/>
      <c r="T39" s="625"/>
      <c r="U39" s="625"/>
      <c r="AC39" s="368">
        <v>34090</v>
      </c>
      <c r="AD39" s="371">
        <f t="shared" si="1"/>
        <v>141</v>
      </c>
      <c r="AE39" s="83"/>
    </row>
    <row r="40" spans="1:31" ht="13.5" customHeight="1">
      <c r="A40" s="625" t="str">
        <f>CONCATENATE("( k ",DAY(Nastavení!$B$3),".",MONTH(Nastavení!$B$3),".",YEAR(Nastavení!$B$3),")")</f>
        <v>( k 31.8.2008)</v>
      </c>
      <c r="B40" s="625"/>
      <c r="C40" s="625"/>
      <c r="D40" s="625"/>
      <c r="E40" s="625"/>
      <c r="F40" s="625"/>
      <c r="G40" s="625"/>
      <c r="H40" s="625"/>
      <c r="I40" s="625"/>
      <c r="J40" s="625"/>
      <c r="K40" s="625"/>
      <c r="L40" s="625"/>
      <c r="M40" s="625"/>
      <c r="N40" s="625"/>
      <c r="O40" s="625"/>
      <c r="P40" s="625"/>
      <c r="Q40" s="625"/>
      <c r="R40" s="625"/>
      <c r="S40" s="625"/>
      <c r="T40" s="625"/>
      <c r="U40" s="625"/>
      <c r="AC40" s="368">
        <v>34121</v>
      </c>
      <c r="AD40" s="371">
        <f t="shared" si="1"/>
        <v>101</v>
      </c>
      <c r="AE40" s="83"/>
    </row>
    <row r="41" spans="15:31" ht="13.5" customHeight="1">
      <c r="O41" s="98"/>
      <c r="P41" s="98"/>
      <c r="Q41" s="98"/>
      <c r="R41" s="98"/>
      <c r="S41" s="98"/>
      <c r="T41" s="98"/>
      <c r="AC41" s="368">
        <v>34151</v>
      </c>
      <c r="AD41" s="371">
        <f t="shared" si="1"/>
        <v>169</v>
      </c>
      <c r="AE41" s="83"/>
    </row>
    <row r="42" spans="29:31" ht="13.5" customHeight="1">
      <c r="AC42" s="368">
        <v>34182</v>
      </c>
      <c r="AD42" s="371">
        <f t="shared" si="1"/>
        <v>198</v>
      </c>
      <c r="AE42" s="83"/>
    </row>
    <row r="43" spans="29:31" ht="13.5" customHeight="1">
      <c r="AC43" s="368">
        <v>34213</v>
      </c>
      <c r="AD43" s="371">
        <f t="shared" si="1"/>
        <v>814</v>
      </c>
      <c r="AE43" s="83"/>
    </row>
    <row r="44" spans="23:31" ht="13.5" customHeight="1">
      <c r="W44" s="302"/>
      <c r="X44" s="302" t="s">
        <v>180</v>
      </c>
      <c r="Y44" s="302"/>
      <c r="Z44" s="302" t="s">
        <v>99</v>
      </c>
      <c r="AA44" s="302" t="s">
        <v>179</v>
      </c>
      <c r="AC44" s="368">
        <v>34243</v>
      </c>
      <c r="AD44" s="371">
        <f t="shared" si="1"/>
        <v>334</v>
      </c>
      <c r="AE44" s="83"/>
    </row>
    <row r="45" spans="23:31" ht="13.5" customHeight="1">
      <c r="W45" s="326" t="str">
        <f>Z45</f>
        <v>Turecko</v>
      </c>
      <c r="X45" s="327">
        <f aca="true" t="shared" si="3" ref="X45:X55">Y45/100</f>
        <v>0.21309999999999998</v>
      </c>
      <c r="Y45" s="328">
        <f>AA45</f>
        <v>21.31</v>
      </c>
      <c r="Z45" s="334" t="s">
        <v>58</v>
      </c>
      <c r="AA45" s="325">
        <v>21.31</v>
      </c>
      <c r="AC45" s="368">
        <v>34274</v>
      </c>
      <c r="AD45" s="371">
        <f t="shared" si="1"/>
        <v>129</v>
      </c>
      <c r="AE45" s="83"/>
    </row>
    <row r="46" spans="23:31" ht="13.5" customHeight="1">
      <c r="W46" s="326" t="str">
        <f aca="true" t="shared" si="4" ref="W46:W55">Z46</f>
        <v>Ukrajina</v>
      </c>
      <c r="X46" s="327">
        <f t="shared" si="3"/>
        <v>0.1967</v>
      </c>
      <c r="Y46" s="328">
        <f aca="true" t="shared" si="5" ref="Y46:Y55">AA46</f>
        <v>19.67</v>
      </c>
      <c r="Z46" s="334" t="s">
        <v>12</v>
      </c>
      <c r="AA46" s="325">
        <v>19.67</v>
      </c>
      <c r="AC46" s="368">
        <v>34304</v>
      </c>
      <c r="AD46" s="371">
        <f t="shared" si="1"/>
        <v>110</v>
      </c>
      <c r="AE46" s="83"/>
    </row>
    <row r="47" spans="23:31" ht="13.5" customHeight="1">
      <c r="W47" s="326" t="str">
        <f t="shared" si="4"/>
        <v>Mongolsko</v>
      </c>
      <c r="X47" s="327">
        <f t="shared" si="3"/>
        <v>0.11220000000000001</v>
      </c>
      <c r="Y47" s="328">
        <f t="shared" si="5"/>
        <v>11.22</v>
      </c>
      <c r="Z47" s="334" t="s">
        <v>49</v>
      </c>
      <c r="AA47" s="325">
        <v>11.22</v>
      </c>
      <c r="AC47" s="368">
        <v>34335</v>
      </c>
      <c r="AD47" s="371">
        <f t="shared" si="1"/>
        <v>172</v>
      </c>
      <c r="AE47" s="83"/>
    </row>
    <row r="48" spans="23:31" ht="13.5" customHeight="1">
      <c r="W48" s="326" t="str">
        <f t="shared" si="4"/>
        <v>Vietnam</v>
      </c>
      <c r="X48" s="327">
        <f t="shared" si="3"/>
        <v>0.0664</v>
      </c>
      <c r="Y48" s="328">
        <f t="shared" si="5"/>
        <v>6.64</v>
      </c>
      <c r="Z48" s="334" t="s">
        <v>31</v>
      </c>
      <c r="AA48" s="325">
        <v>6.64</v>
      </c>
      <c r="AC48" s="368">
        <v>34366</v>
      </c>
      <c r="AD48" s="371">
        <f t="shared" si="1"/>
        <v>125</v>
      </c>
      <c r="AE48" s="83"/>
    </row>
    <row r="49" spans="23:31" ht="13.5" customHeight="1">
      <c r="W49" s="326" t="str">
        <f t="shared" si="4"/>
        <v>Rusko</v>
      </c>
      <c r="X49" s="327">
        <f t="shared" si="3"/>
        <v>0.0483</v>
      </c>
      <c r="Y49" s="328">
        <f t="shared" si="5"/>
        <v>4.83</v>
      </c>
      <c r="Z49" s="334" t="s">
        <v>10</v>
      </c>
      <c r="AA49" s="325">
        <v>4.83</v>
      </c>
      <c r="AC49" s="368">
        <v>34394</v>
      </c>
      <c r="AD49" s="371">
        <f t="shared" si="1"/>
        <v>97</v>
      </c>
      <c r="AE49" s="83"/>
    </row>
    <row r="50" spans="23:31" ht="13.5" customHeight="1">
      <c r="W50" s="326" t="str">
        <f t="shared" si="4"/>
        <v>Bělorusko</v>
      </c>
      <c r="X50" s="327">
        <f t="shared" si="3"/>
        <v>0.0475</v>
      </c>
      <c r="Y50" s="328">
        <f t="shared" si="5"/>
        <v>4.75</v>
      </c>
      <c r="Z50" s="334" t="s">
        <v>3</v>
      </c>
      <c r="AA50" s="325">
        <v>4.75</v>
      </c>
      <c r="AC50" s="368">
        <v>34425</v>
      </c>
      <c r="AD50" s="371">
        <f t="shared" si="1"/>
        <v>100</v>
      </c>
      <c r="AE50" s="83"/>
    </row>
    <row r="51" spans="23:31" ht="13.5" customHeight="1">
      <c r="W51" s="326" t="str">
        <f t="shared" si="4"/>
        <v>Kazachstán</v>
      </c>
      <c r="X51" s="327">
        <f t="shared" si="3"/>
        <v>0.0362</v>
      </c>
      <c r="Y51" s="328">
        <f t="shared" si="5"/>
        <v>3.62</v>
      </c>
      <c r="Z51" s="334" t="s">
        <v>26</v>
      </c>
      <c r="AA51" s="325">
        <v>3.62</v>
      </c>
      <c r="AC51" s="368">
        <v>34455</v>
      </c>
      <c r="AD51" s="371">
        <f t="shared" si="1"/>
        <v>80</v>
      </c>
      <c r="AE51" s="83"/>
    </row>
    <row r="52" spans="23:31" ht="13.5" customHeight="1">
      <c r="W52" s="326" t="str">
        <f t="shared" si="4"/>
        <v>Ostatní</v>
      </c>
      <c r="X52" s="327">
        <f t="shared" si="3"/>
        <v>0.2803</v>
      </c>
      <c r="Y52" s="328">
        <f t="shared" si="5"/>
        <v>28.03</v>
      </c>
      <c r="Z52" s="334" t="s">
        <v>204</v>
      </c>
      <c r="AA52" s="325">
        <v>28.03</v>
      </c>
      <c r="AC52" s="368">
        <v>34486</v>
      </c>
      <c r="AD52" s="371">
        <f t="shared" si="1"/>
        <v>64</v>
      </c>
      <c r="AE52" s="83"/>
    </row>
    <row r="53" spans="23:31" ht="13.5" customHeight="1">
      <c r="W53" s="326">
        <f t="shared" si="4"/>
        <v>0</v>
      </c>
      <c r="X53" s="327">
        <f t="shared" si="3"/>
        <v>0</v>
      </c>
      <c r="Y53" s="328">
        <f t="shared" si="5"/>
        <v>0</v>
      </c>
      <c r="Z53" s="334"/>
      <c r="AA53" s="325"/>
      <c r="AC53" s="368">
        <v>34516</v>
      </c>
      <c r="AD53" s="371">
        <f t="shared" si="1"/>
        <v>121</v>
      </c>
      <c r="AE53" s="83"/>
    </row>
    <row r="54" spans="23:31" ht="13.5" customHeight="1">
      <c r="W54" s="326">
        <f t="shared" si="4"/>
        <v>0</v>
      </c>
      <c r="X54" s="327">
        <f t="shared" si="3"/>
        <v>0</v>
      </c>
      <c r="Y54" s="328">
        <f t="shared" si="5"/>
        <v>0</v>
      </c>
      <c r="Z54" s="334"/>
      <c r="AA54" s="325"/>
      <c r="AC54" s="368">
        <v>34547</v>
      </c>
      <c r="AD54" s="371">
        <f t="shared" si="1"/>
        <v>95</v>
      </c>
      <c r="AE54" s="83"/>
    </row>
    <row r="55" spans="23:31" ht="13.5" customHeight="1">
      <c r="W55" s="326">
        <f t="shared" si="4"/>
        <v>0</v>
      </c>
      <c r="X55" s="327">
        <f t="shared" si="3"/>
        <v>0</v>
      </c>
      <c r="Y55" s="328">
        <f t="shared" si="5"/>
        <v>0</v>
      </c>
      <c r="Z55" s="334"/>
      <c r="AA55" s="325"/>
      <c r="AC55" s="368">
        <v>34578</v>
      </c>
      <c r="AD55" s="371">
        <f t="shared" si="1"/>
        <v>90</v>
      </c>
      <c r="AE55" s="83"/>
    </row>
    <row r="56" spans="23:31" ht="13.5" customHeight="1">
      <c r="W56" s="326"/>
      <c r="X56" s="327"/>
      <c r="Y56" s="328"/>
      <c r="Z56" s="334"/>
      <c r="AA56" s="325"/>
      <c r="AC56" s="368">
        <v>34608</v>
      </c>
      <c r="AD56" s="371">
        <f t="shared" si="1"/>
        <v>70</v>
      </c>
      <c r="AE56" s="83"/>
    </row>
    <row r="57" spans="23:31" ht="13.5" customHeight="1">
      <c r="W57" s="329"/>
      <c r="X57" s="329"/>
      <c r="Y57" s="329"/>
      <c r="AC57" s="368">
        <v>34639</v>
      </c>
      <c r="AD57" s="371">
        <f t="shared" si="1"/>
        <v>65</v>
      </c>
      <c r="AE57" s="83"/>
    </row>
    <row r="58" spans="29:31" ht="13.5" customHeight="1">
      <c r="AC58" s="368">
        <v>34669</v>
      </c>
      <c r="AD58" s="371">
        <f t="shared" si="1"/>
        <v>108</v>
      </c>
      <c r="AE58" s="83"/>
    </row>
    <row r="59" spans="29:31" ht="13.5" customHeight="1">
      <c r="AC59" s="368">
        <v>34700</v>
      </c>
      <c r="AD59" s="371">
        <f t="shared" si="1"/>
        <v>55</v>
      </c>
      <c r="AE59" s="83"/>
    </row>
    <row r="60" spans="29:31" ht="13.5" customHeight="1">
      <c r="AC60" s="368">
        <v>34731</v>
      </c>
      <c r="AD60" s="371">
        <f t="shared" si="1"/>
        <v>65</v>
      </c>
      <c r="AE60" s="83"/>
    </row>
    <row r="61" spans="29:31" ht="13.5" customHeight="1">
      <c r="AC61" s="368">
        <v>34759</v>
      </c>
      <c r="AD61" s="371">
        <f t="shared" si="1"/>
        <v>201</v>
      </c>
      <c r="AE61" s="83"/>
    </row>
    <row r="62" spans="29:31" ht="13.5" customHeight="1">
      <c r="AC62" s="368">
        <v>34790</v>
      </c>
      <c r="AD62" s="371">
        <f t="shared" si="1"/>
        <v>147</v>
      </c>
      <c r="AE62" s="83"/>
    </row>
    <row r="63" spans="29:31" ht="13.5" customHeight="1">
      <c r="AC63" s="368">
        <v>34820</v>
      </c>
      <c r="AD63" s="371">
        <f t="shared" si="1"/>
        <v>211</v>
      </c>
      <c r="AE63" s="83"/>
    </row>
    <row r="64" spans="29:31" ht="13.5" customHeight="1">
      <c r="AC64" s="368">
        <v>34851</v>
      </c>
      <c r="AD64" s="371">
        <f aca="true" t="shared" si="6" ref="AD64:AD127">VLOOKUP(DATE(1990,MONTH(AC64),1),$A$5:$T$16,YEAR(AC64)-1988,FALSE)</f>
        <v>150</v>
      </c>
      <c r="AE64" s="83"/>
    </row>
    <row r="65" spans="29:31" ht="13.5" customHeight="1">
      <c r="AC65" s="368">
        <v>34881</v>
      </c>
      <c r="AD65" s="371">
        <f t="shared" si="6"/>
        <v>89</v>
      </c>
      <c r="AE65" s="83"/>
    </row>
    <row r="66" spans="29:31" ht="13.5" customHeight="1">
      <c r="AC66" s="368">
        <v>34912</v>
      </c>
      <c r="AD66" s="371">
        <f t="shared" si="6"/>
        <v>118</v>
      </c>
      <c r="AE66" s="83"/>
    </row>
    <row r="67" spans="29:31" ht="13.5" customHeight="1">
      <c r="AC67" s="368">
        <v>34943</v>
      </c>
      <c r="AD67" s="371">
        <f t="shared" si="6"/>
        <v>155</v>
      </c>
      <c r="AE67" s="83"/>
    </row>
    <row r="68" spans="29:31" ht="13.5" customHeight="1">
      <c r="AC68" s="368">
        <v>34973</v>
      </c>
      <c r="AD68" s="371">
        <f t="shared" si="6"/>
        <v>69</v>
      </c>
      <c r="AE68" s="83"/>
    </row>
    <row r="69" spans="29:31" ht="13.5" customHeight="1">
      <c r="AC69" s="368">
        <v>35004</v>
      </c>
      <c r="AD69" s="371">
        <f t="shared" si="6"/>
        <v>73</v>
      </c>
      <c r="AE69" s="83"/>
    </row>
    <row r="70" spans="29:31" ht="13.5" customHeight="1">
      <c r="AC70" s="368">
        <v>35034</v>
      </c>
      <c r="AD70" s="371">
        <f t="shared" si="6"/>
        <v>84</v>
      </c>
      <c r="AE70" s="83"/>
    </row>
    <row r="71" spans="29:31" ht="13.5" customHeight="1">
      <c r="AC71" s="368">
        <v>35065</v>
      </c>
      <c r="AD71" s="371">
        <f t="shared" si="6"/>
        <v>57</v>
      </c>
      <c r="AE71" s="83"/>
    </row>
    <row r="72" spans="29:31" ht="13.5" customHeight="1">
      <c r="AC72" s="368">
        <v>35096</v>
      </c>
      <c r="AD72" s="371">
        <f t="shared" si="6"/>
        <v>125</v>
      </c>
      <c r="AE72" s="83"/>
    </row>
    <row r="73" spans="29:31" ht="13.5" customHeight="1">
      <c r="AC73" s="368">
        <v>35125</v>
      </c>
      <c r="AD73" s="371">
        <f t="shared" si="6"/>
        <v>138</v>
      </c>
      <c r="AE73" s="83"/>
    </row>
    <row r="74" spans="29:31" ht="13.5" customHeight="1">
      <c r="AC74" s="368">
        <v>35156</v>
      </c>
      <c r="AD74" s="371">
        <f t="shared" si="6"/>
        <v>118</v>
      </c>
      <c r="AE74" s="83"/>
    </row>
    <row r="75" spans="29:31" ht="13.5" customHeight="1">
      <c r="AC75" s="368">
        <v>35186</v>
      </c>
      <c r="AD75" s="371">
        <f t="shared" si="6"/>
        <v>89</v>
      </c>
      <c r="AE75" s="83"/>
    </row>
    <row r="76" spans="29:31" ht="13.5" customHeight="1">
      <c r="AC76" s="368">
        <v>35217</v>
      </c>
      <c r="AD76" s="371">
        <f t="shared" si="6"/>
        <v>187</v>
      </c>
      <c r="AE76" s="83"/>
    </row>
    <row r="77" spans="29:31" ht="13.5" customHeight="1">
      <c r="AC77" s="368">
        <v>35247</v>
      </c>
      <c r="AD77" s="371">
        <f t="shared" si="6"/>
        <v>372</v>
      </c>
      <c r="AE77" s="83"/>
    </row>
    <row r="78" spans="29:31" ht="13.5" customHeight="1">
      <c r="AC78" s="368">
        <v>35278</v>
      </c>
      <c r="AD78" s="371">
        <f t="shared" si="6"/>
        <v>332</v>
      </c>
      <c r="AE78" s="83"/>
    </row>
    <row r="79" spans="29:31" ht="13.5" customHeight="1">
      <c r="AC79" s="368">
        <v>35309</v>
      </c>
      <c r="AD79" s="371">
        <f t="shared" si="6"/>
        <v>171</v>
      </c>
      <c r="AE79" s="83"/>
    </row>
    <row r="80" spans="29:31" ht="13.5" customHeight="1">
      <c r="AC80" s="368">
        <v>35339</v>
      </c>
      <c r="AD80" s="371">
        <f t="shared" si="6"/>
        <v>198</v>
      </c>
      <c r="AE80" s="83"/>
    </row>
    <row r="81" spans="29:31" ht="13.5" customHeight="1">
      <c r="AC81" s="368">
        <v>35370</v>
      </c>
      <c r="AD81" s="371">
        <f t="shared" si="6"/>
        <v>226</v>
      </c>
      <c r="AE81" s="83"/>
    </row>
    <row r="82" spans="29:31" ht="13.5" customHeight="1">
      <c r="AC82" s="368">
        <v>35400</v>
      </c>
      <c r="AD82" s="371">
        <f t="shared" si="6"/>
        <v>198</v>
      </c>
      <c r="AE82" s="83"/>
    </row>
    <row r="83" spans="29:31" ht="13.5" customHeight="1">
      <c r="AC83" s="368">
        <v>35431</v>
      </c>
      <c r="AD83" s="371">
        <f t="shared" si="6"/>
        <v>212</v>
      </c>
      <c r="AE83" s="83"/>
    </row>
    <row r="84" spans="29:31" ht="13.5" customHeight="1">
      <c r="AC84" s="368">
        <v>35462</v>
      </c>
      <c r="AD84" s="371">
        <f t="shared" si="6"/>
        <v>191</v>
      </c>
      <c r="AE84" s="83"/>
    </row>
    <row r="85" spans="29:31" ht="13.5" customHeight="1">
      <c r="AC85" s="368">
        <v>35490</v>
      </c>
      <c r="AD85" s="371">
        <f t="shared" si="6"/>
        <v>201</v>
      </c>
      <c r="AE85" s="83"/>
    </row>
    <row r="86" spans="29:31" ht="13.5" customHeight="1">
      <c r="AC86" s="368">
        <v>35521</v>
      </c>
      <c r="AD86" s="371">
        <f t="shared" si="6"/>
        <v>193</v>
      </c>
      <c r="AE86" s="83"/>
    </row>
    <row r="87" spans="29:31" ht="13.5" customHeight="1">
      <c r="AC87" s="368">
        <v>35551</v>
      </c>
      <c r="AD87" s="371">
        <f t="shared" si="6"/>
        <v>114</v>
      </c>
      <c r="AE87" s="83"/>
    </row>
    <row r="88" spans="29:31" ht="13.5" customHeight="1">
      <c r="AC88" s="368">
        <v>35582</v>
      </c>
      <c r="AD88" s="371">
        <f t="shared" si="6"/>
        <v>115</v>
      </c>
      <c r="AE88" s="83"/>
    </row>
    <row r="89" spans="29:31" ht="13.5" customHeight="1">
      <c r="AC89" s="368">
        <v>35612</v>
      </c>
      <c r="AD89" s="371">
        <f t="shared" si="6"/>
        <v>185</v>
      </c>
      <c r="AE89" s="83"/>
    </row>
    <row r="90" spans="29:31" ht="13.5" customHeight="1">
      <c r="AC90" s="368">
        <v>35643</v>
      </c>
      <c r="AD90" s="371">
        <f t="shared" si="6"/>
        <v>151</v>
      </c>
      <c r="AE90" s="83"/>
    </row>
    <row r="91" spans="29:31" ht="13.5" customHeight="1">
      <c r="AC91" s="368">
        <v>35674</v>
      </c>
      <c r="AD91" s="371">
        <f t="shared" si="6"/>
        <v>168</v>
      </c>
      <c r="AE91" s="83"/>
    </row>
    <row r="92" spans="29:31" ht="13.5" customHeight="1">
      <c r="AC92" s="368">
        <v>35704</v>
      </c>
      <c r="AD92" s="371">
        <f t="shared" si="6"/>
        <v>119</v>
      </c>
      <c r="AE92" s="83"/>
    </row>
    <row r="93" spans="29:31" ht="13.5" customHeight="1">
      <c r="AC93" s="368">
        <v>35735</v>
      </c>
      <c r="AD93" s="371">
        <f t="shared" si="6"/>
        <v>210</v>
      </c>
      <c r="AE93" s="83"/>
    </row>
    <row r="94" spans="29:31" ht="13.5" customHeight="1">
      <c r="AC94" s="368">
        <v>35765</v>
      </c>
      <c r="AD94" s="371">
        <f t="shared" si="6"/>
        <v>250</v>
      </c>
      <c r="AE94" s="83"/>
    </row>
    <row r="95" spans="29:31" ht="13.5" customHeight="1">
      <c r="AC95" s="368">
        <v>35796</v>
      </c>
      <c r="AD95" s="371">
        <f t="shared" si="6"/>
        <v>219</v>
      </c>
      <c r="AE95" s="83"/>
    </row>
    <row r="96" spans="29:31" ht="13.5" customHeight="1">
      <c r="AC96" s="368">
        <v>35827</v>
      </c>
      <c r="AD96" s="371">
        <f t="shared" si="6"/>
        <v>175</v>
      </c>
      <c r="AE96" s="83"/>
    </row>
    <row r="97" spans="29:31" ht="13.5" customHeight="1">
      <c r="AC97" s="368">
        <v>35855</v>
      </c>
      <c r="AD97" s="371">
        <f t="shared" si="6"/>
        <v>144</v>
      </c>
      <c r="AE97" s="83"/>
    </row>
    <row r="98" spans="29:31" ht="13.5" customHeight="1">
      <c r="AC98" s="368">
        <v>35886</v>
      </c>
      <c r="AD98" s="371">
        <f t="shared" si="6"/>
        <v>127</v>
      </c>
      <c r="AE98" s="83"/>
    </row>
    <row r="99" spans="29:31" ht="13.5" customHeight="1">
      <c r="AC99" s="368">
        <v>35916</v>
      </c>
      <c r="AD99" s="371">
        <f t="shared" si="6"/>
        <v>96</v>
      </c>
      <c r="AE99" s="83"/>
    </row>
    <row r="100" spans="29:31" ht="13.5" customHeight="1">
      <c r="AC100" s="368">
        <v>35947</v>
      </c>
      <c r="AD100" s="371">
        <f t="shared" si="6"/>
        <v>120</v>
      </c>
      <c r="AE100" s="83"/>
    </row>
    <row r="101" spans="29:31" ht="12.75">
      <c r="AC101" s="368">
        <v>35977</v>
      </c>
      <c r="AD101" s="371">
        <f t="shared" si="6"/>
        <v>142</v>
      </c>
      <c r="AE101" s="83"/>
    </row>
    <row r="102" spans="29:31" ht="12.75">
      <c r="AC102" s="368">
        <v>36008</v>
      </c>
      <c r="AD102" s="371">
        <f t="shared" si="6"/>
        <v>273</v>
      </c>
      <c r="AE102" s="83"/>
    </row>
    <row r="103" spans="29:31" ht="12.75">
      <c r="AC103" s="368">
        <v>36039</v>
      </c>
      <c r="AD103" s="371">
        <f t="shared" si="6"/>
        <v>252</v>
      </c>
      <c r="AE103" s="83"/>
    </row>
    <row r="104" spans="29:31" ht="12.75">
      <c r="AC104" s="368">
        <v>36069</v>
      </c>
      <c r="AD104" s="371">
        <f t="shared" si="6"/>
        <v>791</v>
      </c>
      <c r="AE104" s="83"/>
    </row>
    <row r="105" spans="29:31" ht="12.75">
      <c r="AC105" s="368">
        <v>36100</v>
      </c>
      <c r="AD105" s="371">
        <f t="shared" si="6"/>
        <v>711</v>
      </c>
      <c r="AE105" s="83"/>
    </row>
    <row r="106" spans="29:31" ht="12.75">
      <c r="AC106" s="368">
        <v>36130</v>
      </c>
      <c r="AD106" s="371">
        <f t="shared" si="6"/>
        <v>1035</v>
      </c>
      <c r="AE106" s="83"/>
    </row>
    <row r="107" spans="29:31" ht="12.75">
      <c r="AC107" s="368">
        <v>36161</v>
      </c>
      <c r="AD107" s="371">
        <f t="shared" si="6"/>
        <v>602</v>
      </c>
      <c r="AE107" s="83"/>
    </row>
    <row r="108" spans="29:31" ht="12.75">
      <c r="AC108" s="368">
        <v>36192</v>
      </c>
      <c r="AD108" s="371">
        <f t="shared" si="6"/>
        <v>430</v>
      </c>
      <c r="AE108" s="83"/>
    </row>
    <row r="109" spans="29:31" ht="12.75">
      <c r="AC109" s="368">
        <v>36220</v>
      </c>
      <c r="AD109" s="371">
        <f t="shared" si="6"/>
        <v>583</v>
      </c>
      <c r="AE109" s="83"/>
    </row>
    <row r="110" spans="29:31" ht="12.75">
      <c r="AC110" s="368">
        <v>36251</v>
      </c>
      <c r="AD110" s="371">
        <f t="shared" si="6"/>
        <v>569</v>
      </c>
      <c r="AE110" s="83"/>
    </row>
    <row r="111" spans="29:31" ht="12.75">
      <c r="AC111" s="368">
        <v>36281</v>
      </c>
      <c r="AD111" s="371">
        <f t="shared" si="6"/>
        <v>604</v>
      </c>
      <c r="AE111" s="83"/>
    </row>
    <row r="112" spans="29:31" ht="12.75">
      <c r="AC112" s="368">
        <v>36312</v>
      </c>
      <c r="AD112" s="371">
        <f t="shared" si="6"/>
        <v>537</v>
      </c>
      <c r="AE112" s="83"/>
    </row>
    <row r="113" spans="29:31" ht="12.75">
      <c r="AC113" s="368">
        <v>36342</v>
      </c>
      <c r="AD113" s="371">
        <f t="shared" si="6"/>
        <v>611</v>
      </c>
      <c r="AE113" s="83"/>
    </row>
    <row r="114" spans="29:31" ht="12.75">
      <c r="AC114" s="368">
        <v>36373</v>
      </c>
      <c r="AD114" s="371">
        <f t="shared" si="6"/>
        <v>581</v>
      </c>
      <c r="AE114" s="83"/>
    </row>
    <row r="115" spans="29:31" ht="12.75">
      <c r="AC115" s="368">
        <v>36404</v>
      </c>
      <c r="AD115" s="371">
        <f t="shared" si="6"/>
        <v>699</v>
      </c>
      <c r="AE115" s="83"/>
    </row>
    <row r="116" spans="29:31" ht="12.75">
      <c r="AC116" s="368">
        <v>36434</v>
      </c>
      <c r="AD116" s="371">
        <f t="shared" si="6"/>
        <v>551</v>
      </c>
      <c r="AE116" s="83"/>
    </row>
    <row r="117" spans="29:31" ht="12.75">
      <c r="AC117" s="368">
        <v>36465</v>
      </c>
      <c r="AD117" s="371">
        <f t="shared" si="6"/>
        <v>724</v>
      </c>
      <c r="AE117" s="83"/>
    </row>
    <row r="118" spans="29:31" ht="12.75">
      <c r="AC118" s="368">
        <v>36495</v>
      </c>
      <c r="AD118" s="371">
        <f t="shared" si="6"/>
        <v>727</v>
      </c>
      <c r="AE118" s="83"/>
    </row>
    <row r="119" spans="29:31" ht="12.75">
      <c r="AC119" s="368">
        <v>36526</v>
      </c>
      <c r="AD119" s="371">
        <f t="shared" si="6"/>
        <v>593</v>
      </c>
      <c r="AE119" s="83"/>
    </row>
    <row r="120" spans="29:31" ht="12.75">
      <c r="AC120" s="368">
        <v>36557</v>
      </c>
      <c r="AD120" s="371">
        <f t="shared" si="6"/>
        <v>384</v>
      </c>
      <c r="AE120" s="83"/>
    </row>
    <row r="121" spans="29:31" ht="12.75">
      <c r="AC121" s="368">
        <v>36586</v>
      </c>
      <c r="AD121" s="371">
        <f t="shared" si="6"/>
        <v>514</v>
      </c>
      <c r="AE121" s="83"/>
    </row>
    <row r="122" spans="29:31" ht="12.75">
      <c r="AC122" s="368">
        <v>36617</v>
      </c>
      <c r="AD122" s="371">
        <f t="shared" si="6"/>
        <v>559</v>
      </c>
      <c r="AE122" s="83"/>
    </row>
    <row r="123" spans="29:31" ht="12.75">
      <c r="AC123" s="368">
        <v>36647</v>
      </c>
      <c r="AD123" s="371">
        <f t="shared" si="6"/>
        <v>545</v>
      </c>
      <c r="AE123" s="83"/>
    </row>
    <row r="124" spans="29:31" ht="12.75">
      <c r="AC124" s="368">
        <v>36678</v>
      </c>
      <c r="AD124" s="371">
        <f t="shared" si="6"/>
        <v>944</v>
      </c>
      <c r="AE124" s="83"/>
    </row>
    <row r="125" spans="29:31" ht="12.75">
      <c r="AC125" s="368">
        <v>36708</v>
      </c>
      <c r="AD125" s="371">
        <f t="shared" si="6"/>
        <v>666</v>
      </c>
      <c r="AE125" s="83"/>
    </row>
    <row r="126" spans="29:31" ht="12.75">
      <c r="AC126" s="368">
        <v>36739</v>
      </c>
      <c r="AD126" s="371">
        <f t="shared" si="6"/>
        <v>691</v>
      </c>
      <c r="AE126" s="83"/>
    </row>
    <row r="127" spans="29:31" ht="12.75">
      <c r="AC127" s="368">
        <v>36770</v>
      </c>
      <c r="AD127" s="371">
        <f t="shared" si="6"/>
        <v>749</v>
      </c>
      <c r="AE127" s="83"/>
    </row>
    <row r="128" spans="29:31" ht="12.75">
      <c r="AC128" s="368">
        <v>36800</v>
      </c>
      <c r="AD128" s="371">
        <f aca="true" t="shared" si="7" ref="AD128:AD191">VLOOKUP(DATE(1990,MONTH(AC128),1),$A$5:$T$16,YEAR(AC128)-1988,FALSE)</f>
        <v>919</v>
      </c>
      <c r="AE128" s="83"/>
    </row>
    <row r="129" spans="29:31" ht="12.75">
      <c r="AC129" s="368">
        <v>36831</v>
      </c>
      <c r="AD129" s="371">
        <f t="shared" si="7"/>
        <v>1232</v>
      </c>
      <c r="AE129" s="83"/>
    </row>
    <row r="130" spans="29:31" ht="12.75">
      <c r="AC130" s="368">
        <v>36861</v>
      </c>
      <c r="AD130" s="371">
        <f t="shared" si="7"/>
        <v>997</v>
      </c>
      <c r="AE130" s="83"/>
    </row>
    <row r="131" spans="29:31" ht="12.75">
      <c r="AC131" s="368">
        <v>36892</v>
      </c>
      <c r="AD131" s="371">
        <f t="shared" si="7"/>
        <v>1228</v>
      </c>
      <c r="AE131" s="83"/>
    </row>
    <row r="132" spans="29:31" ht="12.75">
      <c r="AC132" s="368">
        <v>36923</v>
      </c>
      <c r="AD132" s="371">
        <f t="shared" si="7"/>
        <v>1228</v>
      </c>
      <c r="AE132" s="83"/>
    </row>
    <row r="133" spans="29:31" ht="12.75">
      <c r="AC133" s="368">
        <v>36951</v>
      </c>
      <c r="AD133" s="371">
        <f t="shared" si="7"/>
        <v>1635</v>
      </c>
      <c r="AE133" s="83"/>
    </row>
    <row r="134" spans="29:31" ht="12.75">
      <c r="AC134" s="368">
        <v>36982</v>
      </c>
      <c r="AD134" s="371">
        <f t="shared" si="7"/>
        <v>1539</v>
      </c>
      <c r="AE134" s="83"/>
    </row>
    <row r="135" spans="29:31" ht="12.75">
      <c r="AC135" s="368">
        <v>37012</v>
      </c>
      <c r="AD135" s="371">
        <f t="shared" si="7"/>
        <v>1600</v>
      </c>
      <c r="AE135" s="83"/>
    </row>
    <row r="136" spans="29:31" ht="12.75">
      <c r="AC136" s="368">
        <v>37043</v>
      </c>
      <c r="AD136" s="371">
        <f t="shared" si="7"/>
        <v>1698</v>
      </c>
      <c r="AE136" s="83"/>
    </row>
    <row r="137" spans="29:31" ht="12.75">
      <c r="AC137" s="368">
        <v>37073</v>
      </c>
      <c r="AD137" s="371">
        <f t="shared" si="7"/>
        <v>1614</v>
      </c>
      <c r="AE137" s="83"/>
    </row>
    <row r="138" spans="29:31" ht="12.75">
      <c r="AC138" s="368">
        <v>37104</v>
      </c>
      <c r="AD138" s="371">
        <f t="shared" si="7"/>
        <v>1780</v>
      </c>
      <c r="AE138" s="83"/>
    </row>
    <row r="139" spans="29:31" ht="12.75">
      <c r="AC139" s="368">
        <v>37135</v>
      </c>
      <c r="AD139" s="371">
        <f t="shared" si="7"/>
        <v>1497</v>
      </c>
      <c r="AE139" s="83"/>
    </row>
    <row r="140" spans="29:31" ht="12.75">
      <c r="AC140" s="368">
        <v>37165</v>
      </c>
      <c r="AD140" s="371">
        <f t="shared" si="7"/>
        <v>1498</v>
      </c>
      <c r="AE140" s="83"/>
    </row>
    <row r="141" spans="29:31" ht="12.75">
      <c r="AC141" s="368">
        <v>37196</v>
      </c>
      <c r="AD141" s="371">
        <f t="shared" si="7"/>
        <v>1355</v>
      </c>
      <c r="AE141" s="83"/>
    </row>
    <row r="142" spans="29:31" ht="12.75">
      <c r="AC142" s="368">
        <v>37226</v>
      </c>
      <c r="AD142" s="371">
        <f t="shared" si="7"/>
        <v>1422</v>
      </c>
      <c r="AE142" s="83"/>
    </row>
    <row r="143" spans="29:31" ht="12.75">
      <c r="AC143" s="368">
        <v>37257</v>
      </c>
      <c r="AD143" s="371">
        <f t="shared" si="7"/>
        <v>1334</v>
      </c>
      <c r="AE143" s="83"/>
    </row>
    <row r="144" spans="29:31" ht="12.75">
      <c r="AC144" s="368">
        <v>37288</v>
      </c>
      <c r="AD144" s="371">
        <f t="shared" si="7"/>
        <v>679</v>
      </c>
      <c r="AE144" s="83"/>
    </row>
    <row r="145" spans="29:31" ht="12.75">
      <c r="AC145" s="368">
        <v>37316</v>
      </c>
      <c r="AD145" s="371">
        <f t="shared" si="7"/>
        <v>726</v>
      </c>
      <c r="AE145" s="83"/>
    </row>
    <row r="146" spans="29:31" ht="12.75">
      <c r="AC146" s="368">
        <v>37347</v>
      </c>
      <c r="AD146" s="371">
        <f t="shared" si="7"/>
        <v>762</v>
      </c>
      <c r="AE146" s="83"/>
    </row>
    <row r="147" spans="29:31" ht="12.75">
      <c r="AC147" s="368">
        <v>37377</v>
      </c>
      <c r="AD147" s="371">
        <f t="shared" si="7"/>
        <v>604</v>
      </c>
      <c r="AE147" s="83"/>
    </row>
    <row r="148" spans="29:31" ht="12.75">
      <c r="AC148" s="368">
        <v>37408</v>
      </c>
      <c r="AD148" s="371">
        <f t="shared" si="7"/>
        <v>525</v>
      </c>
      <c r="AE148" s="83"/>
    </row>
    <row r="149" spans="29:31" ht="12.75">
      <c r="AC149" s="368">
        <v>37438</v>
      </c>
      <c r="AD149" s="371">
        <f t="shared" si="7"/>
        <v>580</v>
      </c>
      <c r="AE149" s="83"/>
    </row>
    <row r="150" spans="29:31" ht="12.75">
      <c r="AC150" s="368">
        <v>37469</v>
      </c>
      <c r="AD150" s="371">
        <f t="shared" si="7"/>
        <v>579</v>
      </c>
      <c r="AE150" s="83"/>
    </row>
    <row r="151" spans="29:31" ht="12.75">
      <c r="AC151" s="368">
        <v>37500</v>
      </c>
      <c r="AD151" s="371">
        <f t="shared" si="7"/>
        <v>610</v>
      </c>
      <c r="AE151" s="83"/>
    </row>
    <row r="152" spans="29:31" ht="12.75">
      <c r="AC152" s="368">
        <v>37530</v>
      </c>
      <c r="AD152" s="371">
        <f t="shared" si="7"/>
        <v>773</v>
      </c>
      <c r="AE152" s="83"/>
    </row>
    <row r="153" spans="29:31" ht="12.75">
      <c r="AC153" s="368">
        <v>37561</v>
      </c>
      <c r="AD153" s="371">
        <f t="shared" si="7"/>
        <v>630</v>
      </c>
      <c r="AE153" s="83"/>
    </row>
    <row r="154" spans="29:31" ht="12.75">
      <c r="AC154" s="368">
        <v>37591</v>
      </c>
      <c r="AD154" s="371">
        <f t="shared" si="7"/>
        <v>682</v>
      </c>
      <c r="AE154" s="83"/>
    </row>
    <row r="155" spans="29:31" ht="12.75">
      <c r="AC155" s="368">
        <v>37622</v>
      </c>
      <c r="AD155" s="371">
        <f t="shared" si="7"/>
        <v>686</v>
      </c>
      <c r="AE155" s="83"/>
    </row>
    <row r="156" spans="29:31" ht="12.75">
      <c r="AC156" s="368">
        <v>37653</v>
      </c>
      <c r="AD156" s="371">
        <f t="shared" si="7"/>
        <v>704</v>
      </c>
      <c r="AE156" s="83"/>
    </row>
    <row r="157" spans="29:31" ht="12.75">
      <c r="AC157" s="368">
        <v>37681</v>
      </c>
      <c r="AD157" s="371">
        <f t="shared" si="7"/>
        <v>588</v>
      </c>
      <c r="AE157" s="83"/>
    </row>
    <row r="158" spans="29:31" ht="12.75">
      <c r="AC158" s="368">
        <v>37712</v>
      </c>
      <c r="AD158" s="371">
        <f t="shared" si="7"/>
        <v>1187</v>
      </c>
      <c r="AE158" s="83"/>
    </row>
    <row r="159" spans="29:31" ht="12.75">
      <c r="AC159" s="368">
        <v>37742</v>
      </c>
      <c r="AD159" s="371">
        <f t="shared" si="7"/>
        <v>964</v>
      </c>
      <c r="AE159" s="83"/>
    </row>
    <row r="160" spans="29:31" ht="12.75">
      <c r="AC160" s="368">
        <v>37773</v>
      </c>
      <c r="AD160" s="371">
        <f t="shared" si="7"/>
        <v>899</v>
      </c>
      <c r="AE160" s="83"/>
    </row>
    <row r="161" spans="29:31" ht="12.75">
      <c r="AC161" s="368">
        <v>37803</v>
      </c>
      <c r="AD161" s="371">
        <f t="shared" si="7"/>
        <v>925</v>
      </c>
      <c r="AE161" s="83"/>
    </row>
    <row r="162" spans="29:31" ht="12.75">
      <c r="AC162" s="368">
        <v>37834</v>
      </c>
      <c r="AD162" s="371">
        <f t="shared" si="7"/>
        <v>1167</v>
      </c>
      <c r="AE162" s="83"/>
    </row>
    <row r="163" spans="29:31" ht="12.75">
      <c r="AC163" s="368">
        <v>37865</v>
      </c>
      <c r="AD163" s="371">
        <f t="shared" si="7"/>
        <v>965</v>
      </c>
      <c r="AE163" s="83"/>
    </row>
    <row r="164" spans="29:31" ht="12.75">
      <c r="AC164" s="368">
        <v>37895</v>
      </c>
      <c r="AD164" s="371">
        <f t="shared" si="7"/>
        <v>1557</v>
      </c>
      <c r="AE164" s="83"/>
    </row>
    <row r="165" spans="29:31" ht="12.75">
      <c r="AC165" s="368">
        <v>37926</v>
      </c>
      <c r="AD165" s="371">
        <f t="shared" si="7"/>
        <v>997</v>
      </c>
      <c r="AE165" s="83"/>
    </row>
    <row r="166" spans="29:31" ht="12.75">
      <c r="AC166" s="368">
        <v>37956</v>
      </c>
      <c r="AD166" s="371">
        <f t="shared" si="7"/>
        <v>761</v>
      </c>
      <c r="AE166" s="83"/>
    </row>
    <row r="167" spans="29:31" ht="12.75">
      <c r="AC167" s="368">
        <v>37987</v>
      </c>
      <c r="AD167" s="371">
        <f t="shared" si="7"/>
        <v>552</v>
      </c>
      <c r="AE167" s="83"/>
    </row>
    <row r="168" spans="29:31" ht="12.75">
      <c r="AC168" s="368">
        <v>38018</v>
      </c>
      <c r="AD168" s="371">
        <f t="shared" si="7"/>
        <v>588</v>
      </c>
      <c r="AE168" s="83"/>
    </row>
    <row r="169" spans="29:31" ht="12.75">
      <c r="AC169" s="368">
        <v>38047</v>
      </c>
      <c r="AD169" s="371">
        <f t="shared" si="7"/>
        <v>988</v>
      </c>
      <c r="AE169" s="83"/>
    </row>
    <row r="170" spans="29:31" ht="12.75">
      <c r="AC170" s="368">
        <v>38078</v>
      </c>
      <c r="AD170" s="371">
        <f t="shared" si="7"/>
        <v>603</v>
      </c>
      <c r="AE170" s="83"/>
    </row>
    <row r="171" spans="29:31" ht="12.75">
      <c r="AC171" s="368">
        <v>38108</v>
      </c>
      <c r="AD171" s="371">
        <f t="shared" si="7"/>
        <v>420</v>
      </c>
      <c r="AE171" s="83"/>
    </row>
    <row r="172" spans="29:31" ht="12.75">
      <c r="AC172" s="368">
        <v>38139</v>
      </c>
      <c r="AD172" s="371">
        <f t="shared" si="7"/>
        <v>317</v>
      </c>
      <c r="AE172" s="83"/>
    </row>
    <row r="173" spans="29:31" ht="12.75">
      <c r="AC173" s="368">
        <v>38169</v>
      </c>
      <c r="AD173" s="371">
        <f t="shared" si="7"/>
        <v>354</v>
      </c>
      <c r="AE173" s="83"/>
    </row>
    <row r="174" spans="29:31" ht="12.75">
      <c r="AC174" s="368">
        <v>38200</v>
      </c>
      <c r="AD174" s="371">
        <f t="shared" si="7"/>
        <v>300</v>
      </c>
      <c r="AE174" s="83"/>
    </row>
    <row r="175" spans="29:31" ht="12.75">
      <c r="AC175" s="368">
        <v>38231</v>
      </c>
      <c r="AD175" s="371">
        <f t="shared" si="7"/>
        <v>282</v>
      </c>
      <c r="AE175" s="83"/>
    </row>
    <row r="176" spans="29:31" ht="12.75">
      <c r="AC176" s="368">
        <v>38261</v>
      </c>
      <c r="AD176" s="371">
        <f t="shared" si="7"/>
        <v>378</v>
      </c>
      <c r="AE176" s="83"/>
    </row>
    <row r="177" spans="29:31" ht="12.75">
      <c r="AC177" s="368">
        <v>38292</v>
      </c>
      <c r="AD177" s="371">
        <f t="shared" si="7"/>
        <v>370</v>
      </c>
      <c r="AE177" s="83"/>
    </row>
    <row r="178" spans="29:31" ht="12.75">
      <c r="AC178" s="368">
        <v>38322</v>
      </c>
      <c r="AD178" s="371">
        <f t="shared" si="7"/>
        <v>307</v>
      </c>
      <c r="AE178" s="83"/>
    </row>
    <row r="179" spans="29:31" ht="12.75">
      <c r="AC179" s="368">
        <v>38353</v>
      </c>
      <c r="AD179" s="371">
        <f t="shared" si="7"/>
        <v>346</v>
      </c>
      <c r="AE179" s="83"/>
    </row>
    <row r="180" spans="29:31" ht="12.75">
      <c r="AC180" s="368">
        <v>38384</v>
      </c>
      <c r="AD180" s="371">
        <f t="shared" si="7"/>
        <v>297</v>
      </c>
      <c r="AE180" s="83"/>
    </row>
    <row r="181" spans="29:31" ht="12.75">
      <c r="AC181" s="368">
        <v>38412</v>
      </c>
      <c r="AD181" s="371">
        <f t="shared" si="7"/>
        <v>307</v>
      </c>
      <c r="AE181" s="83"/>
    </row>
    <row r="182" spans="29:31" ht="12.75">
      <c r="AC182" s="368">
        <v>38443</v>
      </c>
      <c r="AD182" s="371">
        <f t="shared" si="7"/>
        <v>280</v>
      </c>
      <c r="AE182" s="83"/>
    </row>
    <row r="183" spans="29:31" ht="12.75">
      <c r="AC183" s="368">
        <v>38473</v>
      </c>
      <c r="AD183" s="371">
        <f t="shared" si="7"/>
        <v>261</v>
      </c>
      <c r="AE183" s="83"/>
    </row>
    <row r="184" spans="29:31" ht="12.75">
      <c r="AC184" s="368">
        <v>38504</v>
      </c>
      <c r="AD184" s="371">
        <f t="shared" si="7"/>
        <v>312</v>
      </c>
      <c r="AE184" s="83"/>
    </row>
    <row r="185" spans="29:31" ht="12.75">
      <c r="AC185" s="368">
        <v>38534</v>
      </c>
      <c r="AD185" s="371">
        <f t="shared" si="7"/>
        <v>330</v>
      </c>
      <c r="AE185" s="83"/>
    </row>
    <row r="186" spans="29:31" ht="12.75">
      <c r="AC186" s="368">
        <v>38565</v>
      </c>
      <c r="AD186" s="371">
        <f t="shared" si="7"/>
        <v>489</v>
      </c>
      <c r="AE186" s="83"/>
    </row>
    <row r="187" spans="29:31" ht="12.75">
      <c r="AC187" s="368">
        <v>38596</v>
      </c>
      <c r="AD187" s="371">
        <f t="shared" si="7"/>
        <v>432</v>
      </c>
      <c r="AE187" s="83"/>
    </row>
    <row r="188" spans="29:31" ht="12.75">
      <c r="AC188" s="368">
        <v>38626</v>
      </c>
      <c r="AD188" s="371">
        <f t="shared" si="7"/>
        <v>348</v>
      </c>
      <c r="AE188" s="83"/>
    </row>
    <row r="189" spans="29:31" ht="12.75">
      <c r="AC189" s="368">
        <v>38657</v>
      </c>
      <c r="AD189" s="371">
        <f t="shared" si="7"/>
        <v>348</v>
      </c>
      <c r="AE189" s="83"/>
    </row>
    <row r="190" spans="29:31" ht="12.75">
      <c r="AC190" s="368">
        <v>38687</v>
      </c>
      <c r="AD190" s="371">
        <f t="shared" si="7"/>
        <v>271</v>
      </c>
      <c r="AE190" s="83"/>
    </row>
    <row r="191" spans="29:31" ht="12.75">
      <c r="AC191" s="368">
        <v>38718</v>
      </c>
      <c r="AD191" s="371">
        <f t="shared" si="7"/>
        <v>262</v>
      </c>
      <c r="AE191" s="83"/>
    </row>
    <row r="192" spans="29:31" ht="12.75">
      <c r="AC192" s="368">
        <v>38749</v>
      </c>
      <c r="AD192" s="371">
        <f aca="true" t="shared" si="8" ref="AD192:AD250">VLOOKUP(DATE(1990,MONTH(AC192),1),$A$5:$T$16,YEAR(AC192)-1988,FALSE)</f>
        <v>235</v>
      </c>
      <c r="AE192" s="83"/>
    </row>
    <row r="193" spans="29:31" ht="12.75">
      <c r="AC193" s="368">
        <v>38777</v>
      </c>
      <c r="AD193" s="371">
        <f t="shared" si="8"/>
        <v>263</v>
      </c>
      <c r="AE193" s="83"/>
    </row>
    <row r="194" spans="29:31" ht="12.75">
      <c r="AC194" s="368">
        <v>38808</v>
      </c>
      <c r="AD194" s="371">
        <f t="shared" si="8"/>
        <v>218</v>
      </c>
      <c r="AE194" s="83"/>
    </row>
    <row r="195" spans="29:31" ht="12.75">
      <c r="AC195" s="368">
        <v>38838</v>
      </c>
      <c r="AD195" s="371">
        <f t="shared" si="8"/>
        <v>246</v>
      </c>
      <c r="AE195" s="83"/>
    </row>
    <row r="196" spans="29:31" ht="12.75">
      <c r="AC196" s="368">
        <v>38869</v>
      </c>
      <c r="AD196" s="371">
        <f t="shared" si="8"/>
        <v>286</v>
      </c>
      <c r="AE196" s="83"/>
    </row>
    <row r="197" spans="29:31" ht="12.75">
      <c r="AC197" s="368">
        <v>38899</v>
      </c>
      <c r="AD197" s="371">
        <f t="shared" si="8"/>
        <v>292</v>
      </c>
      <c r="AE197" s="83"/>
    </row>
    <row r="198" spans="29:31" ht="12.75">
      <c r="AC198" s="368">
        <v>38930</v>
      </c>
      <c r="AD198" s="371">
        <f t="shared" si="8"/>
        <v>426</v>
      </c>
      <c r="AE198" s="83"/>
    </row>
    <row r="199" spans="29:31" ht="12.75">
      <c r="AC199" s="368">
        <v>38961</v>
      </c>
      <c r="AD199" s="371">
        <f t="shared" si="8"/>
        <v>193</v>
      </c>
      <c r="AE199" s="83"/>
    </row>
    <row r="200" spans="29:31" ht="12.75">
      <c r="AC200" s="368">
        <v>38991</v>
      </c>
      <c r="AD200" s="371">
        <f t="shared" si="8"/>
        <v>235</v>
      </c>
      <c r="AE200" s="83"/>
    </row>
    <row r="201" spans="29:31" ht="12.75">
      <c r="AC201" s="368">
        <v>39022</v>
      </c>
      <c r="AD201" s="371">
        <f t="shared" si="8"/>
        <v>208</v>
      </c>
      <c r="AE201" s="83"/>
    </row>
    <row r="202" spans="29:31" ht="12.75">
      <c r="AC202" s="368">
        <v>39052</v>
      </c>
      <c r="AD202" s="371">
        <f t="shared" si="8"/>
        <v>152</v>
      </c>
      <c r="AE202" s="83"/>
    </row>
    <row r="203" spans="29:31" ht="12.75">
      <c r="AC203" s="368">
        <v>39083</v>
      </c>
      <c r="AD203" s="371">
        <f t="shared" si="8"/>
        <v>153</v>
      </c>
      <c r="AE203" s="83"/>
    </row>
    <row r="204" spans="29:31" ht="12.75">
      <c r="AC204" s="368">
        <v>39114</v>
      </c>
      <c r="AD204" s="371">
        <f t="shared" si="8"/>
        <v>130</v>
      </c>
      <c r="AE204" s="83"/>
    </row>
    <row r="205" spans="29:31" ht="12.75">
      <c r="AC205" s="368">
        <v>39142</v>
      </c>
      <c r="AD205" s="371">
        <f t="shared" si="8"/>
        <v>181</v>
      </c>
      <c r="AE205" s="83"/>
    </row>
    <row r="206" spans="29:31" ht="12.75">
      <c r="AC206" s="368">
        <v>39173</v>
      </c>
      <c r="AD206" s="371">
        <f t="shared" si="8"/>
        <v>130</v>
      </c>
      <c r="AE206" s="83"/>
    </row>
    <row r="207" spans="29:31" ht="12.75">
      <c r="AC207" s="368">
        <v>39203</v>
      </c>
      <c r="AD207" s="371">
        <f t="shared" si="8"/>
        <v>114</v>
      </c>
      <c r="AE207" s="83"/>
    </row>
    <row r="208" spans="29:31" ht="12.75">
      <c r="AC208" s="368">
        <v>39234</v>
      </c>
      <c r="AD208" s="371">
        <f t="shared" si="8"/>
        <v>138</v>
      </c>
      <c r="AE208" s="83"/>
    </row>
    <row r="209" spans="29:31" ht="12.75">
      <c r="AC209" s="368">
        <v>39264</v>
      </c>
      <c r="AD209" s="371">
        <f t="shared" si="8"/>
        <v>148</v>
      </c>
      <c r="AE209" s="83"/>
    </row>
    <row r="210" spans="29:31" ht="12.75">
      <c r="AC210" s="368">
        <v>39295</v>
      </c>
      <c r="AD210" s="371">
        <f t="shared" si="8"/>
        <v>172</v>
      </c>
      <c r="AE210" s="83"/>
    </row>
    <row r="211" spans="29:31" ht="12.75">
      <c r="AC211" s="368">
        <v>39326</v>
      </c>
      <c r="AD211" s="371">
        <f t="shared" si="8"/>
        <v>151</v>
      </c>
      <c r="AE211" s="83"/>
    </row>
    <row r="212" spans="29:31" ht="12.75">
      <c r="AC212" s="368">
        <v>39356</v>
      </c>
      <c r="AD212" s="371">
        <f t="shared" si="8"/>
        <v>142</v>
      </c>
      <c r="AE212" s="83"/>
    </row>
    <row r="213" spans="29:31" ht="12.75">
      <c r="AC213" s="368">
        <v>39387</v>
      </c>
      <c r="AD213" s="371">
        <f t="shared" si="8"/>
        <v>216</v>
      </c>
      <c r="AE213" s="83"/>
    </row>
    <row r="214" spans="29:31" ht="12.75">
      <c r="AC214" s="368">
        <v>39417</v>
      </c>
      <c r="AD214" s="371">
        <f t="shared" si="8"/>
        <v>203</v>
      </c>
      <c r="AE214" s="83"/>
    </row>
    <row r="215" spans="29:30" ht="12.75">
      <c r="AC215" s="368">
        <v>39448</v>
      </c>
      <c r="AD215" s="371">
        <f t="shared" si="8"/>
        <v>212</v>
      </c>
    </row>
    <row r="216" spans="29:30" ht="12.75">
      <c r="AC216" s="368">
        <v>39479</v>
      </c>
      <c r="AD216" s="371">
        <f t="shared" si="8"/>
        <v>188</v>
      </c>
    </row>
    <row r="217" spans="29:30" ht="12.75">
      <c r="AC217" s="368">
        <v>39508</v>
      </c>
      <c r="AD217" s="371">
        <f t="shared" si="8"/>
        <v>182</v>
      </c>
    </row>
    <row r="218" spans="29:30" ht="12.75">
      <c r="AC218" s="368">
        <v>39539</v>
      </c>
      <c r="AD218" s="371">
        <f t="shared" si="8"/>
        <v>137</v>
      </c>
    </row>
    <row r="219" spans="29:30" ht="12.75">
      <c r="AC219" s="368">
        <v>39569</v>
      </c>
      <c r="AD219" s="371">
        <f t="shared" si="8"/>
        <v>98</v>
      </c>
    </row>
    <row r="220" spans="29:30" ht="12.75">
      <c r="AC220" s="368">
        <v>39600</v>
      </c>
      <c r="AD220" s="371">
        <f t="shared" si="8"/>
        <v>114</v>
      </c>
    </row>
    <row r="221" spans="29:30" ht="12.75">
      <c r="AC221" s="368">
        <v>39630</v>
      </c>
      <c r="AD221" s="371">
        <f t="shared" si="8"/>
        <v>115</v>
      </c>
    </row>
    <row r="222" spans="29:30" ht="12.75">
      <c r="AC222" s="368">
        <v>39661</v>
      </c>
      <c r="AD222" s="371">
        <f t="shared" si="8"/>
        <v>113</v>
      </c>
    </row>
    <row r="223" spans="29:30" ht="12.75">
      <c r="AC223" s="368">
        <v>39692</v>
      </c>
      <c r="AD223" s="371">
        <f t="shared" si="8"/>
        <v>0</v>
      </c>
    </row>
    <row r="224" spans="29:30" ht="12.75">
      <c r="AC224" s="368">
        <v>39722</v>
      </c>
      <c r="AD224" s="371">
        <f t="shared" si="8"/>
        <v>0</v>
      </c>
    </row>
    <row r="225" spans="29:30" ht="12.75">
      <c r="AC225" s="368">
        <v>39753</v>
      </c>
      <c r="AD225" s="371">
        <f t="shared" si="8"/>
        <v>0</v>
      </c>
    </row>
    <row r="226" spans="29:30" ht="12.75">
      <c r="AC226" s="368">
        <v>39783</v>
      </c>
      <c r="AD226" s="371">
        <f t="shared" si="8"/>
        <v>0</v>
      </c>
    </row>
    <row r="227" spans="29:30" ht="12.75">
      <c r="AC227" s="368">
        <v>39814</v>
      </c>
      <c r="AD227" s="371" t="e">
        <f t="shared" si="8"/>
        <v>#REF!</v>
      </c>
    </row>
    <row r="228" spans="29:30" ht="12.75">
      <c r="AC228" s="368">
        <v>39845</v>
      </c>
      <c r="AD228" s="371" t="e">
        <f t="shared" si="8"/>
        <v>#REF!</v>
      </c>
    </row>
    <row r="229" spans="29:30" ht="12.75">
      <c r="AC229" s="368">
        <v>39873</v>
      </c>
      <c r="AD229" s="371" t="e">
        <f t="shared" si="8"/>
        <v>#REF!</v>
      </c>
    </row>
    <row r="230" spans="29:30" ht="12.75">
      <c r="AC230" s="368">
        <v>39904</v>
      </c>
      <c r="AD230" s="371" t="e">
        <f t="shared" si="8"/>
        <v>#REF!</v>
      </c>
    </row>
    <row r="231" spans="29:30" ht="12.75">
      <c r="AC231" s="368">
        <v>39934</v>
      </c>
      <c r="AD231" s="371" t="e">
        <f t="shared" si="8"/>
        <v>#REF!</v>
      </c>
    </row>
    <row r="232" spans="29:30" ht="12.75">
      <c r="AC232" s="368">
        <v>39965</v>
      </c>
      <c r="AD232" s="371" t="e">
        <f t="shared" si="8"/>
        <v>#REF!</v>
      </c>
    </row>
    <row r="233" spans="29:30" ht="12.75">
      <c r="AC233" s="368">
        <v>39995</v>
      </c>
      <c r="AD233" s="371" t="e">
        <f t="shared" si="8"/>
        <v>#REF!</v>
      </c>
    </row>
    <row r="234" spans="29:30" ht="12.75">
      <c r="AC234" s="368">
        <v>40026</v>
      </c>
      <c r="AD234" s="371" t="e">
        <f t="shared" si="8"/>
        <v>#REF!</v>
      </c>
    </row>
    <row r="235" spans="29:30" ht="12.75">
      <c r="AC235" s="368">
        <v>40057</v>
      </c>
      <c r="AD235" s="371" t="e">
        <f t="shared" si="8"/>
        <v>#REF!</v>
      </c>
    </row>
    <row r="236" spans="29:30" ht="12.75">
      <c r="AC236" s="368">
        <v>40087</v>
      </c>
      <c r="AD236" s="371" t="e">
        <f t="shared" si="8"/>
        <v>#REF!</v>
      </c>
    </row>
    <row r="237" spans="29:30" ht="12.75">
      <c r="AC237" s="368">
        <v>40118</v>
      </c>
      <c r="AD237" s="371" t="e">
        <f t="shared" si="8"/>
        <v>#REF!</v>
      </c>
    </row>
    <row r="238" spans="29:30" ht="12.75">
      <c r="AC238" s="368">
        <v>40148</v>
      </c>
      <c r="AD238" s="371" t="e">
        <f t="shared" si="8"/>
        <v>#REF!</v>
      </c>
    </row>
    <row r="239" spans="29:30" ht="12.75">
      <c r="AC239" s="368">
        <v>40179</v>
      </c>
      <c r="AD239" s="371" t="e">
        <f t="shared" si="8"/>
        <v>#REF!</v>
      </c>
    </row>
    <row r="240" spans="29:30" ht="12.75">
      <c r="AC240" s="368">
        <v>40210</v>
      </c>
      <c r="AD240" s="371" t="e">
        <f t="shared" si="8"/>
        <v>#REF!</v>
      </c>
    </row>
    <row r="241" spans="29:30" ht="12.75">
      <c r="AC241" s="368">
        <v>40238</v>
      </c>
      <c r="AD241" s="371" t="e">
        <f t="shared" si="8"/>
        <v>#REF!</v>
      </c>
    </row>
    <row r="242" spans="29:30" ht="12.75">
      <c r="AC242" s="368">
        <v>40269</v>
      </c>
      <c r="AD242" s="371" t="e">
        <f t="shared" si="8"/>
        <v>#REF!</v>
      </c>
    </row>
    <row r="243" spans="29:30" ht="12.75">
      <c r="AC243" s="368">
        <v>40299</v>
      </c>
      <c r="AD243" s="371" t="e">
        <f t="shared" si="8"/>
        <v>#REF!</v>
      </c>
    </row>
    <row r="244" spans="29:30" ht="12.75">
      <c r="AC244" s="368">
        <v>40330</v>
      </c>
      <c r="AD244" s="371" t="e">
        <f t="shared" si="8"/>
        <v>#REF!</v>
      </c>
    </row>
    <row r="245" spans="29:30" ht="12.75">
      <c r="AC245" s="368">
        <v>40360</v>
      </c>
      <c r="AD245" s="371" t="e">
        <f t="shared" si="8"/>
        <v>#REF!</v>
      </c>
    </row>
    <row r="246" spans="29:30" ht="12.75">
      <c r="AC246" s="368">
        <v>40391</v>
      </c>
      <c r="AD246" s="371" t="e">
        <f t="shared" si="8"/>
        <v>#REF!</v>
      </c>
    </row>
    <row r="247" spans="29:30" ht="12.75">
      <c r="AC247" s="368">
        <v>40422</v>
      </c>
      <c r="AD247" s="371" t="e">
        <f t="shared" si="8"/>
        <v>#REF!</v>
      </c>
    </row>
    <row r="248" spans="29:30" ht="12.75">
      <c r="AC248" s="368">
        <v>40452</v>
      </c>
      <c r="AD248" s="371" t="e">
        <f t="shared" si="8"/>
        <v>#REF!</v>
      </c>
    </row>
    <row r="249" spans="29:30" ht="12.75">
      <c r="AC249" s="368">
        <v>40483</v>
      </c>
      <c r="AD249" s="371" t="e">
        <f t="shared" si="8"/>
        <v>#REF!</v>
      </c>
    </row>
    <row r="250" spans="29:30" ht="12.75">
      <c r="AC250" s="368">
        <v>40513</v>
      </c>
      <c r="AD250" s="371" t="e">
        <f t="shared" si="8"/>
        <v>#REF!</v>
      </c>
    </row>
  </sheetData>
  <sheetProtection sheet="1" objects="1" scenarios="1"/>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6.xml><?xml version="1.0" encoding="utf-8"?>
<worksheet xmlns="http://schemas.openxmlformats.org/spreadsheetml/2006/main" xmlns:r="http://schemas.openxmlformats.org/officeDocument/2006/relationships">
  <sheetPr codeName="List9"/>
  <dimension ref="A1:U133"/>
  <sheetViews>
    <sheetView showGridLines="0" tabSelected="1" zoomScaleSheetLayoutView="100" workbookViewId="0" topLeftCell="A106">
      <selection activeCell="A82" sqref="A82:B83"/>
    </sheetView>
  </sheetViews>
  <sheetFormatPr defaultColWidth="9.140625" defaultRowHeight="12.75"/>
  <cols>
    <col min="1" max="1" width="14.57421875" style="324"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26" customFormat="1" ht="15.75">
      <c r="A1" s="583" t="s">
        <v>136</v>
      </c>
      <c r="B1" s="583"/>
      <c r="C1" s="583"/>
      <c r="D1" s="583"/>
      <c r="E1" s="583"/>
      <c r="F1" s="583"/>
      <c r="G1" s="583"/>
      <c r="H1" s="583"/>
      <c r="I1" s="583"/>
      <c r="J1" s="583"/>
      <c r="K1" s="583"/>
      <c r="L1" s="583"/>
      <c r="M1" s="583"/>
      <c r="N1" s="583"/>
      <c r="O1" s="583"/>
      <c r="P1" s="583"/>
      <c r="Q1" s="583"/>
      <c r="R1" s="583"/>
      <c r="S1" s="583"/>
      <c r="T1" s="583"/>
      <c r="U1" s="583"/>
    </row>
    <row r="2" spans="1:21" s="26" customFormat="1" ht="15.75">
      <c r="A2" s="583" t="str">
        <f>CONCATENATE("červenec 1990 - ",LOWER(Nastavení!$B$1))</f>
        <v>červenec 1990 - srpen 2008</v>
      </c>
      <c r="B2" s="583"/>
      <c r="C2" s="583"/>
      <c r="D2" s="583"/>
      <c r="E2" s="583"/>
      <c r="F2" s="583"/>
      <c r="G2" s="583"/>
      <c r="H2" s="583"/>
      <c r="I2" s="583"/>
      <c r="J2" s="583"/>
      <c r="K2" s="583"/>
      <c r="L2" s="583"/>
      <c r="M2" s="583"/>
      <c r="N2" s="583"/>
      <c r="O2" s="583"/>
      <c r="P2" s="583"/>
      <c r="Q2" s="583"/>
      <c r="R2" s="583"/>
      <c r="S2" s="583"/>
      <c r="T2" s="583"/>
      <c r="U2" s="583"/>
    </row>
    <row r="3" spans="1:21" s="412" customFormat="1" ht="8.25">
      <c r="A3" s="416"/>
      <c r="B3" s="416"/>
      <c r="C3" s="416"/>
      <c r="D3" s="416"/>
      <c r="E3" s="416"/>
      <c r="F3" s="416"/>
      <c r="G3" s="416"/>
      <c r="H3" s="416"/>
      <c r="I3" s="416"/>
      <c r="J3" s="416"/>
      <c r="K3" s="416"/>
      <c r="L3" s="416"/>
      <c r="M3" s="416"/>
      <c r="N3" s="416"/>
      <c r="O3" s="416"/>
      <c r="P3" s="416"/>
      <c r="Q3" s="416"/>
      <c r="R3" s="416"/>
      <c r="S3" s="416"/>
      <c r="T3" s="416"/>
      <c r="U3" s="429" t="s">
        <v>242</v>
      </c>
    </row>
    <row r="4" spans="1:21" s="46" customFormat="1" ht="45.75" customHeight="1">
      <c r="A4" s="135" t="s">
        <v>0</v>
      </c>
      <c r="B4" s="357">
        <v>1990</v>
      </c>
      <c r="C4" s="358">
        <v>1991</v>
      </c>
      <c r="D4" s="358">
        <v>1992</v>
      </c>
      <c r="E4" s="358">
        <v>1993</v>
      </c>
      <c r="F4" s="358">
        <v>1994</v>
      </c>
      <c r="G4" s="358">
        <v>1995</v>
      </c>
      <c r="H4" s="358">
        <v>1996</v>
      </c>
      <c r="I4" s="358">
        <v>1997</v>
      </c>
      <c r="J4" s="358">
        <v>1998</v>
      </c>
      <c r="K4" s="359">
        <v>1999</v>
      </c>
      <c r="L4" s="358">
        <v>2000</v>
      </c>
      <c r="M4" s="359">
        <v>2001</v>
      </c>
      <c r="N4" s="359">
        <v>2002</v>
      </c>
      <c r="O4" s="359">
        <v>2003</v>
      </c>
      <c r="P4" s="359">
        <v>2004</v>
      </c>
      <c r="Q4" s="359">
        <v>2005</v>
      </c>
      <c r="R4" s="359">
        <v>2006</v>
      </c>
      <c r="S4" s="359">
        <v>2007</v>
      </c>
      <c r="T4" s="359">
        <v>2008</v>
      </c>
      <c r="U4" s="134" t="s">
        <v>41</v>
      </c>
    </row>
    <row r="5" spans="1:21" s="46" customFormat="1" ht="11.25">
      <c r="A5" s="505" t="s">
        <v>295</v>
      </c>
      <c r="B5" s="506">
        <v>0</v>
      </c>
      <c r="C5" s="507">
        <v>0</v>
      </c>
      <c r="D5" s="507">
        <v>0</v>
      </c>
      <c r="E5" s="507">
        <v>0</v>
      </c>
      <c r="F5" s="507">
        <v>0</v>
      </c>
      <c r="G5" s="507">
        <v>0</v>
      </c>
      <c r="H5" s="507">
        <v>0</v>
      </c>
      <c r="I5" s="507">
        <v>0</v>
      </c>
      <c r="J5" s="507">
        <v>0</v>
      </c>
      <c r="K5" s="507">
        <v>0</v>
      </c>
      <c r="L5" s="507">
        <v>0</v>
      </c>
      <c r="M5" s="507">
        <v>0</v>
      </c>
      <c r="N5" s="507">
        <v>0</v>
      </c>
      <c r="O5" s="507">
        <v>1</v>
      </c>
      <c r="P5" s="507">
        <v>0</v>
      </c>
      <c r="Q5" s="508">
        <v>0</v>
      </c>
      <c r="R5" s="508">
        <v>0</v>
      </c>
      <c r="S5" s="508">
        <v>0</v>
      </c>
      <c r="T5" s="509">
        <v>0</v>
      </c>
      <c r="U5" s="510">
        <v>1</v>
      </c>
    </row>
    <row r="6" spans="1:21" s="46" customFormat="1" ht="11.25">
      <c r="A6" s="511" t="s">
        <v>4</v>
      </c>
      <c r="B6" s="512">
        <v>168</v>
      </c>
      <c r="C6" s="513">
        <v>586</v>
      </c>
      <c r="D6" s="513">
        <v>82</v>
      </c>
      <c r="E6" s="513">
        <v>1125</v>
      </c>
      <c r="F6" s="513">
        <v>512</v>
      </c>
      <c r="G6" s="513">
        <v>330</v>
      </c>
      <c r="H6" s="513">
        <v>837</v>
      </c>
      <c r="I6" s="513">
        <v>724</v>
      </c>
      <c r="J6" s="513">
        <v>138</v>
      </c>
      <c r="K6" s="513">
        <v>141</v>
      </c>
      <c r="L6" s="514">
        <v>156</v>
      </c>
      <c r="M6" s="514">
        <v>290</v>
      </c>
      <c r="N6" s="514">
        <v>123</v>
      </c>
      <c r="O6" s="513">
        <v>70</v>
      </c>
      <c r="P6" s="513">
        <v>58</v>
      </c>
      <c r="Q6" s="513">
        <v>45</v>
      </c>
      <c r="R6" s="513">
        <v>13</v>
      </c>
      <c r="S6" s="513">
        <v>1</v>
      </c>
      <c r="T6" s="515">
        <v>0</v>
      </c>
      <c r="U6" s="516">
        <v>5399</v>
      </c>
    </row>
    <row r="7" spans="1:21" s="46" customFormat="1" ht="11.25">
      <c r="A7" s="517" t="s">
        <v>78</v>
      </c>
      <c r="B7" s="512">
        <v>0</v>
      </c>
      <c r="C7" s="513">
        <v>0</v>
      </c>
      <c r="D7" s="513">
        <v>0</v>
      </c>
      <c r="E7" s="513">
        <v>0</v>
      </c>
      <c r="F7" s="513">
        <v>0</v>
      </c>
      <c r="G7" s="513">
        <v>0</v>
      </c>
      <c r="H7" s="513">
        <v>0</v>
      </c>
      <c r="I7" s="513">
        <v>0</v>
      </c>
      <c r="J7" s="513">
        <v>0</v>
      </c>
      <c r="K7" s="513">
        <v>0</v>
      </c>
      <c r="L7" s="514">
        <v>1</v>
      </c>
      <c r="M7" s="514">
        <v>1</v>
      </c>
      <c r="N7" s="514">
        <v>1</v>
      </c>
      <c r="O7" s="513">
        <v>0</v>
      </c>
      <c r="P7" s="513">
        <v>1</v>
      </c>
      <c r="Q7" s="513">
        <v>0</v>
      </c>
      <c r="R7" s="513">
        <v>0</v>
      </c>
      <c r="S7" s="513">
        <v>0</v>
      </c>
      <c r="T7" s="515">
        <v>0</v>
      </c>
      <c r="U7" s="516">
        <v>4</v>
      </c>
    </row>
    <row r="8" spans="1:21" s="6" customFormat="1" ht="12">
      <c r="A8" s="517" t="s">
        <v>296</v>
      </c>
      <c r="B8" s="512">
        <v>0</v>
      </c>
      <c r="C8" s="513">
        <v>0</v>
      </c>
      <c r="D8" s="513">
        <v>0</v>
      </c>
      <c r="E8" s="513">
        <v>0</v>
      </c>
      <c r="F8" s="513">
        <v>0</v>
      </c>
      <c r="G8" s="513">
        <v>0</v>
      </c>
      <c r="H8" s="513">
        <v>0</v>
      </c>
      <c r="I8" s="513">
        <v>1</v>
      </c>
      <c r="J8" s="513">
        <v>0</v>
      </c>
      <c r="K8" s="513">
        <v>0</v>
      </c>
      <c r="L8" s="514">
        <v>0</v>
      </c>
      <c r="M8" s="514">
        <v>0</v>
      </c>
      <c r="N8" s="514">
        <v>0</v>
      </c>
      <c r="O8" s="513">
        <v>0</v>
      </c>
      <c r="P8" s="513">
        <v>0</v>
      </c>
      <c r="Q8" s="513">
        <v>0</v>
      </c>
      <c r="R8" s="513">
        <v>0</v>
      </c>
      <c r="S8" s="513">
        <v>0</v>
      </c>
      <c r="T8" s="515">
        <v>0</v>
      </c>
      <c r="U8" s="516">
        <v>1</v>
      </c>
    </row>
    <row r="9" spans="1:21" s="6" customFormat="1" ht="12">
      <c r="A9" s="517" t="s">
        <v>287</v>
      </c>
      <c r="B9" s="512">
        <v>0</v>
      </c>
      <c r="C9" s="513">
        <v>1</v>
      </c>
      <c r="D9" s="513">
        <v>0</v>
      </c>
      <c r="E9" s="513">
        <v>0</v>
      </c>
      <c r="F9" s="513">
        <v>0</v>
      </c>
      <c r="G9" s="513">
        <v>0</v>
      </c>
      <c r="H9" s="513">
        <v>0</v>
      </c>
      <c r="I9" s="513">
        <v>0</v>
      </c>
      <c r="J9" s="513">
        <v>0</v>
      </c>
      <c r="K9" s="513">
        <v>0</v>
      </c>
      <c r="L9" s="514">
        <v>0</v>
      </c>
      <c r="M9" s="514">
        <v>0</v>
      </c>
      <c r="N9" s="514">
        <v>0</v>
      </c>
      <c r="O9" s="513">
        <v>0</v>
      </c>
      <c r="P9" s="513">
        <v>0</v>
      </c>
      <c r="Q9" s="513">
        <v>0</v>
      </c>
      <c r="R9" s="513">
        <v>0</v>
      </c>
      <c r="S9" s="513">
        <v>0</v>
      </c>
      <c r="T9" s="515">
        <v>0</v>
      </c>
      <c r="U9" s="516">
        <v>1</v>
      </c>
    </row>
    <row r="10" spans="1:21" s="6" customFormat="1" ht="12">
      <c r="A10" s="517" t="s">
        <v>6</v>
      </c>
      <c r="B10" s="512">
        <v>0</v>
      </c>
      <c r="C10" s="513">
        <v>0</v>
      </c>
      <c r="D10" s="513">
        <v>0</v>
      </c>
      <c r="E10" s="513">
        <v>0</v>
      </c>
      <c r="F10" s="513">
        <v>2</v>
      </c>
      <c r="G10" s="513">
        <v>4</v>
      </c>
      <c r="H10" s="513">
        <v>4</v>
      </c>
      <c r="I10" s="513">
        <v>0</v>
      </c>
      <c r="J10" s="513">
        <v>2</v>
      </c>
      <c r="K10" s="513">
        <v>2</v>
      </c>
      <c r="L10" s="514">
        <v>10</v>
      </c>
      <c r="M10" s="514">
        <v>24</v>
      </c>
      <c r="N10" s="514">
        <v>16</v>
      </c>
      <c r="O10" s="513">
        <v>22</v>
      </c>
      <c r="P10" s="513">
        <v>8</v>
      </c>
      <c r="Q10" s="513">
        <v>4</v>
      </c>
      <c r="R10" s="513">
        <v>3</v>
      </c>
      <c r="S10" s="513">
        <v>0</v>
      </c>
      <c r="T10" s="515">
        <v>1</v>
      </c>
      <c r="U10" s="516">
        <v>102</v>
      </c>
    </row>
    <row r="11" spans="1:21" s="6" customFormat="1" ht="12">
      <c r="A11" s="517" t="s">
        <v>7</v>
      </c>
      <c r="B11" s="512">
        <v>0</v>
      </c>
      <c r="C11" s="513">
        <v>0</v>
      </c>
      <c r="D11" s="513">
        <v>0</v>
      </c>
      <c r="E11" s="513">
        <v>0</v>
      </c>
      <c r="F11" s="513">
        <v>0</v>
      </c>
      <c r="G11" s="513">
        <v>6</v>
      </c>
      <c r="H11" s="513">
        <v>0</v>
      </c>
      <c r="I11" s="513">
        <v>2</v>
      </c>
      <c r="J11" s="513">
        <v>3</v>
      </c>
      <c r="K11" s="513">
        <v>2</v>
      </c>
      <c r="L11" s="514">
        <v>5</v>
      </c>
      <c r="M11" s="514">
        <v>8</v>
      </c>
      <c r="N11" s="514">
        <v>1</v>
      </c>
      <c r="O11" s="513">
        <v>8</v>
      </c>
      <c r="P11" s="513">
        <v>5</v>
      </c>
      <c r="Q11" s="513">
        <v>0</v>
      </c>
      <c r="R11" s="513">
        <v>0</v>
      </c>
      <c r="S11" s="513">
        <v>0</v>
      </c>
      <c r="T11" s="515">
        <v>0</v>
      </c>
      <c r="U11" s="516">
        <v>40</v>
      </c>
    </row>
    <row r="12" spans="1:21" s="6" customFormat="1" ht="12">
      <c r="A12" s="517" t="s">
        <v>297</v>
      </c>
      <c r="B12" s="512">
        <v>0</v>
      </c>
      <c r="C12" s="513">
        <v>0</v>
      </c>
      <c r="D12" s="513">
        <v>0</v>
      </c>
      <c r="E12" s="513">
        <v>0</v>
      </c>
      <c r="F12" s="513">
        <v>0</v>
      </c>
      <c r="G12" s="513">
        <v>0</v>
      </c>
      <c r="H12" s="513">
        <v>0</v>
      </c>
      <c r="I12" s="513">
        <v>0</v>
      </c>
      <c r="J12" s="513">
        <v>0</v>
      </c>
      <c r="K12" s="513">
        <v>0</v>
      </c>
      <c r="L12" s="514">
        <v>0</v>
      </c>
      <c r="M12" s="514">
        <v>0</v>
      </c>
      <c r="N12" s="514">
        <v>0</v>
      </c>
      <c r="O12" s="513">
        <v>0</v>
      </c>
      <c r="P12" s="513">
        <v>0</v>
      </c>
      <c r="Q12" s="513">
        <v>1</v>
      </c>
      <c r="R12" s="513">
        <v>0</v>
      </c>
      <c r="S12" s="513">
        <v>0</v>
      </c>
      <c r="T12" s="515">
        <v>0</v>
      </c>
      <c r="U12" s="516">
        <v>1</v>
      </c>
    </row>
    <row r="13" spans="1:21" s="6" customFormat="1" ht="12">
      <c r="A13" s="517" t="s">
        <v>298</v>
      </c>
      <c r="B13" s="512">
        <v>1</v>
      </c>
      <c r="C13" s="513">
        <v>0</v>
      </c>
      <c r="D13" s="513">
        <v>3</v>
      </c>
      <c r="E13" s="513">
        <v>0</v>
      </c>
      <c r="F13" s="513">
        <v>0</v>
      </c>
      <c r="G13" s="513">
        <v>0</v>
      </c>
      <c r="H13" s="513">
        <v>2</v>
      </c>
      <c r="I13" s="513">
        <v>0</v>
      </c>
      <c r="J13" s="513">
        <v>0</v>
      </c>
      <c r="K13" s="513">
        <v>2</v>
      </c>
      <c r="L13" s="514">
        <v>1</v>
      </c>
      <c r="M13" s="514">
        <v>3</v>
      </c>
      <c r="N13" s="514">
        <v>0</v>
      </c>
      <c r="O13" s="513">
        <v>1</v>
      </c>
      <c r="P13" s="513">
        <v>1</v>
      </c>
      <c r="Q13" s="513">
        <v>0</v>
      </c>
      <c r="R13" s="513">
        <v>1</v>
      </c>
      <c r="S13" s="513">
        <v>0</v>
      </c>
      <c r="T13" s="515">
        <v>0</v>
      </c>
      <c r="U13" s="516">
        <v>15</v>
      </c>
    </row>
    <row r="14" spans="1:21" s="6" customFormat="1" ht="12">
      <c r="A14" s="517" t="s">
        <v>70</v>
      </c>
      <c r="B14" s="512">
        <v>0</v>
      </c>
      <c r="C14" s="513">
        <v>1</v>
      </c>
      <c r="D14" s="513">
        <v>0</v>
      </c>
      <c r="E14" s="513">
        <v>0</v>
      </c>
      <c r="F14" s="513">
        <v>1</v>
      </c>
      <c r="G14" s="513">
        <v>0</v>
      </c>
      <c r="H14" s="513">
        <v>3</v>
      </c>
      <c r="I14" s="513">
        <v>3</v>
      </c>
      <c r="J14" s="513">
        <v>0</v>
      </c>
      <c r="K14" s="513">
        <v>0</v>
      </c>
      <c r="L14" s="514">
        <v>6</v>
      </c>
      <c r="M14" s="514">
        <v>6</v>
      </c>
      <c r="N14" s="514">
        <v>7</v>
      </c>
      <c r="O14" s="513">
        <v>6</v>
      </c>
      <c r="P14" s="513">
        <v>1</v>
      </c>
      <c r="Q14" s="513">
        <v>0</v>
      </c>
      <c r="R14" s="513">
        <v>4</v>
      </c>
      <c r="S14" s="513">
        <v>0</v>
      </c>
      <c r="T14" s="515">
        <v>0</v>
      </c>
      <c r="U14" s="516">
        <v>38</v>
      </c>
    </row>
    <row r="15" spans="1:21" s="6" customFormat="1" ht="12">
      <c r="A15" s="517" t="s">
        <v>299</v>
      </c>
      <c r="B15" s="512">
        <v>0</v>
      </c>
      <c r="C15" s="513">
        <v>0</v>
      </c>
      <c r="D15" s="513">
        <v>0</v>
      </c>
      <c r="E15" s="513">
        <v>0</v>
      </c>
      <c r="F15" s="513">
        <v>0</v>
      </c>
      <c r="G15" s="513">
        <v>0</v>
      </c>
      <c r="H15" s="513">
        <v>0</v>
      </c>
      <c r="I15" s="513">
        <v>1</v>
      </c>
      <c r="J15" s="513">
        <v>0</v>
      </c>
      <c r="K15" s="513">
        <v>0</v>
      </c>
      <c r="L15" s="514">
        <v>0</v>
      </c>
      <c r="M15" s="514">
        <v>0</v>
      </c>
      <c r="N15" s="514">
        <v>1</v>
      </c>
      <c r="O15" s="513">
        <v>0</v>
      </c>
      <c r="P15" s="513">
        <v>0</v>
      </c>
      <c r="Q15" s="513">
        <v>0</v>
      </c>
      <c r="R15" s="513">
        <v>0</v>
      </c>
      <c r="S15" s="513">
        <v>0</v>
      </c>
      <c r="T15" s="515">
        <v>0</v>
      </c>
      <c r="U15" s="516">
        <v>2</v>
      </c>
    </row>
    <row r="16" spans="1:21" s="6" customFormat="1" ht="12">
      <c r="A16" s="517" t="s">
        <v>51</v>
      </c>
      <c r="B16" s="512">
        <v>1080</v>
      </c>
      <c r="C16" s="513">
        <v>656</v>
      </c>
      <c r="D16" s="513">
        <v>78</v>
      </c>
      <c r="E16" s="513">
        <v>60</v>
      </c>
      <c r="F16" s="513">
        <v>59</v>
      </c>
      <c r="G16" s="513">
        <v>490</v>
      </c>
      <c r="H16" s="513">
        <v>693</v>
      </c>
      <c r="I16" s="513">
        <v>159</v>
      </c>
      <c r="J16" s="513">
        <v>27</v>
      </c>
      <c r="K16" s="513">
        <v>124</v>
      </c>
      <c r="L16" s="514">
        <v>507</v>
      </c>
      <c r="M16" s="514">
        <v>1848</v>
      </c>
      <c r="N16" s="514">
        <v>98</v>
      </c>
      <c r="O16" s="513">
        <v>52</v>
      </c>
      <c r="P16" s="513">
        <v>26</v>
      </c>
      <c r="Q16" s="513">
        <v>55</v>
      </c>
      <c r="R16" s="513">
        <v>10</v>
      </c>
      <c r="S16" s="513">
        <v>0</v>
      </c>
      <c r="T16" s="515">
        <v>0</v>
      </c>
      <c r="U16" s="516">
        <v>6022</v>
      </c>
    </row>
    <row r="17" spans="1:21" s="6" customFormat="1" ht="12">
      <c r="A17" s="517" t="s">
        <v>300</v>
      </c>
      <c r="B17" s="512">
        <v>0</v>
      </c>
      <c r="C17" s="513">
        <v>0</v>
      </c>
      <c r="D17" s="513">
        <v>0</v>
      </c>
      <c r="E17" s="513">
        <v>0</v>
      </c>
      <c r="F17" s="513">
        <v>0</v>
      </c>
      <c r="G17" s="513">
        <v>0</v>
      </c>
      <c r="H17" s="513">
        <v>0</v>
      </c>
      <c r="I17" s="513">
        <v>0</v>
      </c>
      <c r="J17" s="513">
        <v>0</v>
      </c>
      <c r="K17" s="513">
        <v>0</v>
      </c>
      <c r="L17" s="514">
        <v>0</v>
      </c>
      <c r="M17" s="514">
        <v>0</v>
      </c>
      <c r="N17" s="514">
        <v>1</v>
      </c>
      <c r="O17" s="513">
        <v>0</v>
      </c>
      <c r="P17" s="513">
        <v>0</v>
      </c>
      <c r="Q17" s="513">
        <v>0</v>
      </c>
      <c r="R17" s="513">
        <v>0</v>
      </c>
      <c r="S17" s="513">
        <v>0</v>
      </c>
      <c r="T17" s="515">
        <v>0</v>
      </c>
      <c r="U17" s="516">
        <v>1</v>
      </c>
    </row>
    <row r="18" spans="1:21" s="6" customFormat="1" ht="12">
      <c r="A18" s="511" t="s">
        <v>11</v>
      </c>
      <c r="B18" s="512">
        <v>0</v>
      </c>
      <c r="C18" s="513">
        <v>0</v>
      </c>
      <c r="D18" s="513">
        <v>0</v>
      </c>
      <c r="E18" s="513">
        <v>2</v>
      </c>
      <c r="F18" s="513">
        <v>2</v>
      </c>
      <c r="G18" s="513">
        <v>4</v>
      </c>
      <c r="H18" s="513">
        <v>3</v>
      </c>
      <c r="I18" s="513">
        <v>19</v>
      </c>
      <c r="J18" s="513">
        <v>6</v>
      </c>
      <c r="K18" s="513">
        <v>13</v>
      </c>
      <c r="L18" s="514">
        <v>723</v>
      </c>
      <c r="M18" s="514">
        <v>389</v>
      </c>
      <c r="N18" s="514">
        <v>843</v>
      </c>
      <c r="O18" s="513">
        <v>1055</v>
      </c>
      <c r="P18" s="513">
        <v>137</v>
      </c>
      <c r="Q18" s="513">
        <v>711</v>
      </c>
      <c r="R18" s="513">
        <v>15</v>
      </c>
      <c r="S18" s="513">
        <v>3</v>
      </c>
      <c r="T18" s="515">
        <v>2</v>
      </c>
      <c r="U18" s="516">
        <v>3927</v>
      </c>
    </row>
    <row r="19" spans="1:21" s="6" customFormat="1" ht="12">
      <c r="A19" s="517" t="s">
        <v>301</v>
      </c>
      <c r="B19" s="512">
        <v>0</v>
      </c>
      <c r="C19" s="513">
        <v>0</v>
      </c>
      <c r="D19" s="513">
        <v>0</v>
      </c>
      <c r="E19" s="513">
        <v>0</v>
      </c>
      <c r="F19" s="513">
        <v>0</v>
      </c>
      <c r="G19" s="513">
        <v>0</v>
      </c>
      <c r="H19" s="513">
        <v>0</v>
      </c>
      <c r="I19" s="513">
        <v>0</v>
      </c>
      <c r="J19" s="513">
        <v>0</v>
      </c>
      <c r="K19" s="513">
        <v>0</v>
      </c>
      <c r="L19" s="514">
        <v>0</v>
      </c>
      <c r="M19" s="514">
        <v>0</v>
      </c>
      <c r="N19" s="514">
        <v>0</v>
      </c>
      <c r="O19" s="513">
        <v>0</v>
      </c>
      <c r="P19" s="513">
        <v>0</v>
      </c>
      <c r="Q19" s="513">
        <v>0</v>
      </c>
      <c r="R19" s="513">
        <v>1</v>
      </c>
      <c r="S19" s="513">
        <v>0</v>
      </c>
      <c r="T19" s="515">
        <v>0</v>
      </c>
      <c r="U19" s="516">
        <v>1</v>
      </c>
    </row>
    <row r="20" spans="1:21" s="6" customFormat="1" ht="12">
      <c r="A20" s="517" t="s">
        <v>302</v>
      </c>
      <c r="B20" s="512">
        <v>0</v>
      </c>
      <c r="C20" s="513">
        <v>0</v>
      </c>
      <c r="D20" s="513">
        <v>0</v>
      </c>
      <c r="E20" s="513">
        <v>0</v>
      </c>
      <c r="F20" s="513">
        <v>0</v>
      </c>
      <c r="G20" s="513">
        <v>0</v>
      </c>
      <c r="H20" s="513">
        <v>0</v>
      </c>
      <c r="I20" s="513">
        <v>0</v>
      </c>
      <c r="J20" s="513">
        <v>0</v>
      </c>
      <c r="K20" s="513">
        <v>0</v>
      </c>
      <c r="L20" s="514">
        <v>0</v>
      </c>
      <c r="M20" s="514">
        <v>0</v>
      </c>
      <c r="N20" s="514">
        <v>0</v>
      </c>
      <c r="O20" s="513">
        <v>0</v>
      </c>
      <c r="P20" s="513">
        <v>0</v>
      </c>
      <c r="Q20" s="513">
        <v>0</v>
      </c>
      <c r="R20" s="513">
        <v>0</v>
      </c>
      <c r="S20" s="513">
        <v>1</v>
      </c>
      <c r="T20" s="515">
        <v>0</v>
      </c>
      <c r="U20" s="516">
        <v>1</v>
      </c>
    </row>
    <row r="21" spans="1:21" s="6" customFormat="1" ht="12">
      <c r="A21" s="518" t="s">
        <v>303</v>
      </c>
      <c r="B21" s="519">
        <v>0</v>
      </c>
      <c r="C21" s="520">
        <v>0</v>
      </c>
      <c r="D21" s="520">
        <v>0</v>
      </c>
      <c r="E21" s="520">
        <v>0</v>
      </c>
      <c r="F21" s="520">
        <v>0</v>
      </c>
      <c r="G21" s="520">
        <v>0</v>
      </c>
      <c r="H21" s="520">
        <v>0</v>
      </c>
      <c r="I21" s="520">
        <v>0</v>
      </c>
      <c r="J21" s="520">
        <v>0</v>
      </c>
      <c r="K21" s="520">
        <v>0</v>
      </c>
      <c r="L21" s="521">
        <v>0</v>
      </c>
      <c r="M21" s="521">
        <v>0</v>
      </c>
      <c r="N21" s="521">
        <v>0</v>
      </c>
      <c r="O21" s="520">
        <v>0</v>
      </c>
      <c r="P21" s="520">
        <v>1</v>
      </c>
      <c r="Q21" s="520">
        <v>0</v>
      </c>
      <c r="R21" s="520">
        <v>0</v>
      </c>
      <c r="S21" s="520">
        <v>0</v>
      </c>
      <c r="T21" s="522">
        <v>0</v>
      </c>
      <c r="U21" s="523">
        <v>1</v>
      </c>
    </row>
    <row r="22" spans="1:21" s="6" customFormat="1" ht="12">
      <c r="A22" s="524" t="s">
        <v>304</v>
      </c>
      <c r="B22" s="525">
        <v>1249</v>
      </c>
      <c r="C22" s="526">
        <v>1244</v>
      </c>
      <c r="D22" s="526">
        <v>163</v>
      </c>
      <c r="E22" s="526">
        <v>1187</v>
      </c>
      <c r="F22" s="526">
        <v>576</v>
      </c>
      <c r="G22" s="526">
        <v>834</v>
      </c>
      <c r="H22" s="526">
        <v>1542</v>
      </c>
      <c r="I22" s="526">
        <v>909</v>
      </c>
      <c r="J22" s="526">
        <v>176</v>
      </c>
      <c r="K22" s="526">
        <v>284</v>
      </c>
      <c r="L22" s="527">
        <v>1409</v>
      </c>
      <c r="M22" s="527">
        <v>2569</v>
      </c>
      <c r="N22" s="527">
        <v>1091</v>
      </c>
      <c r="O22" s="526">
        <v>1215</v>
      </c>
      <c r="P22" s="526">
        <v>238</v>
      </c>
      <c r="Q22" s="526">
        <v>816</v>
      </c>
      <c r="R22" s="526">
        <v>47</v>
      </c>
      <c r="S22" s="526">
        <v>5</v>
      </c>
      <c r="T22" s="528">
        <v>3</v>
      </c>
      <c r="U22" s="529">
        <v>15557</v>
      </c>
    </row>
    <row r="23" spans="1:21" s="27" customFormat="1" ht="12">
      <c r="A23" s="530" t="s">
        <v>59</v>
      </c>
      <c r="B23" s="531">
        <v>23</v>
      </c>
      <c r="C23" s="532">
        <v>80</v>
      </c>
      <c r="D23" s="532">
        <v>20</v>
      </c>
      <c r="E23" s="532">
        <v>0</v>
      </c>
      <c r="F23" s="532">
        <v>2</v>
      </c>
      <c r="G23" s="532">
        <v>0</v>
      </c>
      <c r="H23" s="532">
        <v>7</v>
      </c>
      <c r="I23" s="532">
        <v>27</v>
      </c>
      <c r="J23" s="532">
        <v>4</v>
      </c>
      <c r="K23" s="532">
        <v>1</v>
      </c>
      <c r="L23" s="533">
        <v>0</v>
      </c>
      <c r="M23" s="533">
        <v>2</v>
      </c>
      <c r="N23" s="533">
        <v>2</v>
      </c>
      <c r="O23" s="532">
        <v>1</v>
      </c>
      <c r="P23" s="532">
        <v>2</v>
      </c>
      <c r="Q23" s="532">
        <v>0</v>
      </c>
      <c r="R23" s="532">
        <v>2</v>
      </c>
      <c r="S23" s="532">
        <v>1</v>
      </c>
      <c r="T23" s="534">
        <v>0</v>
      </c>
      <c r="U23" s="535">
        <v>174</v>
      </c>
    </row>
    <row r="24" spans="1:21" s="6" customFormat="1" ht="12">
      <c r="A24" s="511" t="s">
        <v>3</v>
      </c>
      <c r="B24" s="512">
        <v>0</v>
      </c>
      <c r="C24" s="513">
        <v>5</v>
      </c>
      <c r="D24" s="513">
        <v>0</v>
      </c>
      <c r="E24" s="513">
        <v>7</v>
      </c>
      <c r="F24" s="513">
        <v>1</v>
      </c>
      <c r="G24" s="513">
        <v>0</v>
      </c>
      <c r="H24" s="513">
        <v>6</v>
      </c>
      <c r="I24" s="513">
        <v>18</v>
      </c>
      <c r="J24" s="513">
        <v>20</v>
      </c>
      <c r="K24" s="513">
        <v>44</v>
      </c>
      <c r="L24" s="514">
        <v>193</v>
      </c>
      <c r="M24" s="514">
        <v>438</v>
      </c>
      <c r="N24" s="514">
        <v>312</v>
      </c>
      <c r="O24" s="513">
        <v>282</v>
      </c>
      <c r="P24" s="513">
        <v>226</v>
      </c>
      <c r="Q24" s="513">
        <v>216</v>
      </c>
      <c r="R24" s="513">
        <v>174</v>
      </c>
      <c r="S24" s="513">
        <v>131</v>
      </c>
      <c r="T24" s="515">
        <v>55</v>
      </c>
      <c r="U24" s="516">
        <v>2128</v>
      </c>
    </row>
    <row r="25" spans="1:21" s="6" customFormat="1" ht="22.5">
      <c r="A25" s="511" t="s">
        <v>201</v>
      </c>
      <c r="B25" s="512">
        <v>0</v>
      </c>
      <c r="C25" s="513">
        <v>0</v>
      </c>
      <c r="D25" s="513">
        <v>13</v>
      </c>
      <c r="E25" s="513">
        <v>9</v>
      </c>
      <c r="F25" s="513">
        <v>13</v>
      </c>
      <c r="G25" s="513">
        <v>17</v>
      </c>
      <c r="H25" s="513">
        <v>13</v>
      </c>
      <c r="I25" s="513">
        <v>20</v>
      </c>
      <c r="J25" s="513">
        <v>16</v>
      </c>
      <c r="K25" s="513">
        <v>6</v>
      </c>
      <c r="L25" s="514">
        <v>8</v>
      </c>
      <c r="M25" s="514">
        <v>3</v>
      </c>
      <c r="N25" s="514">
        <v>3</v>
      </c>
      <c r="O25" s="513">
        <v>0</v>
      </c>
      <c r="P25" s="513">
        <v>6</v>
      </c>
      <c r="Q25" s="513">
        <v>4</v>
      </c>
      <c r="R25" s="513">
        <v>3</v>
      </c>
      <c r="S25" s="513">
        <v>0</v>
      </c>
      <c r="T25" s="515">
        <v>1</v>
      </c>
      <c r="U25" s="516">
        <v>135</v>
      </c>
    </row>
    <row r="26" spans="1:21" s="6" customFormat="1" ht="12">
      <c r="A26" s="511" t="s">
        <v>52</v>
      </c>
      <c r="B26" s="512">
        <v>0</v>
      </c>
      <c r="C26" s="513">
        <v>1</v>
      </c>
      <c r="D26" s="513">
        <v>0</v>
      </c>
      <c r="E26" s="513">
        <v>0</v>
      </c>
      <c r="F26" s="513">
        <v>2</v>
      </c>
      <c r="G26" s="513">
        <v>1</v>
      </c>
      <c r="H26" s="513">
        <v>1</v>
      </c>
      <c r="I26" s="513">
        <v>0</v>
      </c>
      <c r="J26" s="513">
        <v>3</v>
      </c>
      <c r="K26" s="513">
        <v>1</v>
      </c>
      <c r="L26" s="514">
        <v>1</v>
      </c>
      <c r="M26" s="514">
        <v>0</v>
      </c>
      <c r="N26" s="514">
        <v>3</v>
      </c>
      <c r="O26" s="513">
        <v>0</v>
      </c>
      <c r="P26" s="513">
        <v>1</v>
      </c>
      <c r="Q26" s="513">
        <v>0</v>
      </c>
      <c r="R26" s="513">
        <v>0</v>
      </c>
      <c r="S26" s="513">
        <v>0</v>
      </c>
      <c r="T26" s="515">
        <v>0</v>
      </c>
      <c r="U26" s="516">
        <v>14</v>
      </c>
    </row>
    <row r="27" spans="1:21" s="6" customFormat="1" ht="12">
      <c r="A27" s="511" t="s">
        <v>5</v>
      </c>
      <c r="B27" s="512">
        <v>0</v>
      </c>
      <c r="C27" s="513">
        <v>0</v>
      </c>
      <c r="D27" s="513">
        <v>6</v>
      </c>
      <c r="E27" s="513">
        <v>0</v>
      </c>
      <c r="F27" s="513">
        <v>17</v>
      </c>
      <c r="G27" s="513">
        <v>12</v>
      </c>
      <c r="H27" s="513">
        <v>27</v>
      </c>
      <c r="I27" s="513">
        <v>30</v>
      </c>
      <c r="J27" s="513">
        <v>710</v>
      </c>
      <c r="K27" s="513">
        <v>621</v>
      </c>
      <c r="L27" s="514">
        <v>165</v>
      </c>
      <c r="M27" s="514">
        <v>109</v>
      </c>
      <c r="N27" s="514">
        <v>35</v>
      </c>
      <c r="O27" s="513">
        <v>0</v>
      </c>
      <c r="P27" s="513">
        <v>2</v>
      </c>
      <c r="Q27" s="513">
        <v>0</v>
      </c>
      <c r="R27" s="513">
        <v>0</v>
      </c>
      <c r="S27" s="513">
        <v>0</v>
      </c>
      <c r="T27" s="515">
        <v>0</v>
      </c>
      <c r="U27" s="516">
        <v>1734</v>
      </c>
    </row>
    <row r="28" spans="1:21" s="6" customFormat="1" ht="12">
      <c r="A28" s="511" t="s">
        <v>202</v>
      </c>
      <c r="B28" s="512">
        <v>3</v>
      </c>
      <c r="C28" s="513">
        <v>25</v>
      </c>
      <c r="D28" s="513">
        <v>58</v>
      </c>
      <c r="E28" s="513">
        <v>22</v>
      </c>
      <c r="F28" s="513">
        <v>62</v>
      </c>
      <c r="G28" s="513">
        <v>0</v>
      </c>
      <c r="H28" s="513">
        <v>0</v>
      </c>
      <c r="I28" s="513">
        <v>1</v>
      </c>
      <c r="J28" s="513">
        <v>0</v>
      </c>
      <c r="K28" s="513">
        <v>0</v>
      </c>
      <c r="L28" s="514">
        <v>0</v>
      </c>
      <c r="M28" s="514">
        <v>0</v>
      </c>
      <c r="N28" s="514">
        <v>0</v>
      </c>
      <c r="O28" s="513">
        <v>0</v>
      </c>
      <c r="P28" s="513">
        <v>0</v>
      </c>
      <c r="Q28" s="513">
        <v>0</v>
      </c>
      <c r="R28" s="513">
        <v>0</v>
      </c>
      <c r="S28" s="513">
        <v>0</v>
      </c>
      <c r="T28" s="515">
        <v>0</v>
      </c>
      <c r="U28" s="516">
        <v>171</v>
      </c>
    </row>
    <row r="29" spans="1:21" s="6" customFormat="1" ht="12">
      <c r="A29" s="511" t="s">
        <v>278</v>
      </c>
      <c r="B29" s="512">
        <v>0</v>
      </c>
      <c r="C29" s="513">
        <v>0</v>
      </c>
      <c r="D29" s="513">
        <v>0</v>
      </c>
      <c r="E29" s="513">
        <v>0</v>
      </c>
      <c r="F29" s="513">
        <v>0</v>
      </c>
      <c r="G29" s="513">
        <v>0</v>
      </c>
      <c r="H29" s="513">
        <v>0</v>
      </c>
      <c r="I29" s="513">
        <v>0</v>
      </c>
      <c r="J29" s="513">
        <v>0</v>
      </c>
      <c r="K29" s="513">
        <v>0</v>
      </c>
      <c r="L29" s="514">
        <v>0</v>
      </c>
      <c r="M29" s="514">
        <v>0</v>
      </c>
      <c r="N29" s="514">
        <v>0</v>
      </c>
      <c r="O29" s="513">
        <v>0</v>
      </c>
      <c r="P29" s="513">
        <v>0</v>
      </c>
      <c r="Q29" s="513">
        <v>0</v>
      </c>
      <c r="R29" s="513">
        <v>0</v>
      </c>
      <c r="S29" s="513">
        <v>0</v>
      </c>
      <c r="T29" s="515">
        <v>12</v>
      </c>
      <c r="U29" s="516">
        <v>12</v>
      </c>
    </row>
    <row r="30" spans="1:21" s="6" customFormat="1" ht="12">
      <c r="A30" s="511" t="s">
        <v>8</v>
      </c>
      <c r="B30" s="512">
        <v>0</v>
      </c>
      <c r="C30" s="513">
        <v>0</v>
      </c>
      <c r="D30" s="513">
        <v>0</v>
      </c>
      <c r="E30" s="513">
        <v>0</v>
      </c>
      <c r="F30" s="513">
        <v>0</v>
      </c>
      <c r="G30" s="513">
        <v>1</v>
      </c>
      <c r="H30" s="513">
        <v>12</v>
      </c>
      <c r="I30" s="513">
        <v>38</v>
      </c>
      <c r="J30" s="513">
        <v>11</v>
      </c>
      <c r="K30" s="513">
        <v>13</v>
      </c>
      <c r="L30" s="514">
        <v>44</v>
      </c>
      <c r="M30" s="514">
        <v>88</v>
      </c>
      <c r="N30" s="514">
        <v>23</v>
      </c>
      <c r="O30" s="513">
        <v>12</v>
      </c>
      <c r="P30" s="513">
        <v>13</v>
      </c>
      <c r="Q30" s="513">
        <v>12</v>
      </c>
      <c r="R30" s="513">
        <v>12</v>
      </c>
      <c r="S30" s="513">
        <v>11</v>
      </c>
      <c r="T30" s="515">
        <v>5</v>
      </c>
      <c r="U30" s="516">
        <v>295</v>
      </c>
    </row>
    <row r="31" spans="1:21" s="6" customFormat="1" ht="12">
      <c r="A31" s="511" t="s">
        <v>9</v>
      </c>
      <c r="B31" s="512">
        <v>0</v>
      </c>
      <c r="C31" s="513">
        <v>0</v>
      </c>
      <c r="D31" s="513">
        <v>9</v>
      </c>
      <c r="E31" s="513">
        <v>2</v>
      </c>
      <c r="F31" s="513">
        <v>9</v>
      </c>
      <c r="G31" s="513">
        <v>7</v>
      </c>
      <c r="H31" s="513">
        <v>8</v>
      </c>
      <c r="I31" s="513">
        <v>30</v>
      </c>
      <c r="J31" s="513">
        <v>33</v>
      </c>
      <c r="K31" s="513">
        <v>98</v>
      </c>
      <c r="L31" s="514">
        <v>786</v>
      </c>
      <c r="M31" s="514">
        <v>2459</v>
      </c>
      <c r="N31" s="514">
        <v>724</v>
      </c>
      <c r="O31" s="513">
        <v>192</v>
      </c>
      <c r="P31" s="513">
        <v>94</v>
      </c>
      <c r="Q31" s="513">
        <v>59</v>
      </c>
      <c r="R31" s="513">
        <v>29</v>
      </c>
      <c r="S31" s="513">
        <v>31</v>
      </c>
      <c r="T31" s="515">
        <v>13</v>
      </c>
      <c r="U31" s="516">
        <v>4583</v>
      </c>
    </row>
    <row r="32" spans="1:21" s="6" customFormat="1" ht="12">
      <c r="A32" s="511" t="s">
        <v>10</v>
      </c>
      <c r="B32" s="512">
        <v>0</v>
      </c>
      <c r="C32" s="513">
        <v>67</v>
      </c>
      <c r="D32" s="513">
        <v>80</v>
      </c>
      <c r="E32" s="513">
        <v>21</v>
      </c>
      <c r="F32" s="513">
        <v>28</v>
      </c>
      <c r="G32" s="513">
        <v>44</v>
      </c>
      <c r="H32" s="513">
        <v>50</v>
      </c>
      <c r="I32" s="513">
        <v>34</v>
      </c>
      <c r="J32" s="513">
        <v>62</v>
      </c>
      <c r="K32" s="513">
        <v>245</v>
      </c>
      <c r="L32" s="514">
        <v>627</v>
      </c>
      <c r="M32" s="514">
        <v>643</v>
      </c>
      <c r="N32" s="514">
        <v>629</v>
      </c>
      <c r="O32" s="513">
        <v>4853</v>
      </c>
      <c r="P32" s="513">
        <v>1498</v>
      </c>
      <c r="Q32" s="513">
        <v>262</v>
      </c>
      <c r="R32" s="513">
        <v>170</v>
      </c>
      <c r="S32" s="513">
        <v>98</v>
      </c>
      <c r="T32" s="515">
        <v>56</v>
      </c>
      <c r="U32" s="516">
        <v>9467</v>
      </c>
    </row>
    <row r="33" spans="1:21" s="6" customFormat="1" ht="22.5">
      <c r="A33" s="511" t="s">
        <v>292</v>
      </c>
      <c r="B33" s="512">
        <v>95</v>
      </c>
      <c r="C33" s="513">
        <v>287</v>
      </c>
      <c r="D33" s="513">
        <v>4</v>
      </c>
      <c r="E33" s="513">
        <v>4</v>
      </c>
      <c r="F33" s="513">
        <v>5</v>
      </c>
      <c r="G33" s="513">
        <v>3</v>
      </c>
      <c r="H33" s="513">
        <v>3</v>
      </c>
      <c r="I33" s="513">
        <v>0</v>
      </c>
      <c r="J33" s="513">
        <v>0</v>
      </c>
      <c r="K33" s="513">
        <v>0</v>
      </c>
      <c r="L33" s="514">
        <v>0</v>
      </c>
      <c r="M33" s="514">
        <v>0</v>
      </c>
      <c r="N33" s="514">
        <v>0</v>
      </c>
      <c r="O33" s="513">
        <v>0</v>
      </c>
      <c r="P33" s="513">
        <v>0</v>
      </c>
      <c r="Q33" s="513">
        <v>0</v>
      </c>
      <c r="R33" s="513">
        <v>0</v>
      </c>
      <c r="S33" s="513">
        <v>0</v>
      </c>
      <c r="T33" s="515">
        <v>0</v>
      </c>
      <c r="U33" s="516">
        <v>401</v>
      </c>
    </row>
    <row r="34" spans="1:21" s="6" customFormat="1" ht="12">
      <c r="A34" s="511" t="s">
        <v>189</v>
      </c>
      <c r="B34" s="512">
        <v>0</v>
      </c>
      <c r="C34" s="513">
        <v>0</v>
      </c>
      <c r="D34" s="513">
        <v>0</v>
      </c>
      <c r="E34" s="513">
        <v>0</v>
      </c>
      <c r="F34" s="513">
        <v>0</v>
      </c>
      <c r="G34" s="513">
        <v>0</v>
      </c>
      <c r="H34" s="513">
        <v>0</v>
      </c>
      <c r="I34" s="513">
        <v>0</v>
      </c>
      <c r="J34" s="513">
        <v>0</v>
      </c>
      <c r="K34" s="513">
        <v>0</v>
      </c>
      <c r="L34" s="514">
        <v>0</v>
      </c>
      <c r="M34" s="514">
        <v>0</v>
      </c>
      <c r="N34" s="514">
        <v>0</v>
      </c>
      <c r="O34" s="513">
        <v>0</v>
      </c>
      <c r="P34" s="513">
        <v>0</v>
      </c>
      <c r="Q34" s="513">
        <v>0</v>
      </c>
      <c r="R34" s="513">
        <v>21</v>
      </c>
      <c r="S34" s="513">
        <v>49</v>
      </c>
      <c r="T34" s="515">
        <v>6</v>
      </c>
      <c r="U34" s="516">
        <v>76</v>
      </c>
    </row>
    <row r="35" spans="1:21" s="6" customFormat="1" ht="22.5">
      <c r="A35" s="511" t="s">
        <v>293</v>
      </c>
      <c r="B35" s="512">
        <v>0</v>
      </c>
      <c r="C35" s="513">
        <v>0</v>
      </c>
      <c r="D35" s="513">
        <v>0</v>
      </c>
      <c r="E35" s="513">
        <v>0</v>
      </c>
      <c r="F35" s="513">
        <v>0</v>
      </c>
      <c r="G35" s="513">
        <v>0</v>
      </c>
      <c r="H35" s="513">
        <v>0</v>
      </c>
      <c r="I35" s="513">
        <v>0</v>
      </c>
      <c r="J35" s="513">
        <v>0</v>
      </c>
      <c r="K35" s="513">
        <v>1</v>
      </c>
      <c r="L35" s="514">
        <v>0</v>
      </c>
      <c r="M35" s="514">
        <v>2</v>
      </c>
      <c r="N35" s="514">
        <v>1</v>
      </c>
      <c r="O35" s="513">
        <v>20</v>
      </c>
      <c r="P35" s="513">
        <v>19</v>
      </c>
      <c r="Q35" s="513">
        <v>30</v>
      </c>
      <c r="R35" s="513">
        <v>6</v>
      </c>
      <c r="S35" s="513">
        <v>0</v>
      </c>
      <c r="T35" s="515">
        <v>0</v>
      </c>
      <c r="U35" s="516">
        <v>79</v>
      </c>
    </row>
    <row r="36" spans="1:21" s="6" customFormat="1" ht="12">
      <c r="A36" s="518" t="s">
        <v>12</v>
      </c>
      <c r="B36" s="519">
        <v>2</v>
      </c>
      <c r="C36" s="520">
        <v>61</v>
      </c>
      <c r="D36" s="520">
        <v>36</v>
      </c>
      <c r="E36" s="520">
        <v>30</v>
      </c>
      <c r="F36" s="520">
        <v>34</v>
      </c>
      <c r="G36" s="520">
        <v>46</v>
      </c>
      <c r="H36" s="520">
        <v>36</v>
      </c>
      <c r="I36" s="520">
        <v>50</v>
      </c>
      <c r="J36" s="520">
        <v>43</v>
      </c>
      <c r="K36" s="520">
        <v>94</v>
      </c>
      <c r="L36" s="521">
        <v>1144</v>
      </c>
      <c r="M36" s="521">
        <v>4419</v>
      </c>
      <c r="N36" s="521">
        <v>1676</v>
      </c>
      <c r="O36" s="520">
        <v>2043</v>
      </c>
      <c r="P36" s="520">
        <v>1599</v>
      </c>
      <c r="Q36" s="520">
        <v>988</v>
      </c>
      <c r="R36" s="520">
        <v>571</v>
      </c>
      <c r="S36" s="520">
        <v>293</v>
      </c>
      <c r="T36" s="522">
        <v>228</v>
      </c>
      <c r="U36" s="523">
        <v>13393</v>
      </c>
    </row>
    <row r="37" spans="1:21" s="6" customFormat="1" ht="12">
      <c r="A37" s="524" t="s">
        <v>13</v>
      </c>
      <c r="B37" s="526">
        <v>123</v>
      </c>
      <c r="C37" s="526">
        <v>526</v>
      </c>
      <c r="D37" s="526">
        <v>226</v>
      </c>
      <c r="E37" s="526">
        <v>95</v>
      </c>
      <c r="F37" s="526">
        <v>173</v>
      </c>
      <c r="G37" s="526">
        <v>131</v>
      </c>
      <c r="H37" s="526">
        <v>163</v>
      </c>
      <c r="I37" s="526">
        <v>248</v>
      </c>
      <c r="J37" s="526">
        <v>902</v>
      </c>
      <c r="K37" s="526">
        <v>1124</v>
      </c>
      <c r="L37" s="527">
        <v>2968</v>
      </c>
      <c r="M37" s="527">
        <v>8163</v>
      </c>
      <c r="N37" s="527">
        <v>3408</v>
      </c>
      <c r="O37" s="526">
        <v>7403</v>
      </c>
      <c r="P37" s="526">
        <v>3460</v>
      </c>
      <c r="Q37" s="526">
        <v>1571</v>
      </c>
      <c r="R37" s="526">
        <v>988</v>
      </c>
      <c r="S37" s="526">
        <v>614</v>
      </c>
      <c r="T37" s="526">
        <v>376</v>
      </c>
      <c r="U37" s="529">
        <v>32662</v>
      </c>
    </row>
    <row r="38" spans="1:21" s="27" customFormat="1" ht="12">
      <c r="A38" s="536" t="s">
        <v>305</v>
      </c>
      <c r="B38" s="537">
        <v>1372</v>
      </c>
      <c r="C38" s="537">
        <v>1770</v>
      </c>
      <c r="D38" s="537">
        <v>389</v>
      </c>
      <c r="E38" s="537">
        <v>1282</v>
      </c>
      <c r="F38" s="537">
        <v>749</v>
      </c>
      <c r="G38" s="537">
        <v>965</v>
      </c>
      <c r="H38" s="537">
        <v>1705</v>
      </c>
      <c r="I38" s="537">
        <v>1157</v>
      </c>
      <c r="J38" s="537">
        <v>1078</v>
      </c>
      <c r="K38" s="537">
        <v>1408</v>
      </c>
      <c r="L38" s="538">
        <v>4377</v>
      </c>
      <c r="M38" s="538">
        <v>10732</v>
      </c>
      <c r="N38" s="538">
        <v>4499</v>
      </c>
      <c r="O38" s="537">
        <v>8618</v>
      </c>
      <c r="P38" s="537">
        <v>3698</v>
      </c>
      <c r="Q38" s="537">
        <v>2387</v>
      </c>
      <c r="R38" s="537">
        <v>1035</v>
      </c>
      <c r="S38" s="537">
        <v>619</v>
      </c>
      <c r="T38" s="537">
        <v>379</v>
      </c>
      <c r="U38" s="539">
        <v>48219</v>
      </c>
    </row>
    <row r="39" spans="1:21" s="28" customFormat="1" ht="12">
      <c r="A39" s="511" t="s">
        <v>38</v>
      </c>
      <c r="B39" s="512">
        <v>9</v>
      </c>
      <c r="C39" s="513">
        <v>56</v>
      </c>
      <c r="D39" s="513">
        <v>28</v>
      </c>
      <c r="E39" s="513">
        <v>32</v>
      </c>
      <c r="F39" s="513">
        <v>77</v>
      </c>
      <c r="G39" s="513">
        <v>107</v>
      </c>
      <c r="H39" s="513">
        <v>133</v>
      </c>
      <c r="I39" s="513">
        <v>268</v>
      </c>
      <c r="J39" s="513">
        <v>1261</v>
      </c>
      <c r="K39" s="513">
        <v>2313</v>
      </c>
      <c r="L39" s="514">
        <v>1122</v>
      </c>
      <c r="M39" s="514">
        <v>357</v>
      </c>
      <c r="N39" s="514">
        <v>28</v>
      </c>
      <c r="O39" s="513">
        <v>50</v>
      </c>
      <c r="P39" s="513">
        <v>14</v>
      </c>
      <c r="Q39" s="513">
        <v>2</v>
      </c>
      <c r="R39" s="513">
        <v>2</v>
      </c>
      <c r="S39" s="513">
        <v>22</v>
      </c>
      <c r="T39" s="515">
        <v>21</v>
      </c>
      <c r="U39" s="516">
        <v>5902</v>
      </c>
    </row>
    <row r="40" spans="1:21" s="6" customFormat="1" ht="12">
      <c r="A40" s="511" t="s">
        <v>32</v>
      </c>
      <c r="B40" s="512">
        <v>0</v>
      </c>
      <c r="C40" s="513">
        <v>4</v>
      </c>
      <c r="D40" s="513">
        <v>163</v>
      </c>
      <c r="E40" s="513">
        <v>733</v>
      </c>
      <c r="F40" s="513">
        <v>160</v>
      </c>
      <c r="G40" s="513">
        <v>60</v>
      </c>
      <c r="H40" s="513">
        <v>55</v>
      </c>
      <c r="I40" s="513">
        <v>42</v>
      </c>
      <c r="J40" s="513">
        <v>78</v>
      </c>
      <c r="K40" s="513">
        <v>34</v>
      </c>
      <c r="L40" s="514">
        <v>274</v>
      </c>
      <c r="M40" s="514">
        <v>1018</v>
      </c>
      <c r="N40" s="514">
        <v>454</v>
      </c>
      <c r="O40" s="513">
        <v>49</v>
      </c>
      <c r="P40" s="513">
        <v>73</v>
      </c>
      <c r="Q40" s="513">
        <v>53</v>
      </c>
      <c r="R40" s="513">
        <v>51</v>
      </c>
      <c r="S40" s="513">
        <v>37</v>
      </c>
      <c r="T40" s="515">
        <v>12</v>
      </c>
      <c r="U40" s="516">
        <v>3350</v>
      </c>
    </row>
    <row r="41" spans="1:21" s="6" customFormat="1" ht="12">
      <c r="A41" s="511" t="s">
        <v>60</v>
      </c>
      <c r="B41" s="512">
        <v>0</v>
      </c>
      <c r="C41" s="513">
        <v>5</v>
      </c>
      <c r="D41" s="513">
        <v>0</v>
      </c>
      <c r="E41" s="513">
        <v>18</v>
      </c>
      <c r="F41" s="513">
        <v>0</v>
      </c>
      <c r="G41" s="513">
        <v>1</v>
      </c>
      <c r="H41" s="513">
        <v>0</v>
      </c>
      <c r="I41" s="513">
        <v>5</v>
      </c>
      <c r="J41" s="513">
        <v>8</v>
      </c>
      <c r="K41" s="513">
        <v>10</v>
      </c>
      <c r="L41" s="514">
        <v>9</v>
      </c>
      <c r="M41" s="514">
        <v>89</v>
      </c>
      <c r="N41" s="514">
        <v>47</v>
      </c>
      <c r="O41" s="513">
        <v>9</v>
      </c>
      <c r="P41" s="513">
        <v>6</v>
      </c>
      <c r="Q41" s="513">
        <v>6</v>
      </c>
      <c r="R41" s="513">
        <v>3</v>
      </c>
      <c r="S41" s="513">
        <v>6</v>
      </c>
      <c r="T41" s="515">
        <v>1</v>
      </c>
      <c r="U41" s="516">
        <v>223</v>
      </c>
    </row>
    <row r="42" spans="1:21" s="6" customFormat="1" ht="12">
      <c r="A42" s="511" t="s">
        <v>34</v>
      </c>
      <c r="B42" s="512">
        <v>0</v>
      </c>
      <c r="C42" s="513">
        <v>4</v>
      </c>
      <c r="D42" s="513">
        <v>0</v>
      </c>
      <c r="E42" s="513">
        <v>0</v>
      </c>
      <c r="F42" s="513">
        <v>0</v>
      </c>
      <c r="G42" s="513">
        <v>0</v>
      </c>
      <c r="H42" s="513">
        <v>0</v>
      </c>
      <c r="I42" s="513">
        <v>1</v>
      </c>
      <c r="J42" s="513">
        <v>129</v>
      </c>
      <c r="K42" s="513">
        <v>145</v>
      </c>
      <c r="L42" s="514">
        <v>28</v>
      </c>
      <c r="M42" s="514">
        <v>21</v>
      </c>
      <c r="N42" s="514">
        <v>7</v>
      </c>
      <c r="O42" s="513">
        <v>7</v>
      </c>
      <c r="P42" s="513">
        <v>8</v>
      </c>
      <c r="Q42" s="513">
        <v>4</v>
      </c>
      <c r="R42" s="513">
        <v>20</v>
      </c>
      <c r="S42" s="513">
        <v>17</v>
      </c>
      <c r="T42" s="515">
        <v>0</v>
      </c>
      <c r="U42" s="516">
        <v>391</v>
      </c>
    </row>
    <row r="43" spans="1:21" s="6" customFormat="1" ht="12">
      <c r="A43" s="511" t="s">
        <v>306</v>
      </c>
      <c r="B43" s="512">
        <v>0</v>
      </c>
      <c r="C43" s="513">
        <v>0</v>
      </c>
      <c r="D43" s="513">
        <v>0</v>
      </c>
      <c r="E43" s="513">
        <v>0</v>
      </c>
      <c r="F43" s="513">
        <v>0</v>
      </c>
      <c r="G43" s="513">
        <v>0</v>
      </c>
      <c r="H43" s="513">
        <v>0</v>
      </c>
      <c r="I43" s="513">
        <v>0</v>
      </c>
      <c r="J43" s="513">
        <v>0</v>
      </c>
      <c r="K43" s="513">
        <v>0</v>
      </c>
      <c r="L43" s="514">
        <v>0</v>
      </c>
      <c r="M43" s="514">
        <v>0</v>
      </c>
      <c r="N43" s="514">
        <v>0</v>
      </c>
      <c r="O43" s="513">
        <v>1</v>
      </c>
      <c r="P43" s="513">
        <v>0</v>
      </c>
      <c r="Q43" s="513">
        <v>0</v>
      </c>
      <c r="R43" s="513">
        <v>0</v>
      </c>
      <c r="S43" s="513">
        <v>0</v>
      </c>
      <c r="T43" s="515">
        <v>0</v>
      </c>
      <c r="U43" s="516">
        <v>1</v>
      </c>
    </row>
    <row r="44" spans="1:21" s="6" customFormat="1" ht="12">
      <c r="A44" s="511" t="s">
        <v>53</v>
      </c>
      <c r="B44" s="512">
        <v>1</v>
      </c>
      <c r="C44" s="513">
        <v>1</v>
      </c>
      <c r="D44" s="513">
        <v>5</v>
      </c>
      <c r="E44" s="513">
        <v>0</v>
      </c>
      <c r="F44" s="513">
        <v>0</v>
      </c>
      <c r="G44" s="513">
        <v>1</v>
      </c>
      <c r="H44" s="513">
        <v>0</v>
      </c>
      <c r="I44" s="513">
        <v>1</v>
      </c>
      <c r="J44" s="513">
        <v>1</v>
      </c>
      <c r="K44" s="513">
        <v>203</v>
      </c>
      <c r="L44" s="514">
        <v>259</v>
      </c>
      <c r="M44" s="514">
        <v>317</v>
      </c>
      <c r="N44" s="514">
        <v>511</v>
      </c>
      <c r="O44" s="513">
        <v>854</v>
      </c>
      <c r="P44" s="513">
        <v>325</v>
      </c>
      <c r="Q44" s="513">
        <v>287</v>
      </c>
      <c r="R44" s="513">
        <v>114</v>
      </c>
      <c r="S44" s="513">
        <v>38</v>
      </c>
      <c r="T44" s="515">
        <v>20</v>
      </c>
      <c r="U44" s="516">
        <v>2938</v>
      </c>
    </row>
    <row r="45" spans="1:21" s="6" customFormat="1" ht="12">
      <c r="A45" s="511" t="s">
        <v>307</v>
      </c>
      <c r="B45" s="512">
        <v>0</v>
      </c>
      <c r="C45" s="513">
        <v>0</v>
      </c>
      <c r="D45" s="513">
        <v>0</v>
      </c>
      <c r="E45" s="513">
        <v>0</v>
      </c>
      <c r="F45" s="513">
        <v>0</v>
      </c>
      <c r="G45" s="513">
        <v>0</v>
      </c>
      <c r="H45" s="513">
        <v>0</v>
      </c>
      <c r="I45" s="513">
        <v>0</v>
      </c>
      <c r="J45" s="513">
        <v>0</v>
      </c>
      <c r="K45" s="513">
        <v>0</v>
      </c>
      <c r="L45" s="514">
        <v>0</v>
      </c>
      <c r="M45" s="514">
        <v>0</v>
      </c>
      <c r="N45" s="514">
        <v>0</v>
      </c>
      <c r="O45" s="513">
        <v>2</v>
      </c>
      <c r="P45" s="513">
        <v>0</v>
      </c>
      <c r="Q45" s="513">
        <v>0</v>
      </c>
      <c r="R45" s="513">
        <v>0</v>
      </c>
      <c r="S45" s="513">
        <v>1</v>
      </c>
      <c r="T45" s="515">
        <v>0</v>
      </c>
      <c r="U45" s="516">
        <v>3</v>
      </c>
    </row>
    <row r="46" spans="1:21" s="6" customFormat="1" ht="12">
      <c r="A46" s="511" t="s">
        <v>29</v>
      </c>
      <c r="B46" s="512">
        <v>0</v>
      </c>
      <c r="C46" s="513">
        <v>8</v>
      </c>
      <c r="D46" s="513">
        <v>12</v>
      </c>
      <c r="E46" s="513">
        <v>15</v>
      </c>
      <c r="F46" s="513">
        <v>27</v>
      </c>
      <c r="G46" s="513">
        <v>7</v>
      </c>
      <c r="H46" s="513">
        <v>13</v>
      </c>
      <c r="I46" s="513">
        <v>2</v>
      </c>
      <c r="J46" s="513">
        <v>17</v>
      </c>
      <c r="K46" s="513">
        <v>10</v>
      </c>
      <c r="L46" s="514">
        <v>103</v>
      </c>
      <c r="M46" s="514">
        <v>1290</v>
      </c>
      <c r="N46" s="514">
        <v>677</v>
      </c>
      <c r="O46" s="513">
        <v>319</v>
      </c>
      <c r="P46" s="513">
        <v>202</v>
      </c>
      <c r="Q46" s="513">
        <v>52</v>
      </c>
      <c r="R46" s="513">
        <v>43</v>
      </c>
      <c r="S46" s="513">
        <v>45</v>
      </c>
      <c r="T46" s="515">
        <v>19</v>
      </c>
      <c r="U46" s="516">
        <v>2861</v>
      </c>
    </row>
    <row r="47" spans="1:21" s="6" customFormat="1" ht="12">
      <c r="A47" s="511" t="s">
        <v>37</v>
      </c>
      <c r="B47" s="512">
        <v>0</v>
      </c>
      <c r="C47" s="513">
        <v>1</v>
      </c>
      <c r="D47" s="513">
        <v>0</v>
      </c>
      <c r="E47" s="513">
        <v>1</v>
      </c>
      <c r="F47" s="513">
        <v>0</v>
      </c>
      <c r="G47" s="513">
        <v>6</v>
      </c>
      <c r="H47" s="513">
        <v>0</v>
      </c>
      <c r="I47" s="513">
        <v>13</v>
      </c>
      <c r="J47" s="513">
        <v>297</v>
      </c>
      <c r="K47" s="513">
        <v>887</v>
      </c>
      <c r="L47" s="514">
        <v>646</v>
      </c>
      <c r="M47" s="514">
        <v>1305</v>
      </c>
      <c r="N47" s="514">
        <v>364</v>
      </c>
      <c r="O47" s="513">
        <v>167</v>
      </c>
      <c r="P47" s="513">
        <v>47</v>
      </c>
      <c r="Q47" s="513">
        <v>342</v>
      </c>
      <c r="R47" s="513">
        <v>55</v>
      </c>
      <c r="S47" s="513">
        <v>19</v>
      </c>
      <c r="T47" s="515">
        <v>7</v>
      </c>
      <c r="U47" s="516">
        <v>4157</v>
      </c>
    </row>
    <row r="48" spans="1:21" s="6" customFormat="1" ht="12">
      <c r="A48" s="511" t="s">
        <v>324</v>
      </c>
      <c r="B48" s="512">
        <v>0</v>
      </c>
      <c r="C48" s="513">
        <v>0</v>
      </c>
      <c r="D48" s="513">
        <v>0</v>
      </c>
      <c r="E48" s="513">
        <v>0</v>
      </c>
      <c r="F48" s="513">
        <v>0</v>
      </c>
      <c r="G48" s="513">
        <v>0</v>
      </c>
      <c r="H48" s="513">
        <v>0</v>
      </c>
      <c r="I48" s="513">
        <v>0</v>
      </c>
      <c r="J48" s="513">
        <v>0</v>
      </c>
      <c r="K48" s="513">
        <v>0</v>
      </c>
      <c r="L48" s="514">
        <v>0</v>
      </c>
      <c r="M48" s="514">
        <v>0</v>
      </c>
      <c r="N48" s="514">
        <v>0</v>
      </c>
      <c r="O48" s="513">
        <v>0</v>
      </c>
      <c r="P48" s="513">
        <v>0</v>
      </c>
      <c r="Q48" s="513">
        <v>0</v>
      </c>
      <c r="R48" s="513">
        <v>0</v>
      </c>
      <c r="S48" s="513">
        <v>0</v>
      </c>
      <c r="T48" s="515">
        <v>2</v>
      </c>
      <c r="U48" s="516">
        <v>2</v>
      </c>
    </row>
    <row r="49" spans="1:21" s="6" customFormat="1" ht="12">
      <c r="A49" s="511" t="s">
        <v>35</v>
      </c>
      <c r="B49" s="512">
        <v>9</v>
      </c>
      <c r="C49" s="513">
        <v>57</v>
      </c>
      <c r="D49" s="513">
        <v>14</v>
      </c>
      <c r="E49" s="513">
        <v>15</v>
      </c>
      <c r="F49" s="513">
        <v>22</v>
      </c>
      <c r="G49" s="513">
        <v>80</v>
      </c>
      <c r="H49" s="513">
        <v>88</v>
      </c>
      <c r="I49" s="513">
        <v>283</v>
      </c>
      <c r="J49" s="513">
        <v>315</v>
      </c>
      <c r="K49" s="513">
        <v>346</v>
      </c>
      <c r="L49" s="514">
        <v>126</v>
      </c>
      <c r="M49" s="514">
        <v>296</v>
      </c>
      <c r="N49" s="514">
        <v>201</v>
      </c>
      <c r="O49" s="513">
        <v>105</v>
      </c>
      <c r="P49" s="513">
        <v>37</v>
      </c>
      <c r="Q49" s="513">
        <v>47</v>
      </c>
      <c r="R49" s="513">
        <v>80</v>
      </c>
      <c r="S49" s="513">
        <v>49</v>
      </c>
      <c r="T49" s="515">
        <v>14</v>
      </c>
      <c r="U49" s="516">
        <v>2184</v>
      </c>
    </row>
    <row r="50" spans="1:21" s="6" customFormat="1" ht="12">
      <c r="A50" s="511" t="s">
        <v>30</v>
      </c>
      <c r="B50" s="512">
        <v>15</v>
      </c>
      <c r="C50" s="513">
        <v>25</v>
      </c>
      <c r="D50" s="513">
        <v>1</v>
      </c>
      <c r="E50" s="513">
        <v>8</v>
      </c>
      <c r="F50" s="513">
        <v>2</v>
      </c>
      <c r="G50" s="513">
        <v>6</v>
      </c>
      <c r="H50" s="513">
        <v>8</v>
      </c>
      <c r="I50" s="513">
        <v>7</v>
      </c>
      <c r="J50" s="513">
        <v>11</v>
      </c>
      <c r="K50" s="513">
        <v>63</v>
      </c>
      <c r="L50" s="514">
        <v>67</v>
      </c>
      <c r="M50" s="514">
        <v>13</v>
      </c>
      <c r="N50" s="514">
        <v>8</v>
      </c>
      <c r="O50" s="513">
        <v>7</v>
      </c>
      <c r="P50" s="513">
        <v>9</v>
      </c>
      <c r="Q50" s="513">
        <v>2</v>
      </c>
      <c r="R50" s="513">
        <v>1</v>
      </c>
      <c r="S50" s="513">
        <v>6</v>
      </c>
      <c r="T50" s="515">
        <v>3</v>
      </c>
      <c r="U50" s="516">
        <v>262</v>
      </c>
    </row>
    <row r="51" spans="1:21" s="6" customFormat="1" ht="12">
      <c r="A51" s="511" t="s">
        <v>198</v>
      </c>
      <c r="B51" s="512">
        <v>0</v>
      </c>
      <c r="C51" s="513">
        <v>0</v>
      </c>
      <c r="D51" s="513">
        <v>0</v>
      </c>
      <c r="E51" s="513">
        <v>0</v>
      </c>
      <c r="F51" s="513">
        <v>0</v>
      </c>
      <c r="G51" s="513">
        <v>0</v>
      </c>
      <c r="H51" s="513">
        <v>0</v>
      </c>
      <c r="I51" s="513">
        <v>0</v>
      </c>
      <c r="J51" s="513">
        <v>1</v>
      </c>
      <c r="K51" s="513">
        <v>2</v>
      </c>
      <c r="L51" s="514">
        <v>0</v>
      </c>
      <c r="M51" s="514">
        <v>2</v>
      </c>
      <c r="N51" s="514">
        <v>2</v>
      </c>
      <c r="O51" s="513">
        <v>1</v>
      </c>
      <c r="P51" s="513">
        <v>0</v>
      </c>
      <c r="Q51" s="513">
        <v>1</v>
      </c>
      <c r="R51" s="513">
        <v>5</v>
      </c>
      <c r="S51" s="513">
        <v>3</v>
      </c>
      <c r="T51" s="515">
        <v>0</v>
      </c>
      <c r="U51" s="516">
        <v>17</v>
      </c>
    </row>
    <row r="52" spans="1:21" s="6" customFormat="1" ht="12">
      <c r="A52" s="511" t="s">
        <v>308</v>
      </c>
      <c r="B52" s="512">
        <v>0</v>
      </c>
      <c r="C52" s="513">
        <v>0</v>
      </c>
      <c r="D52" s="513">
        <v>0</v>
      </c>
      <c r="E52" s="513">
        <v>0</v>
      </c>
      <c r="F52" s="513">
        <v>0</v>
      </c>
      <c r="G52" s="513">
        <v>0</v>
      </c>
      <c r="H52" s="513">
        <v>0</v>
      </c>
      <c r="I52" s="513">
        <v>0</v>
      </c>
      <c r="J52" s="513">
        <v>0</v>
      </c>
      <c r="K52" s="513">
        <v>0</v>
      </c>
      <c r="L52" s="514">
        <v>1</v>
      </c>
      <c r="M52" s="514">
        <v>1</v>
      </c>
      <c r="N52" s="514">
        <v>2</v>
      </c>
      <c r="O52" s="513">
        <v>1</v>
      </c>
      <c r="P52" s="513">
        <v>2</v>
      </c>
      <c r="Q52" s="513">
        <v>0</v>
      </c>
      <c r="R52" s="513">
        <v>1</v>
      </c>
      <c r="S52" s="513">
        <v>0</v>
      </c>
      <c r="T52" s="515">
        <v>0</v>
      </c>
      <c r="U52" s="516">
        <v>8</v>
      </c>
    </row>
    <row r="53" spans="1:21" s="6" customFormat="1" ht="12">
      <c r="A53" s="511" t="s">
        <v>54</v>
      </c>
      <c r="B53" s="512">
        <v>0</v>
      </c>
      <c r="C53" s="513">
        <v>0</v>
      </c>
      <c r="D53" s="513">
        <v>0</v>
      </c>
      <c r="E53" s="513">
        <v>5</v>
      </c>
      <c r="F53" s="513">
        <v>0</v>
      </c>
      <c r="G53" s="513">
        <v>6</v>
      </c>
      <c r="H53" s="513">
        <v>12</v>
      </c>
      <c r="I53" s="513">
        <v>0</v>
      </c>
      <c r="J53" s="513">
        <v>0</v>
      </c>
      <c r="K53" s="513">
        <v>4</v>
      </c>
      <c r="L53" s="514">
        <v>2</v>
      </c>
      <c r="M53" s="514">
        <v>2</v>
      </c>
      <c r="N53" s="514">
        <v>3</v>
      </c>
      <c r="O53" s="513">
        <v>1</v>
      </c>
      <c r="P53" s="513">
        <v>0</v>
      </c>
      <c r="Q53" s="513">
        <v>3</v>
      </c>
      <c r="R53" s="513">
        <v>0</v>
      </c>
      <c r="S53" s="513">
        <v>0</v>
      </c>
      <c r="T53" s="515">
        <v>0</v>
      </c>
      <c r="U53" s="516">
        <v>38</v>
      </c>
    </row>
    <row r="54" spans="1:21" s="6" customFormat="1" ht="12">
      <c r="A54" s="511" t="s">
        <v>286</v>
      </c>
      <c r="B54" s="512">
        <v>3</v>
      </c>
      <c r="C54" s="513">
        <v>1</v>
      </c>
      <c r="D54" s="513">
        <v>1</v>
      </c>
      <c r="E54" s="513">
        <v>0</v>
      </c>
      <c r="F54" s="513">
        <v>0</v>
      </c>
      <c r="G54" s="513">
        <v>1</v>
      </c>
      <c r="H54" s="513">
        <v>0</v>
      </c>
      <c r="I54" s="513">
        <v>0</v>
      </c>
      <c r="J54" s="513">
        <v>0</v>
      </c>
      <c r="K54" s="513">
        <v>0</v>
      </c>
      <c r="L54" s="514">
        <v>0</v>
      </c>
      <c r="M54" s="514">
        <v>0</v>
      </c>
      <c r="N54" s="514">
        <v>0</v>
      </c>
      <c r="O54" s="513">
        <v>0</v>
      </c>
      <c r="P54" s="513">
        <v>0</v>
      </c>
      <c r="Q54" s="513">
        <v>0</v>
      </c>
      <c r="R54" s="513">
        <v>0</v>
      </c>
      <c r="S54" s="513">
        <v>0</v>
      </c>
      <c r="T54" s="515">
        <v>0</v>
      </c>
      <c r="U54" s="516">
        <v>6</v>
      </c>
    </row>
    <row r="55" spans="1:21" s="6" customFormat="1" ht="12">
      <c r="A55" s="511" t="s">
        <v>26</v>
      </c>
      <c r="B55" s="512">
        <v>0</v>
      </c>
      <c r="C55" s="513">
        <v>1</v>
      </c>
      <c r="D55" s="513">
        <v>7</v>
      </c>
      <c r="E55" s="513">
        <v>1</v>
      </c>
      <c r="F55" s="513">
        <v>0</v>
      </c>
      <c r="G55" s="513">
        <v>4</v>
      </c>
      <c r="H55" s="513">
        <v>5</v>
      </c>
      <c r="I55" s="513">
        <v>2</v>
      </c>
      <c r="J55" s="513">
        <v>13</v>
      </c>
      <c r="K55" s="513">
        <v>23</v>
      </c>
      <c r="L55" s="514">
        <v>102</v>
      </c>
      <c r="M55" s="514">
        <v>133</v>
      </c>
      <c r="N55" s="514">
        <v>66</v>
      </c>
      <c r="O55" s="513">
        <v>47</v>
      </c>
      <c r="P55" s="513">
        <v>45</v>
      </c>
      <c r="Q55" s="513">
        <v>33</v>
      </c>
      <c r="R55" s="513">
        <v>236</v>
      </c>
      <c r="S55" s="513">
        <v>30</v>
      </c>
      <c r="T55" s="515">
        <v>42</v>
      </c>
      <c r="U55" s="516">
        <v>790</v>
      </c>
    </row>
    <row r="56" spans="1:21" s="6" customFormat="1" ht="12">
      <c r="A56" s="511" t="s">
        <v>325</v>
      </c>
      <c r="B56" s="512">
        <v>0</v>
      </c>
      <c r="C56" s="513">
        <v>0</v>
      </c>
      <c r="D56" s="513">
        <v>0</v>
      </c>
      <c r="E56" s="513">
        <v>0</v>
      </c>
      <c r="F56" s="513">
        <v>0</v>
      </c>
      <c r="G56" s="513">
        <v>0</v>
      </c>
      <c r="H56" s="513">
        <v>0</v>
      </c>
      <c r="I56" s="513">
        <v>0</v>
      </c>
      <c r="J56" s="513">
        <v>0</v>
      </c>
      <c r="K56" s="513">
        <v>0</v>
      </c>
      <c r="L56" s="514">
        <v>0</v>
      </c>
      <c r="M56" s="514">
        <v>0</v>
      </c>
      <c r="N56" s="514">
        <v>0</v>
      </c>
      <c r="O56" s="513">
        <v>0</v>
      </c>
      <c r="P56" s="513">
        <v>0</v>
      </c>
      <c r="Q56" s="513">
        <v>0</v>
      </c>
      <c r="R56" s="513">
        <v>0</v>
      </c>
      <c r="S56" s="513">
        <v>0</v>
      </c>
      <c r="T56" s="515">
        <v>5</v>
      </c>
      <c r="U56" s="516">
        <v>5</v>
      </c>
    </row>
    <row r="57" spans="1:21" s="6" customFormat="1" ht="12">
      <c r="A57" s="511" t="s">
        <v>66</v>
      </c>
      <c r="B57" s="512">
        <v>0</v>
      </c>
      <c r="C57" s="513">
        <v>0</v>
      </c>
      <c r="D57" s="513">
        <v>0</v>
      </c>
      <c r="E57" s="513">
        <v>0</v>
      </c>
      <c r="F57" s="513">
        <v>0</v>
      </c>
      <c r="G57" s="513">
        <v>4</v>
      </c>
      <c r="H57" s="513">
        <v>0</v>
      </c>
      <c r="I57" s="513">
        <v>0</v>
      </c>
      <c r="J57" s="513">
        <v>0</v>
      </c>
      <c r="K57" s="513">
        <v>6</v>
      </c>
      <c r="L57" s="514">
        <v>52</v>
      </c>
      <c r="M57" s="514">
        <v>50</v>
      </c>
      <c r="N57" s="514">
        <v>59</v>
      </c>
      <c r="O57" s="513">
        <v>80</v>
      </c>
      <c r="P57" s="513">
        <v>138</v>
      </c>
      <c r="Q57" s="513">
        <v>35</v>
      </c>
      <c r="R57" s="513">
        <v>85</v>
      </c>
      <c r="S57" s="513">
        <v>63</v>
      </c>
      <c r="T57" s="515">
        <v>27</v>
      </c>
      <c r="U57" s="516">
        <v>599</v>
      </c>
    </row>
    <row r="58" spans="1:21" s="6" customFormat="1" ht="12">
      <c r="A58" s="511" t="s">
        <v>309</v>
      </c>
      <c r="B58" s="512">
        <v>0</v>
      </c>
      <c r="C58" s="513">
        <v>1</v>
      </c>
      <c r="D58" s="513">
        <v>0</v>
      </c>
      <c r="E58" s="513">
        <v>0</v>
      </c>
      <c r="F58" s="513">
        <v>0</v>
      </c>
      <c r="G58" s="513">
        <v>0</v>
      </c>
      <c r="H58" s="513">
        <v>0</v>
      </c>
      <c r="I58" s="513">
        <v>0</v>
      </c>
      <c r="J58" s="513">
        <v>0</v>
      </c>
      <c r="K58" s="513">
        <v>0</v>
      </c>
      <c r="L58" s="514">
        <v>0</v>
      </c>
      <c r="M58" s="514">
        <v>0</v>
      </c>
      <c r="N58" s="514">
        <v>0</v>
      </c>
      <c r="O58" s="513">
        <v>0</v>
      </c>
      <c r="P58" s="513">
        <v>0</v>
      </c>
      <c r="Q58" s="513">
        <v>0</v>
      </c>
      <c r="R58" s="513">
        <v>0</v>
      </c>
      <c r="S58" s="513">
        <v>0</v>
      </c>
      <c r="T58" s="515">
        <v>0</v>
      </c>
      <c r="U58" s="516">
        <v>1</v>
      </c>
    </row>
    <row r="59" spans="1:21" s="6" customFormat="1" ht="12">
      <c r="A59" s="511" t="s">
        <v>27</v>
      </c>
      <c r="B59" s="512">
        <v>6</v>
      </c>
      <c r="C59" s="513">
        <v>1</v>
      </c>
      <c r="D59" s="513">
        <v>1</v>
      </c>
      <c r="E59" s="513">
        <v>0</v>
      </c>
      <c r="F59" s="513">
        <v>0</v>
      </c>
      <c r="G59" s="513">
        <v>0</v>
      </c>
      <c r="H59" s="513">
        <v>8</v>
      </c>
      <c r="I59" s="513">
        <v>0</v>
      </c>
      <c r="J59" s="513">
        <v>5</v>
      </c>
      <c r="K59" s="513">
        <v>3</v>
      </c>
      <c r="L59" s="514">
        <v>23</v>
      </c>
      <c r="M59" s="514">
        <v>18</v>
      </c>
      <c r="N59" s="514">
        <v>5</v>
      </c>
      <c r="O59" s="513">
        <v>13</v>
      </c>
      <c r="P59" s="513">
        <v>1</v>
      </c>
      <c r="Q59" s="513">
        <v>1</v>
      </c>
      <c r="R59" s="513">
        <v>4</v>
      </c>
      <c r="S59" s="513">
        <v>0</v>
      </c>
      <c r="T59" s="515">
        <v>0</v>
      </c>
      <c r="U59" s="516">
        <v>89</v>
      </c>
    </row>
    <row r="60" spans="1:21" s="6" customFormat="1" ht="12">
      <c r="A60" s="511" t="s">
        <v>49</v>
      </c>
      <c r="B60" s="512">
        <v>0</v>
      </c>
      <c r="C60" s="513">
        <v>5</v>
      </c>
      <c r="D60" s="513">
        <v>0</v>
      </c>
      <c r="E60" s="513">
        <v>0</v>
      </c>
      <c r="F60" s="513">
        <v>0</v>
      </c>
      <c r="G60" s="513">
        <v>0</v>
      </c>
      <c r="H60" s="513">
        <v>5</v>
      </c>
      <c r="I60" s="513">
        <v>1</v>
      </c>
      <c r="J60" s="513">
        <v>0</v>
      </c>
      <c r="K60" s="513">
        <v>5</v>
      </c>
      <c r="L60" s="514">
        <v>67</v>
      </c>
      <c r="M60" s="514">
        <v>134</v>
      </c>
      <c r="N60" s="514">
        <v>79</v>
      </c>
      <c r="O60" s="513">
        <v>81</v>
      </c>
      <c r="P60" s="513">
        <v>123</v>
      </c>
      <c r="Q60" s="513">
        <v>119</v>
      </c>
      <c r="R60" s="513">
        <v>95</v>
      </c>
      <c r="S60" s="513">
        <v>160</v>
      </c>
      <c r="T60" s="515">
        <v>130</v>
      </c>
      <c r="U60" s="516">
        <v>1004</v>
      </c>
    </row>
    <row r="61" spans="1:21" s="6" customFormat="1" ht="12">
      <c r="A61" s="511" t="s">
        <v>190</v>
      </c>
      <c r="B61" s="512">
        <v>2</v>
      </c>
      <c r="C61" s="513">
        <v>0</v>
      </c>
      <c r="D61" s="513">
        <v>0</v>
      </c>
      <c r="E61" s="513">
        <v>0</v>
      </c>
      <c r="F61" s="513">
        <v>0</v>
      </c>
      <c r="G61" s="513">
        <v>0</v>
      </c>
      <c r="H61" s="513">
        <v>0</v>
      </c>
      <c r="I61" s="513">
        <v>0</v>
      </c>
      <c r="J61" s="513">
        <v>0</v>
      </c>
      <c r="K61" s="513">
        <v>0</v>
      </c>
      <c r="L61" s="514">
        <v>0</v>
      </c>
      <c r="M61" s="514">
        <v>1</v>
      </c>
      <c r="N61" s="514">
        <v>0</v>
      </c>
      <c r="O61" s="513">
        <v>0</v>
      </c>
      <c r="P61" s="513">
        <v>5</v>
      </c>
      <c r="Q61" s="513">
        <v>4</v>
      </c>
      <c r="R61" s="513">
        <v>1</v>
      </c>
      <c r="S61" s="513">
        <v>3</v>
      </c>
      <c r="T61" s="515">
        <v>3</v>
      </c>
      <c r="U61" s="516">
        <v>19</v>
      </c>
    </row>
    <row r="62" spans="1:21" s="6" customFormat="1" ht="12">
      <c r="A62" s="511" t="s">
        <v>28</v>
      </c>
      <c r="B62" s="512">
        <v>0</v>
      </c>
      <c r="C62" s="513">
        <v>0</v>
      </c>
      <c r="D62" s="513">
        <v>0</v>
      </c>
      <c r="E62" s="513">
        <v>0</v>
      </c>
      <c r="F62" s="513">
        <v>0</v>
      </c>
      <c r="G62" s="513">
        <v>0</v>
      </c>
      <c r="H62" s="513">
        <v>0</v>
      </c>
      <c r="I62" s="513">
        <v>1</v>
      </c>
      <c r="J62" s="513">
        <v>4</v>
      </c>
      <c r="K62" s="513">
        <v>4</v>
      </c>
      <c r="L62" s="514">
        <v>0</v>
      </c>
      <c r="M62" s="514">
        <v>21</v>
      </c>
      <c r="N62" s="514">
        <v>4</v>
      </c>
      <c r="O62" s="513">
        <v>2</v>
      </c>
      <c r="P62" s="513">
        <v>0</v>
      </c>
      <c r="Q62" s="513">
        <v>1</v>
      </c>
      <c r="R62" s="513">
        <v>4</v>
      </c>
      <c r="S62" s="513">
        <v>0</v>
      </c>
      <c r="T62" s="515">
        <v>1</v>
      </c>
      <c r="U62" s="516">
        <v>42</v>
      </c>
    </row>
    <row r="63" spans="1:21" s="6" customFormat="1" ht="12">
      <c r="A63" s="511" t="s">
        <v>33</v>
      </c>
      <c r="B63" s="512">
        <v>5</v>
      </c>
      <c r="C63" s="513">
        <v>1</v>
      </c>
      <c r="D63" s="513">
        <v>0</v>
      </c>
      <c r="E63" s="513">
        <v>0</v>
      </c>
      <c r="F63" s="513">
        <v>0</v>
      </c>
      <c r="G63" s="513">
        <v>1</v>
      </c>
      <c r="H63" s="513">
        <v>0</v>
      </c>
      <c r="I63" s="513">
        <v>11</v>
      </c>
      <c r="J63" s="513">
        <v>76</v>
      </c>
      <c r="K63" s="513">
        <v>223</v>
      </c>
      <c r="L63" s="514">
        <v>94</v>
      </c>
      <c r="M63" s="514">
        <v>70</v>
      </c>
      <c r="N63" s="514">
        <v>19</v>
      </c>
      <c r="O63" s="513">
        <v>11</v>
      </c>
      <c r="P63" s="513">
        <v>17</v>
      </c>
      <c r="Q63" s="513">
        <v>24</v>
      </c>
      <c r="R63" s="513">
        <v>42</v>
      </c>
      <c r="S63" s="513">
        <v>22</v>
      </c>
      <c r="T63" s="515">
        <v>10</v>
      </c>
      <c r="U63" s="516">
        <v>626</v>
      </c>
    </row>
    <row r="64" spans="1:21" s="6" customFormat="1" ht="12">
      <c r="A64" s="511" t="s">
        <v>290</v>
      </c>
      <c r="B64" s="512">
        <v>0</v>
      </c>
      <c r="C64" s="513">
        <v>0</v>
      </c>
      <c r="D64" s="513">
        <v>0</v>
      </c>
      <c r="E64" s="513">
        <v>3</v>
      </c>
      <c r="F64" s="513">
        <v>4</v>
      </c>
      <c r="G64" s="513">
        <v>1</v>
      </c>
      <c r="H64" s="513">
        <v>1</v>
      </c>
      <c r="I64" s="513">
        <v>25</v>
      </c>
      <c r="J64" s="513">
        <v>48</v>
      </c>
      <c r="K64" s="513">
        <v>35</v>
      </c>
      <c r="L64" s="514">
        <v>0</v>
      </c>
      <c r="M64" s="514">
        <v>0</v>
      </c>
      <c r="N64" s="514">
        <v>0</v>
      </c>
      <c r="O64" s="513">
        <v>1</v>
      </c>
      <c r="P64" s="513">
        <v>2</v>
      </c>
      <c r="Q64" s="513">
        <v>2</v>
      </c>
      <c r="R64" s="513">
        <v>5</v>
      </c>
      <c r="S64" s="513">
        <v>0</v>
      </c>
      <c r="T64" s="515">
        <v>0</v>
      </c>
      <c r="U64" s="516">
        <v>127</v>
      </c>
    </row>
    <row r="65" spans="1:21" s="6" customFormat="1" ht="12">
      <c r="A65" s="511" t="s">
        <v>310</v>
      </c>
      <c r="B65" s="512">
        <v>0</v>
      </c>
      <c r="C65" s="513">
        <v>2</v>
      </c>
      <c r="D65" s="513">
        <v>0</v>
      </c>
      <c r="E65" s="513">
        <v>0</v>
      </c>
      <c r="F65" s="513">
        <v>0</v>
      </c>
      <c r="G65" s="513">
        <v>0</v>
      </c>
      <c r="H65" s="513">
        <v>0</v>
      </c>
      <c r="I65" s="513">
        <v>0</v>
      </c>
      <c r="J65" s="513">
        <v>0</v>
      </c>
      <c r="K65" s="513">
        <v>0</v>
      </c>
      <c r="L65" s="514">
        <v>0</v>
      </c>
      <c r="M65" s="514">
        <v>0</v>
      </c>
      <c r="N65" s="514">
        <v>0</v>
      </c>
      <c r="O65" s="513">
        <v>0</v>
      </c>
      <c r="P65" s="513">
        <v>0</v>
      </c>
      <c r="Q65" s="513">
        <v>0</v>
      </c>
      <c r="R65" s="513">
        <v>0</v>
      </c>
      <c r="S65" s="513">
        <v>0</v>
      </c>
      <c r="T65" s="515">
        <v>0</v>
      </c>
      <c r="U65" s="516">
        <v>2</v>
      </c>
    </row>
    <row r="66" spans="1:21" s="6" customFormat="1" ht="12">
      <c r="A66" s="511" t="s">
        <v>36</v>
      </c>
      <c r="B66" s="512">
        <v>0</v>
      </c>
      <c r="C66" s="513">
        <v>8</v>
      </c>
      <c r="D66" s="513">
        <v>5</v>
      </c>
      <c r="E66" s="513">
        <v>0</v>
      </c>
      <c r="F66" s="513">
        <v>16</v>
      </c>
      <c r="G66" s="513">
        <v>29</v>
      </c>
      <c r="H66" s="513">
        <v>5</v>
      </c>
      <c r="I66" s="513">
        <v>89</v>
      </c>
      <c r="J66" s="513">
        <v>368</v>
      </c>
      <c r="K66" s="513">
        <v>900</v>
      </c>
      <c r="L66" s="514">
        <v>355</v>
      </c>
      <c r="M66" s="514">
        <v>146</v>
      </c>
      <c r="N66" s="514">
        <v>32</v>
      </c>
      <c r="O66" s="513">
        <v>14</v>
      </c>
      <c r="P66" s="513">
        <v>0</v>
      </c>
      <c r="Q66" s="513">
        <v>7</v>
      </c>
      <c r="R66" s="513">
        <v>22</v>
      </c>
      <c r="S66" s="513">
        <v>38</v>
      </c>
      <c r="T66" s="515">
        <v>6</v>
      </c>
      <c r="U66" s="516">
        <v>2040</v>
      </c>
    </row>
    <row r="67" spans="1:21" s="6" customFormat="1" ht="12">
      <c r="A67" s="511" t="s">
        <v>191</v>
      </c>
      <c r="B67" s="512">
        <v>1</v>
      </c>
      <c r="C67" s="513">
        <v>12</v>
      </c>
      <c r="D67" s="513">
        <v>1</v>
      </c>
      <c r="E67" s="513">
        <v>1</v>
      </c>
      <c r="F67" s="513">
        <v>8</v>
      </c>
      <c r="G67" s="513">
        <v>6</v>
      </c>
      <c r="H67" s="513">
        <v>2</v>
      </c>
      <c r="I67" s="513">
        <v>2</v>
      </c>
      <c r="J67" s="513">
        <v>40</v>
      </c>
      <c r="K67" s="513">
        <v>102</v>
      </c>
      <c r="L67" s="514">
        <v>21</v>
      </c>
      <c r="M67" s="514">
        <v>25</v>
      </c>
      <c r="N67" s="514">
        <v>13</v>
      </c>
      <c r="O67" s="513">
        <v>6</v>
      </c>
      <c r="P67" s="513">
        <v>5</v>
      </c>
      <c r="Q67" s="513">
        <v>22</v>
      </c>
      <c r="R67" s="513">
        <v>20</v>
      </c>
      <c r="S67" s="513">
        <v>31</v>
      </c>
      <c r="T67" s="515">
        <v>4</v>
      </c>
      <c r="U67" s="516">
        <v>322</v>
      </c>
    </row>
    <row r="68" spans="1:21" s="6" customFormat="1" ht="12">
      <c r="A68" s="511" t="s">
        <v>56</v>
      </c>
      <c r="B68" s="512">
        <v>0</v>
      </c>
      <c r="C68" s="513">
        <v>0</v>
      </c>
      <c r="D68" s="513">
        <v>3</v>
      </c>
      <c r="E68" s="513">
        <v>0</v>
      </c>
      <c r="F68" s="513">
        <v>0</v>
      </c>
      <c r="G68" s="513">
        <v>1</v>
      </c>
      <c r="H68" s="513">
        <v>1</v>
      </c>
      <c r="I68" s="513">
        <v>6</v>
      </c>
      <c r="J68" s="513">
        <v>7</v>
      </c>
      <c r="K68" s="513">
        <v>2</v>
      </c>
      <c r="L68" s="514">
        <v>3</v>
      </c>
      <c r="M68" s="514">
        <v>6</v>
      </c>
      <c r="N68" s="514">
        <v>2</v>
      </c>
      <c r="O68" s="513">
        <v>2</v>
      </c>
      <c r="P68" s="513">
        <v>0</v>
      </c>
      <c r="Q68" s="513">
        <v>1</v>
      </c>
      <c r="R68" s="513">
        <v>0</v>
      </c>
      <c r="S68" s="513">
        <v>0</v>
      </c>
      <c r="T68" s="515">
        <v>0</v>
      </c>
      <c r="U68" s="516">
        <v>34</v>
      </c>
    </row>
    <row r="69" spans="1:21" s="6" customFormat="1" ht="12">
      <c r="A69" s="511" t="s">
        <v>85</v>
      </c>
      <c r="B69" s="512">
        <v>0</v>
      </c>
      <c r="C69" s="513">
        <v>0</v>
      </c>
      <c r="D69" s="513">
        <v>0</v>
      </c>
      <c r="E69" s="513">
        <v>0</v>
      </c>
      <c r="F69" s="513">
        <v>0</v>
      </c>
      <c r="G69" s="513">
        <v>0</v>
      </c>
      <c r="H69" s="513">
        <v>0</v>
      </c>
      <c r="I69" s="513">
        <v>0</v>
      </c>
      <c r="J69" s="513">
        <v>0</v>
      </c>
      <c r="K69" s="513">
        <v>0</v>
      </c>
      <c r="L69" s="514">
        <v>0</v>
      </c>
      <c r="M69" s="514">
        <v>0</v>
      </c>
      <c r="N69" s="514">
        <v>6</v>
      </c>
      <c r="O69" s="513">
        <v>3</v>
      </c>
      <c r="P69" s="513">
        <v>1</v>
      </c>
      <c r="Q69" s="513">
        <v>0</v>
      </c>
      <c r="R69" s="513">
        <v>3</v>
      </c>
      <c r="S69" s="513">
        <v>3</v>
      </c>
      <c r="T69" s="515">
        <v>0</v>
      </c>
      <c r="U69" s="516">
        <v>16</v>
      </c>
    </row>
    <row r="70" spans="1:21" s="6" customFormat="1" ht="12">
      <c r="A70" s="511" t="s">
        <v>58</v>
      </c>
      <c r="B70" s="512">
        <v>16</v>
      </c>
      <c r="C70" s="513">
        <v>27</v>
      </c>
      <c r="D70" s="513">
        <v>22</v>
      </c>
      <c r="E70" s="513">
        <v>1</v>
      </c>
      <c r="F70" s="513">
        <v>8</v>
      </c>
      <c r="G70" s="513">
        <v>3</v>
      </c>
      <c r="H70" s="513">
        <v>15</v>
      </c>
      <c r="I70" s="513">
        <v>1</v>
      </c>
      <c r="J70" s="513">
        <v>11</v>
      </c>
      <c r="K70" s="513">
        <v>109</v>
      </c>
      <c r="L70" s="514">
        <v>90</v>
      </c>
      <c r="M70" s="514">
        <v>58</v>
      </c>
      <c r="N70" s="514">
        <v>31</v>
      </c>
      <c r="O70" s="513">
        <v>12</v>
      </c>
      <c r="P70" s="513">
        <v>31</v>
      </c>
      <c r="Q70" s="513">
        <v>33</v>
      </c>
      <c r="R70" s="513">
        <v>65</v>
      </c>
      <c r="S70" s="513">
        <v>213</v>
      </c>
      <c r="T70" s="515">
        <v>247</v>
      </c>
      <c r="U70" s="516">
        <v>993</v>
      </c>
    </row>
    <row r="71" spans="1:21" s="6" customFormat="1" ht="12">
      <c r="A71" s="511" t="s">
        <v>55</v>
      </c>
      <c r="B71" s="512">
        <v>0</v>
      </c>
      <c r="C71" s="513">
        <v>0</v>
      </c>
      <c r="D71" s="513">
        <v>0</v>
      </c>
      <c r="E71" s="513">
        <v>0</v>
      </c>
      <c r="F71" s="513">
        <v>0</v>
      </c>
      <c r="G71" s="513">
        <v>0</v>
      </c>
      <c r="H71" s="513">
        <v>0</v>
      </c>
      <c r="I71" s="513">
        <v>1</v>
      </c>
      <c r="J71" s="513">
        <v>0</v>
      </c>
      <c r="K71" s="513">
        <v>1</v>
      </c>
      <c r="L71" s="514">
        <v>6</v>
      </c>
      <c r="M71" s="514">
        <v>4</v>
      </c>
      <c r="N71" s="514">
        <v>1</v>
      </c>
      <c r="O71" s="513">
        <v>1</v>
      </c>
      <c r="P71" s="513">
        <v>6</v>
      </c>
      <c r="Q71" s="513">
        <v>0</v>
      </c>
      <c r="R71" s="513">
        <v>2</v>
      </c>
      <c r="S71" s="513">
        <v>1</v>
      </c>
      <c r="T71" s="515">
        <v>0</v>
      </c>
      <c r="U71" s="516">
        <v>23</v>
      </c>
    </row>
    <row r="72" spans="1:21" s="8" customFormat="1" ht="12">
      <c r="A72" s="511" t="s">
        <v>65</v>
      </c>
      <c r="B72" s="512">
        <v>0</v>
      </c>
      <c r="C72" s="513">
        <v>0</v>
      </c>
      <c r="D72" s="513">
        <v>1</v>
      </c>
      <c r="E72" s="513">
        <v>3</v>
      </c>
      <c r="F72" s="513">
        <v>0</v>
      </c>
      <c r="G72" s="513">
        <v>0</v>
      </c>
      <c r="H72" s="513">
        <v>1</v>
      </c>
      <c r="I72" s="513">
        <v>0</v>
      </c>
      <c r="J72" s="513">
        <v>1</v>
      </c>
      <c r="K72" s="513">
        <v>9</v>
      </c>
      <c r="L72" s="514">
        <v>7</v>
      </c>
      <c r="M72" s="514">
        <v>34</v>
      </c>
      <c r="N72" s="514">
        <v>84</v>
      </c>
      <c r="O72" s="513">
        <v>73</v>
      </c>
      <c r="P72" s="513">
        <v>30</v>
      </c>
      <c r="Q72" s="513">
        <v>29</v>
      </c>
      <c r="R72" s="513">
        <v>26</v>
      </c>
      <c r="S72" s="513">
        <v>25</v>
      </c>
      <c r="T72" s="515">
        <v>14</v>
      </c>
      <c r="U72" s="516">
        <v>337</v>
      </c>
    </row>
    <row r="73" spans="1:21" s="28" customFormat="1" ht="12">
      <c r="A73" s="511" t="s">
        <v>31</v>
      </c>
      <c r="B73" s="512">
        <v>8</v>
      </c>
      <c r="C73" s="513">
        <v>56</v>
      </c>
      <c r="D73" s="513">
        <v>133</v>
      </c>
      <c r="E73" s="513">
        <v>23</v>
      </c>
      <c r="F73" s="513">
        <v>0</v>
      </c>
      <c r="G73" s="513">
        <v>9</v>
      </c>
      <c r="H73" s="513">
        <v>7</v>
      </c>
      <c r="I73" s="513">
        <v>23</v>
      </c>
      <c r="J73" s="513">
        <v>6</v>
      </c>
      <c r="K73" s="513">
        <v>34</v>
      </c>
      <c r="L73" s="514">
        <v>586</v>
      </c>
      <c r="M73" s="514">
        <v>1525</v>
      </c>
      <c r="N73" s="514">
        <v>891</v>
      </c>
      <c r="O73" s="513">
        <v>566</v>
      </c>
      <c r="P73" s="513">
        <v>386</v>
      </c>
      <c r="Q73" s="513">
        <v>208</v>
      </c>
      <c r="R73" s="513">
        <v>124</v>
      </c>
      <c r="S73" s="513">
        <v>100</v>
      </c>
      <c r="T73" s="515">
        <v>77</v>
      </c>
      <c r="U73" s="516">
        <v>4762</v>
      </c>
    </row>
    <row r="74" spans="1:21" s="6" customFormat="1" ht="12">
      <c r="A74" s="540" t="s">
        <v>39</v>
      </c>
      <c r="B74" s="541">
        <v>75</v>
      </c>
      <c r="C74" s="537">
        <v>276</v>
      </c>
      <c r="D74" s="537">
        <v>397</v>
      </c>
      <c r="E74" s="537">
        <v>859</v>
      </c>
      <c r="F74" s="537">
        <v>324</v>
      </c>
      <c r="G74" s="537">
        <v>333</v>
      </c>
      <c r="H74" s="537">
        <v>359</v>
      </c>
      <c r="I74" s="537">
        <v>784</v>
      </c>
      <c r="J74" s="537">
        <v>2697</v>
      </c>
      <c r="K74" s="537">
        <v>5473</v>
      </c>
      <c r="L74" s="538">
        <v>4043</v>
      </c>
      <c r="M74" s="538">
        <v>6936</v>
      </c>
      <c r="N74" s="538">
        <v>3596</v>
      </c>
      <c r="O74" s="537">
        <v>2485</v>
      </c>
      <c r="P74" s="537">
        <v>1513</v>
      </c>
      <c r="Q74" s="537">
        <v>1318</v>
      </c>
      <c r="R74" s="537">
        <v>1109</v>
      </c>
      <c r="S74" s="537">
        <v>932</v>
      </c>
      <c r="T74" s="542">
        <v>665</v>
      </c>
      <c r="U74" s="539">
        <v>34174</v>
      </c>
    </row>
    <row r="75" spans="1:21" s="6" customFormat="1" ht="12">
      <c r="A75" s="511" t="s">
        <v>311</v>
      </c>
      <c r="B75" s="512">
        <v>0</v>
      </c>
      <c r="C75" s="513">
        <v>0</v>
      </c>
      <c r="D75" s="513">
        <v>0</v>
      </c>
      <c r="E75" s="513">
        <v>0</v>
      </c>
      <c r="F75" s="513">
        <v>0</v>
      </c>
      <c r="G75" s="513">
        <v>0</v>
      </c>
      <c r="H75" s="513">
        <v>0</v>
      </c>
      <c r="I75" s="513">
        <v>0</v>
      </c>
      <c r="J75" s="513">
        <v>0</v>
      </c>
      <c r="K75" s="513">
        <v>0</v>
      </c>
      <c r="L75" s="514">
        <v>0</v>
      </c>
      <c r="M75" s="514">
        <v>0</v>
      </c>
      <c r="N75" s="514">
        <v>1</v>
      </c>
      <c r="O75" s="513">
        <v>1</v>
      </c>
      <c r="P75" s="513">
        <v>0</v>
      </c>
      <c r="Q75" s="513">
        <v>0</v>
      </c>
      <c r="R75" s="513">
        <v>0</v>
      </c>
      <c r="S75" s="513">
        <v>0</v>
      </c>
      <c r="T75" s="515">
        <v>0</v>
      </c>
      <c r="U75" s="516">
        <v>2</v>
      </c>
    </row>
    <row r="76" spans="1:21" s="6" customFormat="1" ht="12">
      <c r="A76" s="511" t="s">
        <v>312</v>
      </c>
      <c r="B76" s="512">
        <v>0</v>
      </c>
      <c r="C76" s="513">
        <v>0</v>
      </c>
      <c r="D76" s="513">
        <v>0</v>
      </c>
      <c r="E76" s="513">
        <v>0</v>
      </c>
      <c r="F76" s="513">
        <v>0</v>
      </c>
      <c r="G76" s="513">
        <v>0</v>
      </c>
      <c r="H76" s="513">
        <v>0</v>
      </c>
      <c r="I76" s="513">
        <v>0</v>
      </c>
      <c r="J76" s="513">
        <v>0</v>
      </c>
      <c r="K76" s="513">
        <v>0</v>
      </c>
      <c r="L76" s="514">
        <v>0</v>
      </c>
      <c r="M76" s="514">
        <v>1</v>
      </c>
      <c r="N76" s="514">
        <v>0</v>
      </c>
      <c r="O76" s="513">
        <v>1</v>
      </c>
      <c r="P76" s="513">
        <v>0</v>
      </c>
      <c r="Q76" s="513">
        <v>0</v>
      </c>
      <c r="R76" s="513">
        <v>0</v>
      </c>
      <c r="S76" s="513">
        <v>0</v>
      </c>
      <c r="T76" s="515">
        <v>0</v>
      </c>
      <c r="U76" s="516">
        <v>2</v>
      </c>
    </row>
    <row r="77" spans="1:21" s="6" customFormat="1" ht="12">
      <c r="A77" s="511" t="s">
        <v>313</v>
      </c>
      <c r="B77" s="512">
        <v>0</v>
      </c>
      <c r="C77" s="513">
        <v>0</v>
      </c>
      <c r="D77" s="513">
        <v>0</v>
      </c>
      <c r="E77" s="513">
        <v>0</v>
      </c>
      <c r="F77" s="513">
        <v>0</v>
      </c>
      <c r="G77" s="513">
        <v>0</v>
      </c>
      <c r="H77" s="513">
        <v>0</v>
      </c>
      <c r="I77" s="513">
        <v>0</v>
      </c>
      <c r="J77" s="513">
        <v>0</v>
      </c>
      <c r="K77" s="513">
        <v>0</v>
      </c>
      <c r="L77" s="514">
        <v>0</v>
      </c>
      <c r="M77" s="514">
        <v>0</v>
      </c>
      <c r="N77" s="514">
        <v>0</v>
      </c>
      <c r="O77" s="513">
        <v>1</v>
      </c>
      <c r="P77" s="513">
        <v>0</v>
      </c>
      <c r="Q77" s="513">
        <v>0</v>
      </c>
      <c r="R77" s="513">
        <v>0</v>
      </c>
      <c r="S77" s="513">
        <v>0</v>
      </c>
      <c r="T77" s="515">
        <v>0</v>
      </c>
      <c r="U77" s="516">
        <v>1</v>
      </c>
    </row>
    <row r="78" spans="1:21" s="6" customFormat="1" ht="12">
      <c r="A78" s="511" t="s">
        <v>314</v>
      </c>
      <c r="B78" s="512">
        <v>0</v>
      </c>
      <c r="C78" s="513">
        <v>0</v>
      </c>
      <c r="D78" s="513">
        <v>0</v>
      </c>
      <c r="E78" s="513">
        <v>0</v>
      </c>
      <c r="F78" s="513">
        <v>0</v>
      </c>
      <c r="G78" s="513">
        <v>0</v>
      </c>
      <c r="H78" s="513">
        <v>0</v>
      </c>
      <c r="I78" s="513">
        <v>0</v>
      </c>
      <c r="J78" s="513">
        <v>0</v>
      </c>
      <c r="K78" s="513">
        <v>0</v>
      </c>
      <c r="L78" s="514">
        <v>0</v>
      </c>
      <c r="M78" s="514">
        <v>0</v>
      </c>
      <c r="N78" s="514">
        <v>0</v>
      </c>
      <c r="O78" s="513">
        <v>1</v>
      </c>
      <c r="P78" s="513">
        <v>2</v>
      </c>
      <c r="Q78" s="513">
        <v>0</v>
      </c>
      <c r="R78" s="513">
        <v>0</v>
      </c>
      <c r="S78" s="513">
        <v>0</v>
      </c>
      <c r="T78" s="515">
        <v>0</v>
      </c>
      <c r="U78" s="516">
        <v>3</v>
      </c>
    </row>
    <row r="79" spans="1:21" s="6" customFormat="1" ht="12">
      <c r="A79" s="511" t="s">
        <v>71</v>
      </c>
      <c r="B79" s="512">
        <v>0</v>
      </c>
      <c r="C79" s="513">
        <v>2</v>
      </c>
      <c r="D79" s="513">
        <v>0</v>
      </c>
      <c r="E79" s="513">
        <v>0</v>
      </c>
      <c r="F79" s="513">
        <v>0</v>
      </c>
      <c r="G79" s="513">
        <v>0</v>
      </c>
      <c r="H79" s="513">
        <v>0</v>
      </c>
      <c r="I79" s="513">
        <v>0</v>
      </c>
      <c r="J79" s="513">
        <v>0</v>
      </c>
      <c r="K79" s="513">
        <v>0</v>
      </c>
      <c r="L79" s="514">
        <v>0</v>
      </c>
      <c r="M79" s="514">
        <v>1</v>
      </c>
      <c r="N79" s="514">
        <v>0</v>
      </c>
      <c r="O79" s="513">
        <v>1</v>
      </c>
      <c r="P79" s="513">
        <v>0</v>
      </c>
      <c r="Q79" s="513">
        <v>2</v>
      </c>
      <c r="R79" s="513">
        <v>0</v>
      </c>
      <c r="S79" s="513">
        <v>0</v>
      </c>
      <c r="T79" s="515">
        <v>0</v>
      </c>
      <c r="U79" s="516">
        <v>6</v>
      </c>
    </row>
    <row r="80" spans="1:21" s="6" customFormat="1" ht="12">
      <c r="A80" s="511" t="s">
        <v>61</v>
      </c>
      <c r="B80" s="512">
        <v>14</v>
      </c>
      <c r="C80" s="513">
        <v>12</v>
      </c>
      <c r="D80" s="513">
        <v>4</v>
      </c>
      <c r="E80" s="513">
        <v>3</v>
      </c>
      <c r="F80" s="513">
        <v>6</v>
      </c>
      <c r="G80" s="513">
        <v>3</v>
      </c>
      <c r="H80" s="513">
        <v>8</v>
      </c>
      <c r="I80" s="513">
        <v>3</v>
      </c>
      <c r="J80" s="513">
        <v>2</v>
      </c>
      <c r="K80" s="513">
        <v>6</v>
      </c>
      <c r="L80" s="514">
        <v>11</v>
      </c>
      <c r="M80" s="514">
        <v>8</v>
      </c>
      <c r="N80" s="514">
        <v>5</v>
      </c>
      <c r="O80" s="513">
        <v>7</v>
      </c>
      <c r="P80" s="513">
        <v>5</v>
      </c>
      <c r="Q80" s="513">
        <v>8</v>
      </c>
      <c r="R80" s="513">
        <v>20</v>
      </c>
      <c r="S80" s="513">
        <v>94</v>
      </c>
      <c r="T80" s="515">
        <v>16</v>
      </c>
      <c r="U80" s="516">
        <v>235</v>
      </c>
    </row>
    <row r="81" spans="1:21" s="6" customFormat="1" ht="12">
      <c r="A81" s="511" t="s">
        <v>289</v>
      </c>
      <c r="B81" s="512">
        <v>0</v>
      </c>
      <c r="C81" s="513">
        <v>0</v>
      </c>
      <c r="D81" s="513">
        <v>0</v>
      </c>
      <c r="E81" s="513">
        <v>0</v>
      </c>
      <c r="F81" s="513">
        <v>0</v>
      </c>
      <c r="G81" s="513">
        <v>0</v>
      </c>
      <c r="H81" s="513">
        <v>0</v>
      </c>
      <c r="I81" s="513">
        <v>0</v>
      </c>
      <c r="J81" s="513">
        <v>0</v>
      </c>
      <c r="K81" s="513">
        <v>0</v>
      </c>
      <c r="L81" s="514">
        <v>1</v>
      </c>
      <c r="M81" s="514">
        <v>0</v>
      </c>
      <c r="N81" s="514">
        <v>0</v>
      </c>
      <c r="O81" s="513">
        <v>0</v>
      </c>
      <c r="P81" s="513">
        <v>0</v>
      </c>
      <c r="Q81" s="513">
        <v>0</v>
      </c>
      <c r="R81" s="513">
        <v>0</v>
      </c>
      <c r="S81" s="513">
        <v>0</v>
      </c>
      <c r="T81" s="515">
        <v>0</v>
      </c>
      <c r="U81" s="516">
        <v>1</v>
      </c>
    </row>
    <row r="82" spans="1:21" s="6" customFormat="1" ht="12">
      <c r="A82" s="511" t="s">
        <v>199</v>
      </c>
      <c r="B82" s="512">
        <v>0</v>
      </c>
      <c r="C82" s="513">
        <v>0</v>
      </c>
      <c r="D82" s="513">
        <v>0</v>
      </c>
      <c r="E82" s="513">
        <v>0</v>
      </c>
      <c r="F82" s="513">
        <v>0</v>
      </c>
      <c r="G82" s="513">
        <v>0</v>
      </c>
      <c r="H82" s="513">
        <v>0</v>
      </c>
      <c r="I82" s="513">
        <v>0</v>
      </c>
      <c r="J82" s="513">
        <v>0</v>
      </c>
      <c r="K82" s="513">
        <v>1</v>
      </c>
      <c r="L82" s="514">
        <v>0</v>
      </c>
      <c r="M82" s="514">
        <v>4</v>
      </c>
      <c r="N82" s="514">
        <v>1</v>
      </c>
      <c r="O82" s="513">
        <v>0</v>
      </c>
      <c r="P82" s="513">
        <v>3</v>
      </c>
      <c r="Q82" s="513">
        <v>2</v>
      </c>
      <c r="R82" s="513">
        <v>0</v>
      </c>
      <c r="S82" s="513">
        <v>1</v>
      </c>
      <c r="T82" s="515">
        <v>0</v>
      </c>
      <c r="U82" s="516">
        <v>12</v>
      </c>
    </row>
    <row r="83" spans="1:21" s="8" customFormat="1" ht="12">
      <c r="A83" s="511" t="s">
        <v>315</v>
      </c>
      <c r="B83" s="512">
        <v>0</v>
      </c>
      <c r="C83" s="513">
        <v>1</v>
      </c>
      <c r="D83" s="513">
        <v>0</v>
      </c>
      <c r="E83" s="513">
        <v>0</v>
      </c>
      <c r="F83" s="513">
        <v>0</v>
      </c>
      <c r="G83" s="513">
        <v>0</v>
      </c>
      <c r="H83" s="513">
        <v>0</v>
      </c>
      <c r="I83" s="513">
        <v>0</v>
      </c>
      <c r="J83" s="513">
        <v>0</v>
      </c>
      <c r="K83" s="513">
        <v>0</v>
      </c>
      <c r="L83" s="514">
        <v>0</v>
      </c>
      <c r="M83" s="514">
        <v>0</v>
      </c>
      <c r="N83" s="514">
        <v>2</v>
      </c>
      <c r="O83" s="513">
        <v>0</v>
      </c>
      <c r="P83" s="513">
        <v>0</v>
      </c>
      <c r="Q83" s="513">
        <v>0</v>
      </c>
      <c r="R83" s="513">
        <v>0</v>
      </c>
      <c r="S83" s="513">
        <v>0</v>
      </c>
      <c r="T83" s="515">
        <v>0</v>
      </c>
      <c r="U83" s="516">
        <v>3</v>
      </c>
    </row>
    <row r="84" spans="1:21" s="28" customFormat="1" ht="12">
      <c r="A84" s="511" t="s">
        <v>316</v>
      </c>
      <c r="B84" s="512">
        <v>0</v>
      </c>
      <c r="C84" s="513">
        <v>0</v>
      </c>
      <c r="D84" s="513">
        <v>0</v>
      </c>
      <c r="E84" s="513">
        <v>0</v>
      </c>
      <c r="F84" s="513">
        <v>0</v>
      </c>
      <c r="G84" s="513">
        <v>0</v>
      </c>
      <c r="H84" s="513">
        <v>0</v>
      </c>
      <c r="I84" s="513">
        <v>0</v>
      </c>
      <c r="J84" s="513">
        <v>0</v>
      </c>
      <c r="K84" s="513">
        <v>0</v>
      </c>
      <c r="L84" s="514">
        <v>0</v>
      </c>
      <c r="M84" s="514">
        <v>0</v>
      </c>
      <c r="N84" s="514">
        <v>0</v>
      </c>
      <c r="O84" s="513">
        <v>1</v>
      </c>
      <c r="P84" s="513">
        <v>0</v>
      </c>
      <c r="Q84" s="513">
        <v>0</v>
      </c>
      <c r="R84" s="513">
        <v>0</v>
      </c>
      <c r="S84" s="513">
        <v>0</v>
      </c>
      <c r="T84" s="515">
        <v>0</v>
      </c>
      <c r="U84" s="516">
        <v>1</v>
      </c>
    </row>
    <row r="85" spans="1:21" s="6" customFormat="1" ht="12">
      <c r="A85" s="540" t="s">
        <v>67</v>
      </c>
      <c r="B85" s="541">
        <v>14</v>
      </c>
      <c r="C85" s="537">
        <v>15</v>
      </c>
      <c r="D85" s="537">
        <v>4</v>
      </c>
      <c r="E85" s="537">
        <v>3</v>
      </c>
      <c r="F85" s="537">
        <v>6</v>
      </c>
      <c r="G85" s="537">
        <v>3</v>
      </c>
      <c r="H85" s="537">
        <v>8</v>
      </c>
      <c r="I85" s="537">
        <v>3</v>
      </c>
      <c r="J85" s="537">
        <v>2</v>
      </c>
      <c r="K85" s="537">
        <v>7</v>
      </c>
      <c r="L85" s="538">
        <v>12</v>
      </c>
      <c r="M85" s="538">
        <v>14</v>
      </c>
      <c r="N85" s="538">
        <v>9</v>
      </c>
      <c r="O85" s="537">
        <v>13</v>
      </c>
      <c r="P85" s="537">
        <v>10</v>
      </c>
      <c r="Q85" s="537">
        <v>12</v>
      </c>
      <c r="R85" s="537">
        <v>20</v>
      </c>
      <c r="S85" s="537">
        <v>95</v>
      </c>
      <c r="T85" s="542">
        <v>16</v>
      </c>
      <c r="U85" s="539">
        <v>266</v>
      </c>
    </row>
    <row r="86" spans="1:21" s="6" customFormat="1" ht="12">
      <c r="A86" s="511" t="s">
        <v>14</v>
      </c>
      <c r="B86" s="512">
        <v>0</v>
      </c>
      <c r="C86" s="513">
        <v>0</v>
      </c>
      <c r="D86" s="513">
        <v>0</v>
      </c>
      <c r="E86" s="513">
        <v>3</v>
      </c>
      <c r="F86" s="513">
        <v>10</v>
      </c>
      <c r="G86" s="513">
        <v>3</v>
      </c>
      <c r="H86" s="513">
        <v>11</v>
      </c>
      <c r="I86" s="513">
        <v>66</v>
      </c>
      <c r="J86" s="513">
        <v>90</v>
      </c>
      <c r="K86" s="513">
        <v>105</v>
      </c>
      <c r="L86" s="514">
        <v>112</v>
      </c>
      <c r="M86" s="514">
        <v>127</v>
      </c>
      <c r="N86" s="514">
        <v>73</v>
      </c>
      <c r="O86" s="513">
        <v>67</v>
      </c>
      <c r="P86" s="513">
        <v>44</v>
      </c>
      <c r="Q86" s="513">
        <v>53</v>
      </c>
      <c r="R86" s="513">
        <v>57</v>
      </c>
      <c r="S86" s="513">
        <v>13</v>
      </c>
      <c r="T86" s="515">
        <v>13</v>
      </c>
      <c r="U86" s="516">
        <v>847</v>
      </c>
    </row>
    <row r="87" spans="1:21" s="6" customFormat="1" ht="12">
      <c r="A87" s="511" t="s">
        <v>15</v>
      </c>
      <c r="B87" s="512">
        <v>98</v>
      </c>
      <c r="C87" s="513">
        <v>91</v>
      </c>
      <c r="D87" s="513">
        <v>0</v>
      </c>
      <c r="E87" s="513">
        <v>16</v>
      </c>
      <c r="F87" s="513">
        <v>22</v>
      </c>
      <c r="G87" s="513">
        <v>31</v>
      </c>
      <c r="H87" s="513">
        <v>7</v>
      </c>
      <c r="I87" s="513">
        <v>2</v>
      </c>
      <c r="J87" s="513">
        <v>3</v>
      </c>
      <c r="K87" s="513">
        <v>4</v>
      </c>
      <c r="L87" s="514">
        <v>11</v>
      </c>
      <c r="M87" s="514">
        <v>6</v>
      </c>
      <c r="N87" s="514">
        <v>1</v>
      </c>
      <c r="O87" s="513">
        <v>0</v>
      </c>
      <c r="P87" s="513">
        <v>1</v>
      </c>
      <c r="Q87" s="513">
        <v>2</v>
      </c>
      <c r="R87" s="513">
        <v>2</v>
      </c>
      <c r="S87" s="513">
        <v>3</v>
      </c>
      <c r="T87" s="515">
        <v>0</v>
      </c>
      <c r="U87" s="516">
        <v>300</v>
      </c>
    </row>
    <row r="88" spans="1:21" s="6" customFormat="1" ht="12">
      <c r="A88" s="511" t="s">
        <v>205</v>
      </c>
      <c r="B88" s="512">
        <v>0</v>
      </c>
      <c r="C88" s="513">
        <v>0</v>
      </c>
      <c r="D88" s="513">
        <v>0</v>
      </c>
      <c r="E88" s="513">
        <v>0</v>
      </c>
      <c r="F88" s="513">
        <v>0</v>
      </c>
      <c r="G88" s="513">
        <v>0</v>
      </c>
      <c r="H88" s="513">
        <v>0</v>
      </c>
      <c r="I88" s="513">
        <v>0</v>
      </c>
      <c r="J88" s="513">
        <v>0</v>
      </c>
      <c r="K88" s="513">
        <v>0</v>
      </c>
      <c r="L88" s="514">
        <v>0</v>
      </c>
      <c r="M88" s="514">
        <v>0</v>
      </c>
      <c r="N88" s="514">
        <v>0</v>
      </c>
      <c r="O88" s="513">
        <v>1</v>
      </c>
      <c r="P88" s="513">
        <v>1</v>
      </c>
      <c r="Q88" s="513">
        <v>0</v>
      </c>
      <c r="R88" s="513">
        <v>0</v>
      </c>
      <c r="S88" s="513">
        <v>0</v>
      </c>
      <c r="T88" s="515">
        <v>1</v>
      </c>
      <c r="U88" s="516">
        <v>3</v>
      </c>
    </row>
    <row r="89" spans="1:21" s="6" customFormat="1" ht="12">
      <c r="A89" s="511" t="s">
        <v>192</v>
      </c>
      <c r="B89" s="512">
        <v>0</v>
      </c>
      <c r="C89" s="513">
        <v>0</v>
      </c>
      <c r="D89" s="513">
        <v>0</v>
      </c>
      <c r="E89" s="513">
        <v>0</v>
      </c>
      <c r="F89" s="513">
        <v>0</v>
      </c>
      <c r="G89" s="513">
        <v>0</v>
      </c>
      <c r="H89" s="513">
        <v>0</v>
      </c>
      <c r="I89" s="513">
        <v>0</v>
      </c>
      <c r="J89" s="513">
        <v>0</v>
      </c>
      <c r="K89" s="513">
        <v>0</v>
      </c>
      <c r="L89" s="514">
        <v>1</v>
      </c>
      <c r="M89" s="514">
        <v>4</v>
      </c>
      <c r="N89" s="514">
        <v>7</v>
      </c>
      <c r="O89" s="513">
        <v>0</v>
      </c>
      <c r="P89" s="513">
        <v>1</v>
      </c>
      <c r="Q89" s="513">
        <v>3</v>
      </c>
      <c r="R89" s="513">
        <v>0</v>
      </c>
      <c r="S89" s="513">
        <v>2</v>
      </c>
      <c r="T89" s="515">
        <v>0</v>
      </c>
      <c r="U89" s="516">
        <v>18</v>
      </c>
    </row>
    <row r="90" spans="1:21" s="6" customFormat="1" ht="12">
      <c r="A90" s="511" t="s">
        <v>282</v>
      </c>
      <c r="B90" s="512">
        <v>0</v>
      </c>
      <c r="C90" s="513">
        <v>0</v>
      </c>
      <c r="D90" s="513">
        <v>0</v>
      </c>
      <c r="E90" s="513">
        <v>0</v>
      </c>
      <c r="F90" s="513">
        <v>1</v>
      </c>
      <c r="G90" s="513">
        <v>0</v>
      </c>
      <c r="H90" s="513">
        <v>2</v>
      </c>
      <c r="I90" s="513">
        <v>0</v>
      </c>
      <c r="J90" s="513">
        <v>1</v>
      </c>
      <c r="K90" s="513">
        <v>1</v>
      </c>
      <c r="L90" s="514">
        <v>0</v>
      </c>
      <c r="M90" s="514">
        <v>0</v>
      </c>
      <c r="N90" s="514">
        <v>0</v>
      </c>
      <c r="O90" s="513">
        <v>0</v>
      </c>
      <c r="P90" s="513">
        <v>0</v>
      </c>
      <c r="Q90" s="513">
        <v>0</v>
      </c>
      <c r="R90" s="513">
        <v>0</v>
      </c>
      <c r="S90" s="513">
        <v>0</v>
      </c>
      <c r="T90" s="515">
        <v>0</v>
      </c>
      <c r="U90" s="516">
        <v>5</v>
      </c>
    </row>
    <row r="91" spans="1:21" s="6" customFormat="1" ht="12">
      <c r="A91" s="511" t="s">
        <v>283</v>
      </c>
      <c r="B91" s="512">
        <v>0</v>
      </c>
      <c r="C91" s="513">
        <v>0</v>
      </c>
      <c r="D91" s="513">
        <v>0</v>
      </c>
      <c r="E91" s="513">
        <v>1</v>
      </c>
      <c r="F91" s="513">
        <v>0</v>
      </c>
      <c r="G91" s="513">
        <v>0</v>
      </c>
      <c r="H91" s="513">
        <v>0</v>
      </c>
      <c r="I91" s="513">
        <v>1</v>
      </c>
      <c r="J91" s="513">
        <v>0</v>
      </c>
      <c r="K91" s="513">
        <v>0</v>
      </c>
      <c r="L91" s="514">
        <v>0</v>
      </c>
      <c r="M91" s="514">
        <v>1</v>
      </c>
      <c r="N91" s="514">
        <v>0</v>
      </c>
      <c r="O91" s="513">
        <v>0</v>
      </c>
      <c r="P91" s="513">
        <v>0</v>
      </c>
      <c r="Q91" s="513">
        <v>0</v>
      </c>
      <c r="R91" s="513">
        <v>0</v>
      </c>
      <c r="S91" s="513">
        <v>0</v>
      </c>
      <c r="T91" s="515">
        <v>0</v>
      </c>
      <c r="U91" s="516">
        <v>3</v>
      </c>
    </row>
    <row r="92" spans="1:21" s="6" customFormat="1" ht="12">
      <c r="A92" s="511" t="s">
        <v>284</v>
      </c>
      <c r="B92" s="512">
        <v>0</v>
      </c>
      <c r="C92" s="513">
        <v>0</v>
      </c>
      <c r="D92" s="513">
        <v>0</v>
      </c>
      <c r="E92" s="513">
        <v>0</v>
      </c>
      <c r="F92" s="513">
        <v>0</v>
      </c>
      <c r="G92" s="513">
        <v>0</v>
      </c>
      <c r="H92" s="513">
        <v>0</v>
      </c>
      <c r="I92" s="513">
        <v>0</v>
      </c>
      <c r="J92" s="513">
        <v>0</v>
      </c>
      <c r="K92" s="513">
        <v>0</v>
      </c>
      <c r="L92" s="514">
        <v>2</v>
      </c>
      <c r="M92" s="514">
        <v>0</v>
      </c>
      <c r="N92" s="514">
        <v>0</v>
      </c>
      <c r="O92" s="513">
        <v>0</v>
      </c>
      <c r="P92" s="513">
        <v>0</v>
      </c>
      <c r="Q92" s="513">
        <v>0</v>
      </c>
      <c r="R92" s="513">
        <v>0</v>
      </c>
      <c r="S92" s="513">
        <v>0</v>
      </c>
      <c r="T92" s="515">
        <v>0</v>
      </c>
      <c r="U92" s="516">
        <v>2</v>
      </c>
    </row>
    <row r="93" spans="1:21" s="6" customFormat="1" ht="12">
      <c r="A93" s="511" t="s">
        <v>72</v>
      </c>
      <c r="B93" s="512">
        <v>0</v>
      </c>
      <c r="C93" s="513">
        <v>0</v>
      </c>
      <c r="D93" s="513">
        <v>0</v>
      </c>
      <c r="E93" s="513">
        <v>0</v>
      </c>
      <c r="F93" s="513">
        <v>1</v>
      </c>
      <c r="G93" s="513">
        <v>0</v>
      </c>
      <c r="H93" s="513">
        <v>0</v>
      </c>
      <c r="I93" s="513">
        <v>0</v>
      </c>
      <c r="J93" s="513">
        <v>0</v>
      </c>
      <c r="K93" s="513">
        <v>1</v>
      </c>
      <c r="L93" s="514">
        <v>0</v>
      </c>
      <c r="M93" s="514">
        <v>2</v>
      </c>
      <c r="N93" s="514">
        <v>2</v>
      </c>
      <c r="O93" s="513">
        <v>3</v>
      </c>
      <c r="P93" s="513">
        <v>5</v>
      </c>
      <c r="Q93" s="513">
        <v>7</v>
      </c>
      <c r="R93" s="513">
        <v>422</v>
      </c>
      <c r="S93" s="513">
        <v>1</v>
      </c>
      <c r="T93" s="515">
        <v>1</v>
      </c>
      <c r="U93" s="516">
        <v>445</v>
      </c>
    </row>
    <row r="94" spans="1:21" s="6" customFormat="1" ht="12">
      <c r="A94" s="511" t="s">
        <v>193</v>
      </c>
      <c r="B94" s="512">
        <v>0</v>
      </c>
      <c r="C94" s="513">
        <v>0</v>
      </c>
      <c r="D94" s="513">
        <v>0</v>
      </c>
      <c r="E94" s="513">
        <v>0</v>
      </c>
      <c r="F94" s="513">
        <v>0</v>
      </c>
      <c r="G94" s="513">
        <v>0</v>
      </c>
      <c r="H94" s="513">
        <v>1</v>
      </c>
      <c r="I94" s="513">
        <v>1</v>
      </c>
      <c r="J94" s="513">
        <v>0</v>
      </c>
      <c r="K94" s="513">
        <v>0</v>
      </c>
      <c r="L94" s="514">
        <v>2</v>
      </c>
      <c r="M94" s="514">
        <v>2</v>
      </c>
      <c r="N94" s="514">
        <v>0</v>
      </c>
      <c r="O94" s="513">
        <v>0</v>
      </c>
      <c r="P94" s="513">
        <v>1</v>
      </c>
      <c r="Q94" s="513">
        <v>0</v>
      </c>
      <c r="R94" s="513">
        <v>0</v>
      </c>
      <c r="S94" s="513">
        <v>2</v>
      </c>
      <c r="T94" s="515">
        <v>0</v>
      </c>
      <c r="U94" s="516">
        <v>9</v>
      </c>
    </row>
    <row r="95" spans="1:21" s="6" customFormat="1" ht="12">
      <c r="A95" s="511" t="s">
        <v>16</v>
      </c>
      <c r="B95" s="512">
        <v>2</v>
      </c>
      <c r="C95" s="513">
        <v>5</v>
      </c>
      <c r="D95" s="513">
        <v>1</v>
      </c>
      <c r="E95" s="513">
        <v>2</v>
      </c>
      <c r="F95" s="513">
        <v>1</v>
      </c>
      <c r="G95" s="513">
        <v>3</v>
      </c>
      <c r="H95" s="513">
        <v>2</v>
      </c>
      <c r="I95" s="513">
        <v>1</v>
      </c>
      <c r="J95" s="513">
        <v>2</v>
      </c>
      <c r="K95" s="513">
        <v>2</v>
      </c>
      <c r="L95" s="514">
        <v>4</v>
      </c>
      <c r="M95" s="514">
        <v>3</v>
      </c>
      <c r="N95" s="514">
        <v>6</v>
      </c>
      <c r="O95" s="513">
        <v>5</v>
      </c>
      <c r="P95" s="513">
        <v>5</v>
      </c>
      <c r="Q95" s="513">
        <v>2</v>
      </c>
      <c r="R95" s="513">
        <v>2</v>
      </c>
      <c r="S95" s="513">
        <v>2</v>
      </c>
      <c r="T95" s="515">
        <v>0</v>
      </c>
      <c r="U95" s="516">
        <v>50</v>
      </c>
    </row>
    <row r="96" spans="1:21" s="6" customFormat="1" ht="12">
      <c r="A96" s="511" t="s">
        <v>17</v>
      </c>
      <c r="B96" s="512">
        <v>0</v>
      </c>
      <c r="C96" s="513">
        <v>2</v>
      </c>
      <c r="D96" s="513">
        <v>0</v>
      </c>
      <c r="E96" s="513">
        <v>1</v>
      </c>
      <c r="F96" s="513">
        <v>0</v>
      </c>
      <c r="G96" s="513">
        <v>0</v>
      </c>
      <c r="H96" s="513">
        <v>1</v>
      </c>
      <c r="I96" s="513">
        <v>0</v>
      </c>
      <c r="J96" s="513">
        <v>6</v>
      </c>
      <c r="K96" s="513">
        <v>4</v>
      </c>
      <c r="L96" s="514">
        <v>2</v>
      </c>
      <c r="M96" s="514">
        <v>2</v>
      </c>
      <c r="N96" s="514">
        <v>2</v>
      </c>
      <c r="O96" s="513">
        <v>1</v>
      </c>
      <c r="P96" s="513">
        <v>0</v>
      </c>
      <c r="Q96" s="513">
        <v>1</v>
      </c>
      <c r="R96" s="513">
        <v>1</v>
      </c>
      <c r="S96" s="513">
        <v>1</v>
      </c>
      <c r="T96" s="515">
        <v>0</v>
      </c>
      <c r="U96" s="516">
        <v>24</v>
      </c>
    </row>
    <row r="97" spans="1:21" s="6" customFormat="1" ht="12">
      <c r="A97" s="511" t="s">
        <v>18</v>
      </c>
      <c r="B97" s="512">
        <v>1</v>
      </c>
      <c r="C97" s="513">
        <v>7</v>
      </c>
      <c r="D97" s="513">
        <v>9</v>
      </c>
      <c r="E97" s="513">
        <v>4</v>
      </c>
      <c r="F97" s="513">
        <v>2</v>
      </c>
      <c r="G97" s="513">
        <v>1</v>
      </c>
      <c r="H97" s="513">
        <v>12</v>
      </c>
      <c r="I97" s="513">
        <v>2</v>
      </c>
      <c r="J97" s="513">
        <v>28</v>
      </c>
      <c r="K97" s="513">
        <v>17</v>
      </c>
      <c r="L97" s="514">
        <v>9</v>
      </c>
      <c r="M97" s="514">
        <v>9</v>
      </c>
      <c r="N97" s="514">
        <v>10</v>
      </c>
      <c r="O97" s="513">
        <v>7</v>
      </c>
      <c r="P97" s="513">
        <v>3</v>
      </c>
      <c r="Q97" s="513">
        <v>3</v>
      </c>
      <c r="R97" s="513">
        <v>14</v>
      </c>
      <c r="S97" s="513">
        <v>8</v>
      </c>
      <c r="T97" s="515">
        <v>2</v>
      </c>
      <c r="U97" s="516">
        <v>148</v>
      </c>
    </row>
    <row r="98" spans="1:21" s="6" customFormat="1" ht="12">
      <c r="A98" s="511" t="s">
        <v>69</v>
      </c>
      <c r="B98" s="512">
        <v>0</v>
      </c>
      <c r="C98" s="513">
        <v>0</v>
      </c>
      <c r="D98" s="513">
        <v>0</v>
      </c>
      <c r="E98" s="513">
        <v>0</v>
      </c>
      <c r="F98" s="513">
        <v>1</v>
      </c>
      <c r="G98" s="513">
        <v>0</v>
      </c>
      <c r="H98" s="513">
        <v>0</v>
      </c>
      <c r="I98" s="513">
        <v>1</v>
      </c>
      <c r="J98" s="513">
        <v>0</v>
      </c>
      <c r="K98" s="513">
        <v>3</v>
      </c>
      <c r="L98" s="514">
        <v>3</v>
      </c>
      <c r="M98" s="514">
        <v>19</v>
      </c>
      <c r="N98" s="514">
        <v>4</v>
      </c>
      <c r="O98" s="513">
        <v>4</v>
      </c>
      <c r="P98" s="513">
        <v>1</v>
      </c>
      <c r="Q98" s="513">
        <v>6</v>
      </c>
      <c r="R98" s="513">
        <v>13</v>
      </c>
      <c r="S98" s="513">
        <v>3</v>
      </c>
      <c r="T98" s="515">
        <v>4</v>
      </c>
      <c r="U98" s="516">
        <v>62</v>
      </c>
    </row>
    <row r="99" spans="1:21" s="6" customFormat="1" ht="12">
      <c r="A99" s="511" t="s">
        <v>279</v>
      </c>
      <c r="B99" s="512">
        <v>0</v>
      </c>
      <c r="C99" s="513">
        <v>0</v>
      </c>
      <c r="D99" s="513">
        <v>0</v>
      </c>
      <c r="E99" s="513">
        <v>0</v>
      </c>
      <c r="F99" s="513">
        <v>0</v>
      </c>
      <c r="G99" s="513">
        <v>0</v>
      </c>
      <c r="H99" s="513">
        <v>0</v>
      </c>
      <c r="I99" s="513">
        <v>0</v>
      </c>
      <c r="J99" s="513">
        <v>1</v>
      </c>
      <c r="K99" s="513">
        <v>1</v>
      </c>
      <c r="L99" s="514">
        <v>0</v>
      </c>
      <c r="M99" s="514">
        <v>1</v>
      </c>
      <c r="N99" s="514">
        <v>1</v>
      </c>
      <c r="O99" s="513">
        <v>1</v>
      </c>
      <c r="P99" s="513">
        <v>0</v>
      </c>
      <c r="Q99" s="513">
        <v>0</v>
      </c>
      <c r="R99" s="513">
        <v>1</v>
      </c>
      <c r="S99" s="513">
        <v>0</v>
      </c>
      <c r="T99" s="515">
        <v>3</v>
      </c>
      <c r="U99" s="516">
        <v>9</v>
      </c>
    </row>
    <row r="100" spans="1:21" s="6" customFormat="1" ht="22.5">
      <c r="A100" s="511" t="s">
        <v>285</v>
      </c>
      <c r="B100" s="512">
        <v>1</v>
      </c>
      <c r="C100" s="513">
        <v>3</v>
      </c>
      <c r="D100" s="513">
        <v>0</v>
      </c>
      <c r="E100" s="513">
        <v>2</v>
      </c>
      <c r="F100" s="513">
        <v>0</v>
      </c>
      <c r="G100" s="513">
        <v>0</v>
      </c>
      <c r="H100" s="513">
        <v>0</v>
      </c>
      <c r="I100" s="513">
        <v>0</v>
      </c>
      <c r="J100" s="513">
        <v>0</v>
      </c>
      <c r="K100" s="513">
        <v>1</v>
      </c>
      <c r="L100" s="514">
        <v>1</v>
      </c>
      <c r="M100" s="514">
        <v>1</v>
      </c>
      <c r="N100" s="514">
        <v>1</v>
      </c>
      <c r="O100" s="513">
        <v>0</v>
      </c>
      <c r="P100" s="513">
        <v>1</v>
      </c>
      <c r="Q100" s="513">
        <v>1</v>
      </c>
      <c r="R100" s="513">
        <v>0</v>
      </c>
      <c r="S100" s="513">
        <v>0</v>
      </c>
      <c r="T100" s="515">
        <v>0</v>
      </c>
      <c r="U100" s="516">
        <v>12</v>
      </c>
    </row>
    <row r="101" spans="1:21" s="6" customFormat="1" ht="12">
      <c r="A101" s="511" t="s">
        <v>194</v>
      </c>
      <c r="B101" s="512">
        <v>0</v>
      </c>
      <c r="C101" s="513">
        <v>0</v>
      </c>
      <c r="D101" s="513">
        <v>0</v>
      </c>
      <c r="E101" s="513">
        <v>0</v>
      </c>
      <c r="F101" s="513">
        <v>0</v>
      </c>
      <c r="G101" s="513">
        <v>0</v>
      </c>
      <c r="H101" s="513">
        <v>1</v>
      </c>
      <c r="I101" s="513">
        <v>1</v>
      </c>
      <c r="J101" s="513">
        <v>3</v>
      </c>
      <c r="K101" s="513">
        <v>0</v>
      </c>
      <c r="L101" s="514">
        <v>1</v>
      </c>
      <c r="M101" s="514">
        <v>0</v>
      </c>
      <c r="N101" s="514">
        <v>3</v>
      </c>
      <c r="O101" s="513">
        <v>2</v>
      </c>
      <c r="P101" s="513">
        <v>11</v>
      </c>
      <c r="Q101" s="513">
        <v>11</v>
      </c>
      <c r="R101" s="513">
        <v>18</v>
      </c>
      <c r="S101" s="513">
        <v>11</v>
      </c>
      <c r="T101" s="515">
        <v>6</v>
      </c>
      <c r="U101" s="516">
        <v>68</v>
      </c>
    </row>
    <row r="102" spans="1:21" s="6" customFormat="1" ht="12">
      <c r="A102" s="511" t="s">
        <v>19</v>
      </c>
      <c r="B102" s="512">
        <v>1</v>
      </c>
      <c r="C102" s="513">
        <v>0</v>
      </c>
      <c r="D102" s="513">
        <v>0</v>
      </c>
      <c r="E102" s="513">
        <v>0</v>
      </c>
      <c r="F102" s="513">
        <v>0</v>
      </c>
      <c r="G102" s="513">
        <v>0</v>
      </c>
      <c r="H102" s="513">
        <v>0</v>
      </c>
      <c r="I102" s="513">
        <v>0</v>
      </c>
      <c r="J102" s="513">
        <v>1</v>
      </c>
      <c r="K102" s="513">
        <v>0</v>
      </c>
      <c r="L102" s="514">
        <v>0</v>
      </c>
      <c r="M102" s="514">
        <v>0</v>
      </c>
      <c r="N102" s="514">
        <v>1</v>
      </c>
      <c r="O102" s="513">
        <v>0</v>
      </c>
      <c r="P102" s="513">
        <v>0</v>
      </c>
      <c r="Q102" s="513">
        <v>0</v>
      </c>
      <c r="R102" s="513">
        <v>0</v>
      </c>
      <c r="S102" s="513">
        <v>0</v>
      </c>
      <c r="T102" s="515">
        <v>0</v>
      </c>
      <c r="U102" s="516">
        <v>3</v>
      </c>
    </row>
    <row r="103" spans="1:21" s="6" customFormat="1" ht="12">
      <c r="A103" s="511" t="s">
        <v>195</v>
      </c>
      <c r="B103" s="512">
        <v>0</v>
      </c>
      <c r="C103" s="513">
        <v>0</v>
      </c>
      <c r="D103" s="513">
        <v>0</v>
      </c>
      <c r="E103" s="513">
        <v>0</v>
      </c>
      <c r="F103" s="513">
        <v>0</v>
      </c>
      <c r="G103" s="513">
        <v>1</v>
      </c>
      <c r="H103" s="513">
        <v>2</v>
      </c>
      <c r="I103" s="513">
        <v>0</v>
      </c>
      <c r="J103" s="513">
        <v>0</v>
      </c>
      <c r="K103" s="513">
        <v>1</v>
      </c>
      <c r="L103" s="514">
        <v>1</v>
      </c>
      <c r="M103" s="514">
        <v>4</v>
      </c>
      <c r="N103" s="514">
        <v>3</v>
      </c>
      <c r="O103" s="513">
        <v>0</v>
      </c>
      <c r="P103" s="513">
        <v>0</v>
      </c>
      <c r="Q103" s="513">
        <v>0</v>
      </c>
      <c r="R103" s="513">
        <v>9</v>
      </c>
      <c r="S103" s="513">
        <v>4</v>
      </c>
      <c r="T103" s="515">
        <v>1</v>
      </c>
      <c r="U103" s="516">
        <v>26</v>
      </c>
    </row>
    <row r="104" spans="1:21" s="6" customFormat="1" ht="12">
      <c r="A104" s="511" t="s">
        <v>20</v>
      </c>
      <c r="B104" s="512">
        <v>0</v>
      </c>
      <c r="C104" s="513">
        <v>0</v>
      </c>
      <c r="D104" s="513">
        <v>0</v>
      </c>
      <c r="E104" s="513">
        <v>0</v>
      </c>
      <c r="F104" s="513">
        <v>0</v>
      </c>
      <c r="G104" s="513">
        <v>0</v>
      </c>
      <c r="H104" s="513">
        <v>0</v>
      </c>
      <c r="I104" s="513">
        <v>8</v>
      </c>
      <c r="J104" s="513">
        <v>18</v>
      </c>
      <c r="K104" s="513">
        <v>21</v>
      </c>
      <c r="L104" s="514">
        <v>18</v>
      </c>
      <c r="M104" s="514">
        <v>7</v>
      </c>
      <c r="N104" s="514">
        <v>8</v>
      </c>
      <c r="O104" s="513">
        <v>5</v>
      </c>
      <c r="P104" s="513">
        <v>4</v>
      </c>
      <c r="Q104" s="513">
        <v>5</v>
      </c>
      <c r="R104" s="513">
        <v>30</v>
      </c>
      <c r="S104" s="513">
        <v>27</v>
      </c>
      <c r="T104" s="515">
        <v>4</v>
      </c>
      <c r="U104" s="516">
        <v>155</v>
      </c>
    </row>
    <row r="105" spans="1:21" s="6" customFormat="1" ht="12">
      <c r="A105" s="511" t="s">
        <v>288</v>
      </c>
      <c r="B105" s="512">
        <v>2</v>
      </c>
      <c r="C105" s="513">
        <v>8</v>
      </c>
      <c r="D105" s="513">
        <v>3</v>
      </c>
      <c r="E105" s="513">
        <v>6</v>
      </c>
      <c r="F105" s="513">
        <v>7</v>
      </c>
      <c r="G105" s="513">
        <v>2</v>
      </c>
      <c r="H105" s="513">
        <v>4</v>
      </c>
      <c r="I105" s="513">
        <v>9</v>
      </c>
      <c r="J105" s="513">
        <v>1</v>
      </c>
      <c r="K105" s="513">
        <v>0</v>
      </c>
      <c r="L105" s="514">
        <v>0</v>
      </c>
      <c r="M105" s="514">
        <v>0</v>
      </c>
      <c r="N105" s="514">
        <v>0</v>
      </c>
      <c r="O105" s="513">
        <v>3</v>
      </c>
      <c r="P105" s="513">
        <v>0</v>
      </c>
      <c r="Q105" s="513">
        <v>4</v>
      </c>
      <c r="R105" s="513">
        <v>0</v>
      </c>
      <c r="S105" s="513">
        <v>0</v>
      </c>
      <c r="T105" s="515">
        <v>0</v>
      </c>
      <c r="U105" s="516">
        <v>49</v>
      </c>
    </row>
    <row r="106" spans="1:21" s="6" customFormat="1" ht="12">
      <c r="A106" s="511" t="s">
        <v>203</v>
      </c>
      <c r="B106" s="512">
        <v>0</v>
      </c>
      <c r="C106" s="513">
        <v>1</v>
      </c>
      <c r="D106" s="513">
        <v>0</v>
      </c>
      <c r="E106" s="513">
        <v>0</v>
      </c>
      <c r="F106" s="513">
        <v>0</v>
      </c>
      <c r="G106" s="513">
        <v>0</v>
      </c>
      <c r="H106" s="513">
        <v>0</v>
      </c>
      <c r="I106" s="513">
        <v>0</v>
      </c>
      <c r="J106" s="513">
        <v>5</v>
      </c>
      <c r="K106" s="513">
        <v>1</v>
      </c>
      <c r="L106" s="514">
        <v>3</v>
      </c>
      <c r="M106" s="514">
        <v>0</v>
      </c>
      <c r="N106" s="514">
        <v>2</v>
      </c>
      <c r="O106" s="513">
        <v>0</v>
      </c>
      <c r="P106" s="513">
        <v>1</v>
      </c>
      <c r="Q106" s="513">
        <v>0</v>
      </c>
      <c r="R106" s="513">
        <v>2</v>
      </c>
      <c r="S106" s="513">
        <v>0</v>
      </c>
      <c r="T106" s="515">
        <v>3</v>
      </c>
      <c r="U106" s="516">
        <v>18</v>
      </c>
    </row>
    <row r="107" spans="1:21" s="6" customFormat="1" ht="12">
      <c r="A107" s="511" t="s">
        <v>317</v>
      </c>
      <c r="B107" s="512">
        <v>0</v>
      </c>
      <c r="C107" s="513">
        <v>0</v>
      </c>
      <c r="D107" s="513">
        <v>1</v>
      </c>
      <c r="E107" s="513">
        <v>0</v>
      </c>
      <c r="F107" s="513">
        <v>0</v>
      </c>
      <c r="G107" s="513">
        <v>0</v>
      </c>
      <c r="H107" s="513">
        <v>0</v>
      </c>
      <c r="I107" s="513">
        <v>0</v>
      </c>
      <c r="J107" s="513">
        <v>0</v>
      </c>
      <c r="K107" s="513">
        <v>0</v>
      </c>
      <c r="L107" s="514">
        <v>1</v>
      </c>
      <c r="M107" s="514">
        <v>0</v>
      </c>
      <c r="N107" s="514">
        <v>0</v>
      </c>
      <c r="O107" s="513">
        <v>0</v>
      </c>
      <c r="P107" s="513">
        <v>0</v>
      </c>
      <c r="Q107" s="513">
        <v>0</v>
      </c>
      <c r="R107" s="513">
        <v>0</v>
      </c>
      <c r="S107" s="513">
        <v>0</v>
      </c>
      <c r="T107" s="515">
        <v>0</v>
      </c>
      <c r="U107" s="516">
        <v>2</v>
      </c>
    </row>
    <row r="108" spans="1:21" s="6" customFormat="1" ht="12">
      <c r="A108" s="511" t="s">
        <v>73</v>
      </c>
      <c r="B108" s="512">
        <v>0</v>
      </c>
      <c r="C108" s="513">
        <v>0</v>
      </c>
      <c r="D108" s="513">
        <v>0</v>
      </c>
      <c r="E108" s="513">
        <v>0</v>
      </c>
      <c r="F108" s="513">
        <v>1</v>
      </c>
      <c r="G108" s="513">
        <v>0</v>
      </c>
      <c r="H108" s="513">
        <v>0</v>
      </c>
      <c r="I108" s="513">
        <v>0</v>
      </c>
      <c r="J108" s="513">
        <v>0</v>
      </c>
      <c r="K108" s="513">
        <v>0</v>
      </c>
      <c r="L108" s="514">
        <v>1</v>
      </c>
      <c r="M108" s="514">
        <v>1</v>
      </c>
      <c r="N108" s="514">
        <v>0</v>
      </c>
      <c r="O108" s="513">
        <v>1</v>
      </c>
      <c r="P108" s="513">
        <v>2</v>
      </c>
      <c r="Q108" s="513">
        <v>1</v>
      </c>
      <c r="R108" s="513">
        <v>1</v>
      </c>
      <c r="S108" s="513">
        <v>2</v>
      </c>
      <c r="T108" s="515">
        <v>1</v>
      </c>
      <c r="U108" s="516">
        <v>11</v>
      </c>
    </row>
    <row r="109" spans="1:21" s="6" customFormat="1" ht="12">
      <c r="A109" s="511" t="s">
        <v>21</v>
      </c>
      <c r="B109" s="512">
        <v>0</v>
      </c>
      <c r="C109" s="513">
        <v>0</v>
      </c>
      <c r="D109" s="513">
        <v>1</v>
      </c>
      <c r="E109" s="513">
        <v>0</v>
      </c>
      <c r="F109" s="513">
        <v>1</v>
      </c>
      <c r="G109" s="513">
        <v>1</v>
      </c>
      <c r="H109" s="513">
        <v>0</v>
      </c>
      <c r="I109" s="513">
        <v>0</v>
      </c>
      <c r="J109" s="513">
        <v>2</v>
      </c>
      <c r="K109" s="513">
        <v>9</v>
      </c>
      <c r="L109" s="514">
        <v>6</v>
      </c>
      <c r="M109" s="514">
        <v>12</v>
      </c>
      <c r="N109" s="514">
        <v>12</v>
      </c>
      <c r="O109" s="513">
        <v>12</v>
      </c>
      <c r="P109" s="513">
        <v>3</v>
      </c>
      <c r="Q109" s="513">
        <v>4</v>
      </c>
      <c r="R109" s="513">
        <v>6</v>
      </c>
      <c r="S109" s="513">
        <v>2</v>
      </c>
      <c r="T109" s="515">
        <v>1</v>
      </c>
      <c r="U109" s="516">
        <v>72</v>
      </c>
    </row>
    <row r="110" spans="1:21" s="6" customFormat="1" ht="12">
      <c r="A110" s="511" t="s">
        <v>74</v>
      </c>
      <c r="B110" s="512">
        <v>0</v>
      </c>
      <c r="C110" s="513">
        <v>0</v>
      </c>
      <c r="D110" s="513">
        <v>0</v>
      </c>
      <c r="E110" s="513">
        <v>0</v>
      </c>
      <c r="F110" s="513">
        <v>0</v>
      </c>
      <c r="G110" s="513">
        <v>0</v>
      </c>
      <c r="H110" s="513">
        <v>4</v>
      </c>
      <c r="I110" s="513">
        <v>1</v>
      </c>
      <c r="J110" s="513">
        <v>0</v>
      </c>
      <c r="K110" s="513">
        <v>0</v>
      </c>
      <c r="L110" s="514">
        <v>0</v>
      </c>
      <c r="M110" s="514">
        <v>3</v>
      </c>
      <c r="N110" s="514">
        <v>0</v>
      </c>
      <c r="O110" s="513">
        <v>1</v>
      </c>
      <c r="P110" s="513">
        <v>0</v>
      </c>
      <c r="Q110" s="513">
        <v>0</v>
      </c>
      <c r="R110" s="513">
        <v>0</v>
      </c>
      <c r="S110" s="513">
        <v>0</v>
      </c>
      <c r="T110" s="515">
        <v>0</v>
      </c>
      <c r="U110" s="516">
        <v>9</v>
      </c>
    </row>
    <row r="111" spans="1:21" s="6" customFormat="1" ht="12">
      <c r="A111" s="511" t="s">
        <v>318</v>
      </c>
      <c r="B111" s="512">
        <v>0</v>
      </c>
      <c r="C111" s="513">
        <v>0</v>
      </c>
      <c r="D111" s="513">
        <v>0</v>
      </c>
      <c r="E111" s="513">
        <v>0</v>
      </c>
      <c r="F111" s="513">
        <v>0</v>
      </c>
      <c r="G111" s="513">
        <v>0</v>
      </c>
      <c r="H111" s="513">
        <v>0</v>
      </c>
      <c r="I111" s="513">
        <v>0</v>
      </c>
      <c r="J111" s="513">
        <v>0</v>
      </c>
      <c r="K111" s="513">
        <v>0</v>
      </c>
      <c r="L111" s="514">
        <v>0</v>
      </c>
      <c r="M111" s="514">
        <v>8</v>
      </c>
      <c r="N111" s="514">
        <v>0</v>
      </c>
      <c r="O111" s="513">
        <v>0</v>
      </c>
      <c r="P111" s="513">
        <v>1</v>
      </c>
      <c r="Q111" s="513">
        <v>0</v>
      </c>
      <c r="R111" s="513">
        <v>0</v>
      </c>
      <c r="S111" s="513">
        <v>0</v>
      </c>
      <c r="T111" s="515">
        <v>0</v>
      </c>
      <c r="U111" s="516">
        <v>9</v>
      </c>
    </row>
    <row r="112" spans="1:21" s="6" customFormat="1" ht="12">
      <c r="A112" s="511" t="s">
        <v>319</v>
      </c>
      <c r="B112" s="512">
        <v>0</v>
      </c>
      <c r="C112" s="513">
        <v>0</v>
      </c>
      <c r="D112" s="513">
        <v>0</v>
      </c>
      <c r="E112" s="513">
        <v>0</v>
      </c>
      <c r="F112" s="513">
        <v>0</v>
      </c>
      <c r="G112" s="513">
        <v>0</v>
      </c>
      <c r="H112" s="513">
        <v>0</v>
      </c>
      <c r="I112" s="513">
        <v>0</v>
      </c>
      <c r="J112" s="513">
        <v>0</v>
      </c>
      <c r="K112" s="513">
        <v>0</v>
      </c>
      <c r="L112" s="514">
        <v>0</v>
      </c>
      <c r="M112" s="514">
        <v>0</v>
      </c>
      <c r="N112" s="514">
        <v>0</v>
      </c>
      <c r="O112" s="513">
        <v>1</v>
      </c>
      <c r="P112" s="513">
        <v>0</v>
      </c>
      <c r="Q112" s="513">
        <v>0</v>
      </c>
      <c r="R112" s="513">
        <v>1</v>
      </c>
      <c r="S112" s="513">
        <v>0</v>
      </c>
      <c r="T112" s="515">
        <v>0</v>
      </c>
      <c r="U112" s="516">
        <v>2</v>
      </c>
    </row>
    <row r="113" spans="1:21" s="6" customFormat="1" ht="12">
      <c r="A113" s="511" t="s">
        <v>280</v>
      </c>
      <c r="B113" s="512">
        <v>0</v>
      </c>
      <c r="C113" s="513">
        <v>0</v>
      </c>
      <c r="D113" s="513">
        <v>0</v>
      </c>
      <c r="E113" s="513">
        <v>0</v>
      </c>
      <c r="F113" s="513">
        <v>0</v>
      </c>
      <c r="G113" s="513">
        <v>0</v>
      </c>
      <c r="H113" s="513">
        <v>0</v>
      </c>
      <c r="I113" s="513">
        <v>0</v>
      </c>
      <c r="J113" s="513">
        <v>0</v>
      </c>
      <c r="K113" s="513">
        <v>0</v>
      </c>
      <c r="L113" s="514">
        <v>0</v>
      </c>
      <c r="M113" s="514">
        <v>0</v>
      </c>
      <c r="N113" s="514">
        <v>0</v>
      </c>
      <c r="O113" s="513">
        <v>0</v>
      </c>
      <c r="P113" s="513">
        <v>0</v>
      </c>
      <c r="Q113" s="513">
        <v>0</v>
      </c>
      <c r="R113" s="513">
        <v>0</v>
      </c>
      <c r="S113" s="513">
        <v>0</v>
      </c>
      <c r="T113" s="515">
        <v>1</v>
      </c>
      <c r="U113" s="516">
        <v>1</v>
      </c>
    </row>
    <row r="114" spans="1:21" s="6" customFormat="1" ht="12">
      <c r="A114" s="511" t="s">
        <v>22</v>
      </c>
      <c r="B114" s="512">
        <v>29</v>
      </c>
      <c r="C114" s="513">
        <v>35</v>
      </c>
      <c r="D114" s="513">
        <v>0</v>
      </c>
      <c r="E114" s="513">
        <v>4</v>
      </c>
      <c r="F114" s="513">
        <v>17</v>
      </c>
      <c r="G114" s="513">
        <v>10</v>
      </c>
      <c r="H114" s="513">
        <v>12</v>
      </c>
      <c r="I114" s="513">
        <v>22</v>
      </c>
      <c r="J114" s="513">
        <v>94</v>
      </c>
      <c r="K114" s="513">
        <v>68</v>
      </c>
      <c r="L114" s="514">
        <v>29</v>
      </c>
      <c r="M114" s="514">
        <v>40</v>
      </c>
      <c r="N114" s="514">
        <v>35</v>
      </c>
      <c r="O114" s="513">
        <v>38</v>
      </c>
      <c r="P114" s="513">
        <v>50</v>
      </c>
      <c r="Q114" s="513">
        <v>78</v>
      </c>
      <c r="R114" s="513">
        <v>96</v>
      </c>
      <c r="S114" s="513">
        <v>69</v>
      </c>
      <c r="T114" s="515">
        <v>22</v>
      </c>
      <c r="U114" s="516">
        <v>748</v>
      </c>
    </row>
    <row r="115" spans="1:21" s="6" customFormat="1" ht="12">
      <c r="A115" s="511" t="s">
        <v>50</v>
      </c>
      <c r="B115" s="512">
        <v>0</v>
      </c>
      <c r="C115" s="513">
        <v>0</v>
      </c>
      <c r="D115" s="513">
        <v>0</v>
      </c>
      <c r="E115" s="513">
        <v>0</v>
      </c>
      <c r="F115" s="513">
        <v>0</v>
      </c>
      <c r="G115" s="513">
        <v>0</v>
      </c>
      <c r="H115" s="513">
        <v>0</v>
      </c>
      <c r="I115" s="513">
        <v>0</v>
      </c>
      <c r="J115" s="513">
        <v>1</v>
      </c>
      <c r="K115" s="513">
        <v>3</v>
      </c>
      <c r="L115" s="514">
        <v>7</v>
      </c>
      <c r="M115" s="514">
        <v>31</v>
      </c>
      <c r="N115" s="514">
        <v>21</v>
      </c>
      <c r="O115" s="513">
        <v>25</v>
      </c>
      <c r="P115" s="513">
        <v>16</v>
      </c>
      <c r="Q115" s="513">
        <v>13</v>
      </c>
      <c r="R115" s="513">
        <v>9</v>
      </c>
      <c r="S115" s="513">
        <v>2</v>
      </c>
      <c r="T115" s="515">
        <v>4</v>
      </c>
      <c r="U115" s="516">
        <v>132</v>
      </c>
    </row>
    <row r="116" spans="1:21" s="6" customFormat="1" ht="12">
      <c r="A116" s="511" t="s">
        <v>291</v>
      </c>
      <c r="B116" s="512">
        <v>0</v>
      </c>
      <c r="C116" s="513">
        <v>0</v>
      </c>
      <c r="D116" s="513">
        <v>0</v>
      </c>
      <c r="E116" s="513">
        <v>0</v>
      </c>
      <c r="F116" s="513">
        <v>6</v>
      </c>
      <c r="G116" s="513">
        <v>2</v>
      </c>
      <c r="H116" s="513">
        <v>0</v>
      </c>
      <c r="I116" s="513">
        <v>7</v>
      </c>
      <c r="J116" s="513">
        <v>0</v>
      </c>
      <c r="K116" s="513">
        <v>0</v>
      </c>
      <c r="L116" s="514">
        <v>0</v>
      </c>
      <c r="M116" s="514">
        <v>1</v>
      </c>
      <c r="N116" s="514">
        <v>0</v>
      </c>
      <c r="O116" s="513">
        <v>0</v>
      </c>
      <c r="P116" s="513">
        <v>0</v>
      </c>
      <c r="Q116" s="513">
        <v>0</v>
      </c>
      <c r="R116" s="513">
        <v>0</v>
      </c>
      <c r="S116" s="513">
        <v>0</v>
      </c>
      <c r="T116" s="515">
        <v>0</v>
      </c>
      <c r="U116" s="516">
        <v>16</v>
      </c>
    </row>
    <row r="117" spans="1:21" s="6" customFormat="1" ht="12">
      <c r="A117" s="511" t="s">
        <v>57</v>
      </c>
      <c r="B117" s="512">
        <v>0</v>
      </c>
      <c r="C117" s="513">
        <v>0</v>
      </c>
      <c r="D117" s="513">
        <v>3</v>
      </c>
      <c r="E117" s="513">
        <v>1</v>
      </c>
      <c r="F117" s="513">
        <v>1</v>
      </c>
      <c r="G117" s="513">
        <v>0</v>
      </c>
      <c r="H117" s="513">
        <v>1</v>
      </c>
      <c r="I117" s="513">
        <v>6</v>
      </c>
      <c r="J117" s="513">
        <v>14</v>
      </c>
      <c r="K117" s="513">
        <v>5</v>
      </c>
      <c r="L117" s="514">
        <v>3</v>
      </c>
      <c r="M117" s="514">
        <v>5</v>
      </c>
      <c r="N117" s="514">
        <v>15</v>
      </c>
      <c r="O117" s="513">
        <v>6</v>
      </c>
      <c r="P117" s="513">
        <v>3</v>
      </c>
      <c r="Q117" s="513">
        <v>6</v>
      </c>
      <c r="R117" s="513">
        <v>10</v>
      </c>
      <c r="S117" s="513">
        <v>3</v>
      </c>
      <c r="T117" s="515">
        <v>3</v>
      </c>
      <c r="U117" s="516">
        <v>85</v>
      </c>
    </row>
    <row r="118" spans="1:21" s="6" customFormat="1" ht="12">
      <c r="A118" s="511" t="s">
        <v>23</v>
      </c>
      <c r="B118" s="512">
        <v>0</v>
      </c>
      <c r="C118" s="513">
        <v>0</v>
      </c>
      <c r="D118" s="513">
        <v>0</v>
      </c>
      <c r="E118" s="513">
        <v>0</v>
      </c>
      <c r="F118" s="513">
        <v>0</v>
      </c>
      <c r="G118" s="513">
        <v>0</v>
      </c>
      <c r="H118" s="513">
        <v>0</v>
      </c>
      <c r="I118" s="513">
        <v>3</v>
      </c>
      <c r="J118" s="513">
        <v>5</v>
      </c>
      <c r="K118" s="513">
        <v>19</v>
      </c>
      <c r="L118" s="514">
        <v>6</v>
      </c>
      <c r="M118" s="514">
        <v>12</v>
      </c>
      <c r="N118" s="514">
        <v>3</v>
      </c>
      <c r="O118" s="513">
        <v>0</v>
      </c>
      <c r="P118" s="513">
        <v>3</v>
      </c>
      <c r="Q118" s="513">
        <v>0</v>
      </c>
      <c r="R118" s="513">
        <v>11</v>
      </c>
      <c r="S118" s="513">
        <v>3</v>
      </c>
      <c r="T118" s="515">
        <v>0</v>
      </c>
      <c r="U118" s="516">
        <v>65</v>
      </c>
    </row>
    <row r="119" spans="1:21" s="6" customFormat="1" ht="12">
      <c r="A119" s="511" t="s">
        <v>24</v>
      </c>
      <c r="B119" s="512">
        <v>1</v>
      </c>
      <c r="C119" s="513">
        <v>0</v>
      </c>
      <c r="D119" s="513">
        <v>1</v>
      </c>
      <c r="E119" s="513">
        <v>1</v>
      </c>
      <c r="F119" s="513">
        <v>11</v>
      </c>
      <c r="G119" s="513">
        <v>27</v>
      </c>
      <c r="H119" s="513">
        <v>27</v>
      </c>
      <c r="I119" s="513">
        <v>7</v>
      </c>
      <c r="J119" s="513">
        <v>10</v>
      </c>
      <c r="K119" s="513">
        <v>13</v>
      </c>
      <c r="L119" s="514">
        <v>2</v>
      </c>
      <c r="M119" s="514">
        <v>6</v>
      </c>
      <c r="N119" s="514">
        <v>12</v>
      </c>
      <c r="O119" s="513">
        <v>17</v>
      </c>
      <c r="P119" s="513">
        <v>7</v>
      </c>
      <c r="Q119" s="513">
        <v>7</v>
      </c>
      <c r="R119" s="513">
        <v>20</v>
      </c>
      <c r="S119" s="513">
        <v>6</v>
      </c>
      <c r="T119" s="515">
        <v>4</v>
      </c>
      <c r="U119" s="516">
        <v>179</v>
      </c>
    </row>
    <row r="120" spans="1:21" s="6" customFormat="1" ht="22.5">
      <c r="A120" s="511" t="s">
        <v>320</v>
      </c>
      <c r="B120" s="512">
        <v>0</v>
      </c>
      <c r="C120" s="513">
        <v>0</v>
      </c>
      <c r="D120" s="513">
        <v>0</v>
      </c>
      <c r="E120" s="513">
        <v>0</v>
      </c>
      <c r="F120" s="513">
        <v>0</v>
      </c>
      <c r="G120" s="513">
        <v>0</v>
      </c>
      <c r="H120" s="513">
        <v>0</v>
      </c>
      <c r="I120" s="513">
        <v>0</v>
      </c>
      <c r="J120" s="513">
        <v>0</v>
      </c>
      <c r="K120" s="513">
        <v>0</v>
      </c>
      <c r="L120" s="514">
        <v>0</v>
      </c>
      <c r="M120" s="514">
        <v>1</v>
      </c>
      <c r="N120" s="514">
        <v>0</v>
      </c>
      <c r="O120" s="513">
        <v>0</v>
      </c>
      <c r="P120" s="513">
        <v>0</v>
      </c>
      <c r="Q120" s="513">
        <v>0</v>
      </c>
      <c r="R120" s="513">
        <v>0</v>
      </c>
      <c r="S120" s="513">
        <v>0</v>
      </c>
      <c r="T120" s="515">
        <v>0</v>
      </c>
      <c r="U120" s="516">
        <v>1</v>
      </c>
    </row>
    <row r="121" spans="1:21" s="6" customFormat="1" ht="12">
      <c r="A121" s="511" t="s">
        <v>63</v>
      </c>
      <c r="B121" s="512">
        <v>0</v>
      </c>
      <c r="C121" s="513">
        <v>1</v>
      </c>
      <c r="D121" s="513">
        <v>0</v>
      </c>
      <c r="E121" s="513">
        <v>0</v>
      </c>
      <c r="F121" s="513">
        <v>1</v>
      </c>
      <c r="G121" s="513">
        <v>7</v>
      </c>
      <c r="H121" s="513">
        <v>2</v>
      </c>
      <c r="I121" s="513">
        <v>5</v>
      </c>
      <c r="J121" s="513">
        <v>0</v>
      </c>
      <c r="K121" s="513">
        <v>5</v>
      </c>
      <c r="L121" s="514">
        <v>32</v>
      </c>
      <c r="M121" s="514">
        <v>5</v>
      </c>
      <c r="N121" s="514">
        <v>8</v>
      </c>
      <c r="O121" s="513">
        <v>4</v>
      </c>
      <c r="P121" s="513">
        <v>11</v>
      </c>
      <c r="Q121" s="513">
        <v>15</v>
      </c>
      <c r="R121" s="513">
        <v>15</v>
      </c>
      <c r="S121" s="513">
        <v>2</v>
      </c>
      <c r="T121" s="515">
        <v>4</v>
      </c>
      <c r="U121" s="516">
        <v>117</v>
      </c>
    </row>
    <row r="122" spans="1:21" s="6" customFormat="1" ht="12">
      <c r="A122" s="511" t="s">
        <v>321</v>
      </c>
      <c r="B122" s="512">
        <v>0</v>
      </c>
      <c r="C122" s="513">
        <v>0</v>
      </c>
      <c r="D122" s="513">
        <v>0</v>
      </c>
      <c r="E122" s="513">
        <v>0</v>
      </c>
      <c r="F122" s="513">
        <v>0</v>
      </c>
      <c r="G122" s="513">
        <v>0</v>
      </c>
      <c r="H122" s="513">
        <v>0</v>
      </c>
      <c r="I122" s="513">
        <v>0</v>
      </c>
      <c r="J122" s="513">
        <v>0</v>
      </c>
      <c r="K122" s="513">
        <v>0</v>
      </c>
      <c r="L122" s="514">
        <v>1</v>
      </c>
      <c r="M122" s="514">
        <v>0</v>
      </c>
      <c r="N122" s="514">
        <v>0</v>
      </c>
      <c r="O122" s="513">
        <v>0</v>
      </c>
      <c r="P122" s="513">
        <v>0</v>
      </c>
      <c r="Q122" s="513">
        <v>0</v>
      </c>
      <c r="R122" s="513">
        <v>0</v>
      </c>
      <c r="S122" s="513">
        <v>0</v>
      </c>
      <c r="T122" s="515">
        <v>0</v>
      </c>
      <c r="U122" s="516">
        <v>1</v>
      </c>
    </row>
    <row r="123" spans="1:21" s="6" customFormat="1" ht="12">
      <c r="A123" s="511" t="s">
        <v>322</v>
      </c>
      <c r="B123" s="512">
        <v>0</v>
      </c>
      <c r="C123" s="513">
        <v>0</v>
      </c>
      <c r="D123" s="513">
        <v>0</v>
      </c>
      <c r="E123" s="513">
        <v>0</v>
      </c>
      <c r="F123" s="513">
        <v>0</v>
      </c>
      <c r="G123" s="513">
        <v>0</v>
      </c>
      <c r="H123" s="513">
        <v>0</v>
      </c>
      <c r="I123" s="513">
        <v>0</v>
      </c>
      <c r="J123" s="513">
        <v>0</v>
      </c>
      <c r="K123" s="513">
        <v>0</v>
      </c>
      <c r="L123" s="514">
        <v>0</v>
      </c>
      <c r="M123" s="514">
        <v>0</v>
      </c>
      <c r="N123" s="514">
        <v>0</v>
      </c>
      <c r="O123" s="513">
        <v>0</v>
      </c>
      <c r="P123" s="513">
        <v>0</v>
      </c>
      <c r="Q123" s="513">
        <v>1</v>
      </c>
      <c r="R123" s="513">
        <v>0</v>
      </c>
      <c r="S123" s="513">
        <v>0</v>
      </c>
      <c r="T123" s="515">
        <v>0</v>
      </c>
      <c r="U123" s="516">
        <v>1</v>
      </c>
    </row>
    <row r="124" spans="1:21" s="6" customFormat="1" ht="12">
      <c r="A124" s="511" t="s">
        <v>196</v>
      </c>
      <c r="B124" s="512">
        <v>0</v>
      </c>
      <c r="C124" s="513">
        <v>0</v>
      </c>
      <c r="D124" s="513">
        <v>0</v>
      </c>
      <c r="E124" s="513">
        <v>0</v>
      </c>
      <c r="F124" s="513">
        <v>0</v>
      </c>
      <c r="G124" s="513">
        <v>0</v>
      </c>
      <c r="H124" s="513">
        <v>0</v>
      </c>
      <c r="I124" s="513">
        <v>0</v>
      </c>
      <c r="J124" s="513">
        <v>1</v>
      </c>
      <c r="K124" s="513">
        <v>0</v>
      </c>
      <c r="L124" s="514">
        <v>1</v>
      </c>
      <c r="M124" s="514">
        <v>0</v>
      </c>
      <c r="N124" s="514">
        <v>0</v>
      </c>
      <c r="O124" s="513">
        <v>0</v>
      </c>
      <c r="P124" s="513">
        <v>0</v>
      </c>
      <c r="Q124" s="513">
        <v>1</v>
      </c>
      <c r="R124" s="513">
        <v>1</v>
      </c>
      <c r="S124" s="513">
        <v>0</v>
      </c>
      <c r="T124" s="515">
        <v>2</v>
      </c>
      <c r="U124" s="516">
        <v>6</v>
      </c>
    </row>
    <row r="125" spans="1:21" s="6" customFormat="1" ht="12">
      <c r="A125" s="511" t="s">
        <v>64</v>
      </c>
      <c r="B125" s="512">
        <v>0</v>
      </c>
      <c r="C125" s="513">
        <v>0</v>
      </c>
      <c r="D125" s="513">
        <v>1</v>
      </c>
      <c r="E125" s="513">
        <v>1</v>
      </c>
      <c r="F125" s="513">
        <v>1</v>
      </c>
      <c r="G125" s="513">
        <v>0</v>
      </c>
      <c r="H125" s="513">
        <v>4</v>
      </c>
      <c r="I125" s="513">
        <v>0</v>
      </c>
      <c r="J125" s="513">
        <v>0</v>
      </c>
      <c r="K125" s="513">
        <v>4</v>
      </c>
      <c r="L125" s="514">
        <v>8</v>
      </c>
      <c r="M125" s="514">
        <v>9</v>
      </c>
      <c r="N125" s="514">
        <v>4</v>
      </c>
      <c r="O125" s="513">
        <v>9</v>
      </c>
      <c r="P125" s="513">
        <v>2</v>
      </c>
      <c r="Q125" s="513">
        <v>1</v>
      </c>
      <c r="R125" s="513">
        <v>8</v>
      </c>
      <c r="S125" s="513">
        <v>1</v>
      </c>
      <c r="T125" s="515">
        <v>1</v>
      </c>
      <c r="U125" s="516">
        <v>54</v>
      </c>
    </row>
    <row r="126" spans="1:21" s="6" customFormat="1" ht="12">
      <c r="A126" s="511" t="s">
        <v>197</v>
      </c>
      <c r="B126" s="512">
        <v>0</v>
      </c>
      <c r="C126" s="513">
        <v>0</v>
      </c>
      <c r="D126" s="513">
        <v>0</v>
      </c>
      <c r="E126" s="513">
        <v>0</v>
      </c>
      <c r="F126" s="513">
        <v>0</v>
      </c>
      <c r="G126" s="513">
        <v>0</v>
      </c>
      <c r="H126" s="513">
        <v>0</v>
      </c>
      <c r="I126" s="513">
        <v>0</v>
      </c>
      <c r="J126" s="513">
        <v>0</v>
      </c>
      <c r="K126" s="513">
        <v>0</v>
      </c>
      <c r="L126" s="514">
        <v>0</v>
      </c>
      <c r="M126" s="514">
        <v>0</v>
      </c>
      <c r="N126" s="514">
        <v>0</v>
      </c>
      <c r="O126" s="513">
        <v>1</v>
      </c>
      <c r="P126" s="513">
        <v>1</v>
      </c>
      <c r="Q126" s="513">
        <v>0</v>
      </c>
      <c r="R126" s="513">
        <v>2</v>
      </c>
      <c r="S126" s="513">
        <v>0</v>
      </c>
      <c r="T126" s="515">
        <v>0</v>
      </c>
      <c r="U126" s="516">
        <v>4</v>
      </c>
    </row>
    <row r="127" spans="1:21" s="6" customFormat="1" ht="12">
      <c r="A127" s="511" t="s">
        <v>294</v>
      </c>
      <c r="B127" s="512">
        <v>5</v>
      </c>
      <c r="C127" s="513">
        <v>11</v>
      </c>
      <c r="D127" s="513">
        <v>18</v>
      </c>
      <c r="E127" s="513">
        <v>15</v>
      </c>
      <c r="F127" s="513">
        <v>18</v>
      </c>
      <c r="G127" s="513">
        <v>8</v>
      </c>
      <c r="H127" s="513">
        <v>22</v>
      </c>
      <c r="I127" s="513">
        <v>6</v>
      </c>
      <c r="J127" s="513">
        <v>0</v>
      </c>
      <c r="K127" s="513">
        <v>0</v>
      </c>
      <c r="L127" s="514">
        <v>0</v>
      </c>
      <c r="M127" s="514">
        <v>0</v>
      </c>
      <c r="N127" s="514">
        <v>0</v>
      </c>
      <c r="O127" s="513">
        <v>0</v>
      </c>
      <c r="P127" s="513">
        <v>0</v>
      </c>
      <c r="Q127" s="513">
        <v>0</v>
      </c>
      <c r="R127" s="513">
        <v>0</v>
      </c>
      <c r="S127" s="513">
        <v>0</v>
      </c>
      <c r="T127" s="515">
        <v>0</v>
      </c>
      <c r="U127" s="516">
        <v>103</v>
      </c>
    </row>
    <row r="128" spans="1:21" s="4" customFormat="1" ht="12.75">
      <c r="A128" s="511" t="s">
        <v>323</v>
      </c>
      <c r="B128" s="512">
        <v>0</v>
      </c>
      <c r="C128" s="513">
        <v>0</v>
      </c>
      <c r="D128" s="513">
        <v>0</v>
      </c>
      <c r="E128" s="513">
        <v>0</v>
      </c>
      <c r="F128" s="513">
        <v>0</v>
      </c>
      <c r="G128" s="513">
        <v>0</v>
      </c>
      <c r="H128" s="513">
        <v>0</v>
      </c>
      <c r="I128" s="513">
        <v>0</v>
      </c>
      <c r="J128" s="513">
        <v>0</v>
      </c>
      <c r="K128" s="513">
        <v>0</v>
      </c>
      <c r="L128" s="514">
        <v>0</v>
      </c>
      <c r="M128" s="514">
        <v>0</v>
      </c>
      <c r="N128" s="514">
        <v>0</v>
      </c>
      <c r="O128" s="513">
        <v>0</v>
      </c>
      <c r="P128" s="513">
        <v>0</v>
      </c>
      <c r="Q128" s="513">
        <v>0</v>
      </c>
      <c r="R128" s="513">
        <v>0</v>
      </c>
      <c r="S128" s="513">
        <v>1</v>
      </c>
      <c r="T128" s="515">
        <v>0</v>
      </c>
      <c r="U128" s="516">
        <v>1</v>
      </c>
    </row>
    <row r="129" spans="1:21" s="4" customFormat="1" ht="12.75">
      <c r="A129" s="511" t="s">
        <v>200</v>
      </c>
      <c r="B129" s="512">
        <v>0</v>
      </c>
      <c r="C129" s="513">
        <v>0</v>
      </c>
      <c r="D129" s="513">
        <v>0</v>
      </c>
      <c r="E129" s="513">
        <v>0</v>
      </c>
      <c r="F129" s="513">
        <v>0</v>
      </c>
      <c r="G129" s="513">
        <v>0</v>
      </c>
      <c r="H129" s="513">
        <v>0</v>
      </c>
      <c r="I129" s="513">
        <v>0</v>
      </c>
      <c r="J129" s="513">
        <v>0</v>
      </c>
      <c r="K129" s="513">
        <v>0</v>
      </c>
      <c r="L129" s="514">
        <v>0</v>
      </c>
      <c r="M129" s="514">
        <v>1</v>
      </c>
      <c r="N129" s="514">
        <v>0</v>
      </c>
      <c r="O129" s="513">
        <v>0</v>
      </c>
      <c r="P129" s="513">
        <v>0</v>
      </c>
      <c r="Q129" s="513">
        <v>1</v>
      </c>
      <c r="R129" s="513">
        <v>0</v>
      </c>
      <c r="S129" s="513">
        <v>0</v>
      </c>
      <c r="T129" s="515">
        <v>0</v>
      </c>
      <c r="U129" s="516">
        <v>2</v>
      </c>
    </row>
    <row r="130" spans="1:21" s="27" customFormat="1" ht="12">
      <c r="A130" s="540" t="s">
        <v>25</v>
      </c>
      <c r="B130" s="541">
        <v>140</v>
      </c>
      <c r="C130" s="537">
        <v>164</v>
      </c>
      <c r="D130" s="537">
        <v>38</v>
      </c>
      <c r="E130" s="537">
        <v>57</v>
      </c>
      <c r="F130" s="537">
        <v>102</v>
      </c>
      <c r="G130" s="537">
        <v>96</v>
      </c>
      <c r="H130" s="537">
        <v>115</v>
      </c>
      <c r="I130" s="537">
        <v>149</v>
      </c>
      <c r="J130" s="537">
        <v>286</v>
      </c>
      <c r="K130" s="537">
        <v>288</v>
      </c>
      <c r="L130" s="538">
        <v>267</v>
      </c>
      <c r="M130" s="538">
        <v>323</v>
      </c>
      <c r="N130" s="538">
        <v>234</v>
      </c>
      <c r="O130" s="537">
        <v>214</v>
      </c>
      <c r="P130" s="537">
        <v>178</v>
      </c>
      <c r="Q130" s="537">
        <v>226</v>
      </c>
      <c r="R130" s="537">
        <v>751</v>
      </c>
      <c r="S130" s="537">
        <v>168</v>
      </c>
      <c r="T130" s="542">
        <v>81</v>
      </c>
      <c r="U130" s="539">
        <v>3877</v>
      </c>
    </row>
    <row r="131" spans="1:21" s="6" customFormat="1" ht="22.5">
      <c r="A131" s="511" t="s">
        <v>40</v>
      </c>
      <c r="B131" s="512">
        <v>1</v>
      </c>
      <c r="C131" s="513">
        <v>1</v>
      </c>
      <c r="D131" s="513">
        <v>12</v>
      </c>
      <c r="E131" s="513">
        <v>6</v>
      </c>
      <c r="F131" s="513">
        <v>6</v>
      </c>
      <c r="G131" s="513">
        <v>20</v>
      </c>
      <c r="H131" s="513">
        <v>24</v>
      </c>
      <c r="I131" s="513">
        <v>16</v>
      </c>
      <c r="J131" s="513">
        <v>22</v>
      </c>
      <c r="K131" s="513">
        <v>36</v>
      </c>
      <c r="L131" s="514">
        <v>26</v>
      </c>
      <c r="M131" s="514">
        <v>67</v>
      </c>
      <c r="N131" s="514">
        <v>131</v>
      </c>
      <c r="O131" s="513">
        <v>59</v>
      </c>
      <c r="P131" s="513">
        <v>45</v>
      </c>
      <c r="Q131" s="513">
        <v>73</v>
      </c>
      <c r="R131" s="513">
        <v>100</v>
      </c>
      <c r="S131" s="513">
        <v>63</v>
      </c>
      <c r="T131" s="515">
        <v>18</v>
      </c>
      <c r="U131" s="516">
        <v>726</v>
      </c>
    </row>
    <row r="132" spans="1:21" ht="12.75">
      <c r="A132" s="511" t="s">
        <v>62</v>
      </c>
      <c r="B132" s="512">
        <v>0</v>
      </c>
      <c r="C132" s="513">
        <v>0</v>
      </c>
      <c r="D132" s="513">
        <v>1</v>
      </c>
      <c r="E132" s="513">
        <v>0</v>
      </c>
      <c r="F132" s="513">
        <v>0</v>
      </c>
      <c r="G132" s="513">
        <v>0</v>
      </c>
      <c r="H132" s="513">
        <v>0</v>
      </c>
      <c r="I132" s="513">
        <v>0</v>
      </c>
      <c r="J132" s="513">
        <v>0</v>
      </c>
      <c r="K132" s="513">
        <v>6</v>
      </c>
      <c r="L132" s="514">
        <v>68</v>
      </c>
      <c r="M132" s="514">
        <v>22</v>
      </c>
      <c r="N132" s="514">
        <v>15</v>
      </c>
      <c r="O132" s="513">
        <v>11</v>
      </c>
      <c r="P132" s="513">
        <v>15</v>
      </c>
      <c r="Q132" s="513">
        <v>5</v>
      </c>
      <c r="R132" s="513">
        <v>1</v>
      </c>
      <c r="S132" s="513">
        <v>1</v>
      </c>
      <c r="T132" s="515">
        <v>0</v>
      </c>
      <c r="U132" s="516">
        <v>145</v>
      </c>
    </row>
    <row r="133" spans="1:21" ht="12.75">
      <c r="A133" s="543" t="s">
        <v>41</v>
      </c>
      <c r="B133" s="544">
        <v>1602</v>
      </c>
      <c r="C133" s="545">
        <v>2226</v>
      </c>
      <c r="D133" s="545">
        <v>841</v>
      </c>
      <c r="E133" s="545">
        <v>2207</v>
      </c>
      <c r="F133" s="545">
        <v>1187</v>
      </c>
      <c r="G133" s="545">
        <v>1417</v>
      </c>
      <c r="H133" s="545">
        <v>2211</v>
      </c>
      <c r="I133" s="545">
        <v>2109</v>
      </c>
      <c r="J133" s="545">
        <v>4085</v>
      </c>
      <c r="K133" s="545">
        <v>7218</v>
      </c>
      <c r="L133" s="546">
        <v>8793</v>
      </c>
      <c r="M133" s="546">
        <v>18094</v>
      </c>
      <c r="N133" s="546">
        <v>8484</v>
      </c>
      <c r="O133" s="545">
        <v>11400</v>
      </c>
      <c r="P133" s="545">
        <v>5459</v>
      </c>
      <c r="Q133" s="545">
        <v>4021</v>
      </c>
      <c r="R133" s="545">
        <v>3016</v>
      </c>
      <c r="S133" s="545">
        <v>1878</v>
      </c>
      <c r="T133" s="547">
        <v>1159</v>
      </c>
      <c r="U133" s="548">
        <v>87407</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1:L69"/>
  <sheetViews>
    <sheetView tabSelected="1" zoomScaleSheetLayoutView="100" workbookViewId="0" topLeftCell="A1">
      <selection activeCell="A82" sqref="A82:B83"/>
    </sheetView>
  </sheetViews>
  <sheetFormatPr defaultColWidth="9.140625" defaultRowHeight="12.75"/>
  <cols>
    <col min="1" max="8" width="12.140625" style="102" customWidth="1"/>
    <col min="9" max="9" width="9.140625" style="106" customWidth="1"/>
    <col min="10" max="10" width="10.8515625" style="102" bestFit="1" customWidth="1"/>
    <col min="11" max="11" width="9.140625" style="102" customWidth="1"/>
    <col min="12" max="12" width="14.57421875" style="107" bestFit="1" customWidth="1"/>
    <col min="13" max="16384" width="9.140625" style="102" customWidth="1"/>
  </cols>
  <sheetData>
    <row r="1" spans="1:12" s="103" customFormat="1" ht="15.75">
      <c r="A1" s="237"/>
      <c r="B1" s="629" t="s">
        <v>117</v>
      </c>
      <c r="C1" s="630"/>
      <c r="D1" s="630"/>
      <c r="E1" s="630"/>
      <c r="F1" s="630"/>
      <c r="G1" s="630"/>
      <c r="H1" s="102"/>
      <c r="I1" s="237"/>
      <c r="J1" s="102"/>
      <c r="K1" s="249" t="s">
        <v>211</v>
      </c>
      <c r="L1" s="131"/>
    </row>
    <row r="2" spans="1:12" s="103" customFormat="1" ht="15.75">
      <c r="A2" s="237"/>
      <c r="B2" s="631" t="str">
        <f>CONCATENATE("květen 2004 - ",LOWER(Nastavení!$B$1))</f>
        <v>květen 2004 - srpen 2008</v>
      </c>
      <c r="C2" s="632"/>
      <c r="D2" s="632"/>
      <c r="E2" s="632"/>
      <c r="F2" s="632"/>
      <c r="G2" s="633"/>
      <c r="H2" s="107"/>
      <c r="I2" s="237"/>
      <c r="J2" s="248">
        <v>38108</v>
      </c>
      <c r="K2" s="249">
        <f>VLOOKUP(DATE(1900,MONTH(J2),1),$B$6:$G$17,YEAR(J2)-2002,FALSE)</f>
        <v>60</v>
      </c>
      <c r="L2" s="131"/>
    </row>
    <row r="3" spans="1:12" s="420" customFormat="1" ht="12.75">
      <c r="A3" s="417"/>
      <c r="B3" s="418"/>
      <c r="C3" s="418"/>
      <c r="D3" s="418"/>
      <c r="E3" s="418"/>
      <c r="F3" s="418"/>
      <c r="G3" s="429" t="s">
        <v>243</v>
      </c>
      <c r="H3" s="410"/>
      <c r="I3" s="417"/>
      <c r="J3" s="248">
        <v>38139</v>
      </c>
      <c r="K3" s="249">
        <f aca="true" t="shared" si="0" ref="K3:K66">VLOOKUP(DATE(1900,MONTH(J3),1),$B$6:$G$17,YEAR(J3)-2002,FALSE)</f>
        <v>83</v>
      </c>
      <c r="L3" s="419"/>
    </row>
    <row r="4" spans="1:12" ht="15">
      <c r="A4" s="237"/>
      <c r="B4" s="111" t="s">
        <v>123</v>
      </c>
      <c r="C4" s="634">
        <v>2004</v>
      </c>
      <c r="D4" s="634">
        <v>2005</v>
      </c>
      <c r="E4" s="634">
        <v>2006</v>
      </c>
      <c r="F4" s="634">
        <v>2007</v>
      </c>
      <c r="G4" s="634">
        <v>2008</v>
      </c>
      <c r="H4" s="107"/>
      <c r="J4" s="248">
        <v>38169</v>
      </c>
      <c r="K4" s="249">
        <f t="shared" si="0"/>
        <v>101</v>
      </c>
      <c r="L4" s="131"/>
    </row>
    <row r="5" spans="1:12" ht="15">
      <c r="A5" s="237"/>
      <c r="B5" s="115" t="s">
        <v>124</v>
      </c>
      <c r="C5" s="635"/>
      <c r="D5" s="635"/>
      <c r="E5" s="635"/>
      <c r="F5" s="635"/>
      <c r="G5" s="635"/>
      <c r="H5" s="107"/>
      <c r="J5" s="248">
        <v>38200</v>
      </c>
      <c r="K5" s="249">
        <f t="shared" si="0"/>
        <v>94</v>
      </c>
      <c r="L5" s="131"/>
    </row>
    <row r="6" spans="1:12" s="104" customFormat="1" ht="15">
      <c r="A6" s="237"/>
      <c r="B6" s="381">
        <v>1</v>
      </c>
      <c r="C6" s="142"/>
      <c r="D6" s="137">
        <v>128</v>
      </c>
      <c r="E6" s="137">
        <v>136</v>
      </c>
      <c r="F6" s="138">
        <v>139</v>
      </c>
      <c r="G6" s="138">
        <v>99</v>
      </c>
      <c r="H6" s="110"/>
      <c r="I6" s="109"/>
      <c r="J6" s="248">
        <v>38231</v>
      </c>
      <c r="K6" s="249">
        <f t="shared" si="0"/>
        <v>61</v>
      </c>
      <c r="L6" s="131"/>
    </row>
    <row r="7" spans="1:12" s="104" customFormat="1" ht="15">
      <c r="A7" s="237"/>
      <c r="B7" s="382">
        <v>32</v>
      </c>
      <c r="C7" s="143"/>
      <c r="D7" s="105">
        <v>126</v>
      </c>
      <c r="E7" s="105">
        <v>125</v>
      </c>
      <c r="F7" s="139">
        <v>73</v>
      </c>
      <c r="G7" s="139">
        <v>80</v>
      </c>
      <c r="H7" s="110"/>
      <c r="I7" s="109"/>
      <c r="J7" s="248">
        <v>38261</v>
      </c>
      <c r="K7" s="249">
        <f t="shared" si="0"/>
        <v>101</v>
      </c>
      <c r="L7" s="131"/>
    </row>
    <row r="8" spans="1:12" s="104" customFormat="1" ht="15">
      <c r="A8" s="237"/>
      <c r="B8" s="382">
        <v>61</v>
      </c>
      <c r="C8" s="143"/>
      <c r="D8" s="105">
        <v>115</v>
      </c>
      <c r="E8" s="105">
        <v>120</v>
      </c>
      <c r="F8" s="139">
        <v>79</v>
      </c>
      <c r="G8" s="139">
        <v>76</v>
      </c>
      <c r="H8" s="110"/>
      <c r="I8" s="109"/>
      <c r="J8" s="248">
        <v>38292</v>
      </c>
      <c r="K8" s="249">
        <f t="shared" si="0"/>
        <v>117</v>
      </c>
      <c r="L8" s="131"/>
    </row>
    <row r="9" spans="1:12" s="104" customFormat="1" ht="15">
      <c r="A9" s="237"/>
      <c r="B9" s="382">
        <v>92</v>
      </c>
      <c r="C9" s="143"/>
      <c r="D9" s="105">
        <v>97</v>
      </c>
      <c r="E9" s="105">
        <v>62</v>
      </c>
      <c r="F9" s="139">
        <v>64</v>
      </c>
      <c r="G9" s="139">
        <v>68</v>
      </c>
      <c r="H9" s="110"/>
      <c r="I9" s="109"/>
      <c r="J9" s="248">
        <v>38322</v>
      </c>
      <c r="K9" s="249">
        <f t="shared" si="0"/>
        <v>119</v>
      </c>
      <c r="L9" s="131"/>
    </row>
    <row r="10" spans="1:12" ht="15">
      <c r="A10" s="237"/>
      <c r="B10" s="382">
        <v>122</v>
      </c>
      <c r="C10" s="143">
        <v>60</v>
      </c>
      <c r="D10" s="105">
        <v>71</v>
      </c>
      <c r="E10" s="105">
        <v>111</v>
      </c>
      <c r="F10" s="139">
        <v>89</v>
      </c>
      <c r="G10" s="139">
        <v>63</v>
      </c>
      <c r="H10" s="107"/>
      <c r="J10" s="248">
        <v>38353</v>
      </c>
      <c r="K10" s="249">
        <f t="shared" si="0"/>
        <v>128</v>
      </c>
      <c r="L10" s="131"/>
    </row>
    <row r="11" spans="1:12" ht="15">
      <c r="A11" s="237"/>
      <c r="B11" s="382">
        <v>153</v>
      </c>
      <c r="C11" s="143">
        <v>83</v>
      </c>
      <c r="D11" s="105">
        <v>67</v>
      </c>
      <c r="E11" s="105">
        <v>71</v>
      </c>
      <c r="F11" s="139">
        <v>84</v>
      </c>
      <c r="G11" s="139">
        <v>74</v>
      </c>
      <c r="H11" s="107"/>
      <c r="J11" s="248">
        <v>38384</v>
      </c>
      <c r="K11" s="249">
        <f t="shared" si="0"/>
        <v>126</v>
      </c>
      <c r="L11" s="131"/>
    </row>
    <row r="12" spans="1:12" ht="15">
      <c r="A12" s="237"/>
      <c r="B12" s="382">
        <v>183</v>
      </c>
      <c r="C12" s="143">
        <v>101</v>
      </c>
      <c r="D12" s="105">
        <v>79</v>
      </c>
      <c r="E12" s="105">
        <v>80</v>
      </c>
      <c r="F12" s="139">
        <v>97</v>
      </c>
      <c r="G12" s="139">
        <v>62</v>
      </c>
      <c r="H12" s="107"/>
      <c r="J12" s="248">
        <v>38412</v>
      </c>
      <c r="K12" s="249">
        <f t="shared" si="0"/>
        <v>115</v>
      </c>
      <c r="L12" s="131"/>
    </row>
    <row r="13" spans="1:12" ht="15">
      <c r="A13" s="237"/>
      <c r="B13" s="382">
        <v>214</v>
      </c>
      <c r="C13" s="143">
        <v>94</v>
      </c>
      <c r="D13" s="105">
        <v>79</v>
      </c>
      <c r="E13" s="105">
        <v>82</v>
      </c>
      <c r="F13" s="139">
        <v>104</v>
      </c>
      <c r="G13" s="139">
        <v>71</v>
      </c>
      <c r="H13" s="107"/>
      <c r="J13" s="248">
        <v>38443</v>
      </c>
      <c r="K13" s="249">
        <f t="shared" si="0"/>
        <v>97</v>
      </c>
      <c r="L13" s="131"/>
    </row>
    <row r="14" spans="1:12" ht="15">
      <c r="A14" s="237"/>
      <c r="B14" s="382">
        <v>245</v>
      </c>
      <c r="C14" s="143">
        <v>61</v>
      </c>
      <c r="D14" s="105">
        <v>79</v>
      </c>
      <c r="E14" s="105">
        <v>104</v>
      </c>
      <c r="F14" s="139">
        <v>81</v>
      </c>
      <c r="G14" s="139"/>
      <c r="H14" s="107"/>
      <c r="J14" s="248">
        <v>38473</v>
      </c>
      <c r="K14" s="249">
        <f t="shared" si="0"/>
        <v>71</v>
      </c>
      <c r="L14" s="131"/>
    </row>
    <row r="15" spans="1:12" ht="15">
      <c r="A15" s="237"/>
      <c r="B15" s="382">
        <v>275</v>
      </c>
      <c r="C15" s="143">
        <v>101</v>
      </c>
      <c r="D15" s="105">
        <v>77</v>
      </c>
      <c r="E15" s="105">
        <v>80</v>
      </c>
      <c r="F15" s="139">
        <v>124</v>
      </c>
      <c r="G15" s="139"/>
      <c r="H15" s="107"/>
      <c r="J15" s="248">
        <v>38504</v>
      </c>
      <c r="K15" s="249">
        <f t="shared" si="0"/>
        <v>67</v>
      </c>
      <c r="L15" s="131"/>
    </row>
    <row r="16" spans="1:12" ht="15">
      <c r="A16" s="237"/>
      <c r="B16" s="382">
        <v>306</v>
      </c>
      <c r="C16" s="143">
        <v>117</v>
      </c>
      <c r="D16" s="105">
        <v>120</v>
      </c>
      <c r="E16" s="105">
        <v>105</v>
      </c>
      <c r="F16" s="139">
        <v>77</v>
      </c>
      <c r="G16" s="139"/>
      <c r="H16" s="107"/>
      <c r="J16" s="248">
        <v>38534</v>
      </c>
      <c r="K16" s="249">
        <f t="shared" si="0"/>
        <v>79</v>
      </c>
      <c r="L16" s="131"/>
    </row>
    <row r="17" spans="1:12" ht="15">
      <c r="A17" s="237"/>
      <c r="B17" s="383">
        <v>336</v>
      </c>
      <c r="C17" s="144">
        <v>119</v>
      </c>
      <c r="D17" s="140">
        <v>130</v>
      </c>
      <c r="E17" s="140">
        <v>73</v>
      </c>
      <c r="F17" s="141">
        <v>63</v>
      </c>
      <c r="G17" s="141"/>
      <c r="H17" s="107"/>
      <c r="J17" s="248">
        <v>38565</v>
      </c>
      <c r="K17" s="249">
        <f t="shared" si="0"/>
        <v>79</v>
      </c>
      <c r="L17" s="131"/>
    </row>
    <row r="18" spans="1:12" ht="15">
      <c r="A18" s="237"/>
      <c r="B18" s="136" t="s">
        <v>118</v>
      </c>
      <c r="C18" s="136">
        <f>SUM(C10:C17)</f>
        <v>736</v>
      </c>
      <c r="D18" s="136">
        <f>SUM(D6:D17)</f>
        <v>1168</v>
      </c>
      <c r="E18" s="136">
        <f>SUM(E6:E17)</f>
        <v>1149</v>
      </c>
      <c r="F18" s="136">
        <f>SUM(F6:F17)</f>
        <v>1074</v>
      </c>
      <c r="G18" s="136">
        <f>SUM(G6:G17)</f>
        <v>593</v>
      </c>
      <c r="H18" s="107"/>
      <c r="J18" s="248">
        <v>38596</v>
      </c>
      <c r="K18" s="249">
        <f t="shared" si="0"/>
        <v>79</v>
      </c>
      <c r="L18" s="131"/>
    </row>
    <row r="19" spans="1:12" ht="15">
      <c r="A19" s="237"/>
      <c r="B19" s="636" t="s">
        <v>125</v>
      </c>
      <c r="C19" s="637"/>
      <c r="D19" s="637"/>
      <c r="E19" s="638"/>
      <c r="F19" s="373"/>
      <c r="G19" s="145">
        <f>SUM(C18:G18)</f>
        <v>4720</v>
      </c>
      <c r="H19" s="107"/>
      <c r="J19" s="248">
        <v>38626</v>
      </c>
      <c r="K19" s="249">
        <f t="shared" si="0"/>
        <v>77</v>
      </c>
      <c r="L19" s="131"/>
    </row>
    <row r="20" spans="1:12" ht="15">
      <c r="A20" s="237"/>
      <c r="B20" s="108"/>
      <c r="C20" s="108"/>
      <c r="D20" s="108"/>
      <c r="E20" s="108"/>
      <c r="F20" s="108"/>
      <c r="G20" s="108"/>
      <c r="J20" s="248">
        <v>38657</v>
      </c>
      <c r="K20" s="249">
        <f t="shared" si="0"/>
        <v>120</v>
      </c>
      <c r="L20" s="131"/>
    </row>
    <row r="21" spans="1:12" ht="15">
      <c r="A21" s="237"/>
      <c r="C21" s="108"/>
      <c r="D21" s="108"/>
      <c r="E21" s="108"/>
      <c r="F21" s="108"/>
      <c r="J21" s="248">
        <v>38687</v>
      </c>
      <c r="K21" s="249">
        <f t="shared" si="0"/>
        <v>130</v>
      </c>
      <c r="L21" s="131"/>
    </row>
    <row r="22" spans="1:12" ht="15">
      <c r="A22" s="237"/>
      <c r="C22" s="108"/>
      <c r="D22" s="108"/>
      <c r="E22" s="108"/>
      <c r="F22" s="108"/>
      <c r="J22" s="248">
        <v>38718</v>
      </c>
      <c r="K22" s="249">
        <f t="shared" si="0"/>
        <v>136</v>
      </c>
      <c r="L22" s="131"/>
    </row>
    <row r="23" spans="1:12" ht="15">
      <c r="A23" s="237"/>
      <c r="C23" s="108"/>
      <c r="D23" s="108"/>
      <c r="E23" s="108"/>
      <c r="F23" s="108"/>
      <c r="J23" s="248">
        <v>38749</v>
      </c>
      <c r="K23" s="249">
        <f t="shared" si="0"/>
        <v>125</v>
      </c>
      <c r="L23" s="131"/>
    </row>
    <row r="24" spans="1:12" ht="15">
      <c r="A24" s="237"/>
      <c r="J24" s="248">
        <v>38777</v>
      </c>
      <c r="K24" s="249">
        <f t="shared" si="0"/>
        <v>120</v>
      </c>
      <c r="L24" s="131"/>
    </row>
    <row r="25" spans="1:12" ht="15">
      <c r="A25" s="237"/>
      <c r="J25" s="248">
        <v>38808</v>
      </c>
      <c r="K25" s="249">
        <f t="shared" si="0"/>
        <v>62</v>
      </c>
      <c r="L25" s="131"/>
    </row>
    <row r="26" spans="1:12" ht="15">
      <c r="A26" s="237"/>
      <c r="J26" s="248">
        <v>38838</v>
      </c>
      <c r="K26" s="249">
        <f t="shared" si="0"/>
        <v>111</v>
      </c>
      <c r="L26" s="131"/>
    </row>
    <row r="27" spans="1:12" ht="15">
      <c r="A27" s="237"/>
      <c r="J27" s="248">
        <v>38869</v>
      </c>
      <c r="K27" s="249">
        <f t="shared" si="0"/>
        <v>71</v>
      </c>
      <c r="L27" s="131"/>
    </row>
    <row r="28" spans="1:12" ht="15">
      <c r="A28" s="237"/>
      <c r="J28" s="248">
        <v>38899</v>
      </c>
      <c r="K28" s="249">
        <f t="shared" si="0"/>
        <v>80</v>
      </c>
      <c r="L28" s="131"/>
    </row>
    <row r="29" spans="1:12" ht="15">
      <c r="A29" s="237"/>
      <c r="J29" s="248">
        <v>38930</v>
      </c>
      <c r="K29" s="249">
        <f t="shared" si="0"/>
        <v>82</v>
      </c>
      <c r="L29" s="131"/>
    </row>
    <row r="30" spans="1:12" ht="15">
      <c r="A30" s="237"/>
      <c r="J30" s="248">
        <v>38961</v>
      </c>
      <c r="K30" s="249">
        <f t="shared" si="0"/>
        <v>104</v>
      </c>
      <c r="L30" s="131"/>
    </row>
    <row r="31" spans="1:12" ht="15">
      <c r="A31" s="237"/>
      <c r="J31" s="248">
        <v>38991</v>
      </c>
      <c r="K31" s="249">
        <f t="shared" si="0"/>
        <v>80</v>
      </c>
      <c r="L31" s="131"/>
    </row>
    <row r="32" spans="1:12" ht="15">
      <c r="A32" s="237"/>
      <c r="J32" s="248">
        <v>39022</v>
      </c>
      <c r="K32" s="249">
        <f t="shared" si="0"/>
        <v>105</v>
      </c>
      <c r="L32" s="131"/>
    </row>
    <row r="33" spans="1:12" ht="15">
      <c r="A33" s="237"/>
      <c r="J33" s="248">
        <v>39052</v>
      </c>
      <c r="K33" s="249">
        <f t="shared" si="0"/>
        <v>73</v>
      </c>
      <c r="L33" s="131"/>
    </row>
    <row r="34" spans="1:12" ht="15">
      <c r="A34" s="237"/>
      <c r="J34" s="248">
        <v>39083</v>
      </c>
      <c r="K34" s="249">
        <f t="shared" si="0"/>
        <v>139</v>
      </c>
      <c r="L34" s="131"/>
    </row>
    <row r="35" spans="1:12" ht="15">
      <c r="A35" s="237"/>
      <c r="J35" s="248">
        <v>39114</v>
      </c>
      <c r="K35" s="249">
        <f t="shared" si="0"/>
        <v>73</v>
      </c>
      <c r="L35" s="131"/>
    </row>
    <row r="36" spans="1:12" ht="15">
      <c r="A36" s="237"/>
      <c r="J36" s="248">
        <v>39142</v>
      </c>
      <c r="K36" s="249">
        <f t="shared" si="0"/>
        <v>79</v>
      </c>
      <c r="L36" s="131"/>
    </row>
    <row r="37" spans="1:12" ht="15">
      <c r="A37" s="237"/>
      <c r="J37" s="248">
        <v>39173</v>
      </c>
      <c r="K37" s="249">
        <f t="shared" si="0"/>
        <v>64</v>
      </c>
      <c r="L37" s="131"/>
    </row>
    <row r="38" spans="1:12" ht="15">
      <c r="A38" s="237"/>
      <c r="J38" s="248">
        <v>39203</v>
      </c>
      <c r="K38" s="249">
        <f t="shared" si="0"/>
        <v>89</v>
      </c>
      <c r="L38" s="131"/>
    </row>
    <row r="39" spans="1:12" ht="15">
      <c r="A39" s="237"/>
      <c r="J39" s="248">
        <v>39234</v>
      </c>
      <c r="K39" s="249">
        <f t="shared" si="0"/>
        <v>84</v>
      </c>
      <c r="L39" s="131"/>
    </row>
    <row r="40" spans="1:12" ht="15">
      <c r="A40" s="237"/>
      <c r="J40" s="248">
        <v>39264</v>
      </c>
      <c r="K40" s="249">
        <f t="shared" si="0"/>
        <v>97</v>
      </c>
      <c r="L40" s="131"/>
    </row>
    <row r="41" spans="1:12" ht="15">
      <c r="A41" s="237"/>
      <c r="J41" s="248">
        <v>39295</v>
      </c>
      <c r="K41" s="249">
        <f t="shared" si="0"/>
        <v>104</v>
      </c>
      <c r="L41" s="131"/>
    </row>
    <row r="42" spans="1:12" ht="15">
      <c r="A42" s="237"/>
      <c r="J42" s="248">
        <v>39326</v>
      </c>
      <c r="K42" s="249">
        <f t="shared" si="0"/>
        <v>81</v>
      </c>
      <c r="L42" s="131"/>
    </row>
    <row r="43" spans="1:12" ht="15">
      <c r="A43" s="237"/>
      <c r="B43" s="626"/>
      <c r="C43" s="627"/>
      <c r="D43" s="627"/>
      <c r="E43" s="627"/>
      <c r="F43" s="627"/>
      <c r="G43" s="628"/>
      <c r="J43" s="248">
        <v>39356</v>
      </c>
      <c r="K43" s="249">
        <f t="shared" si="0"/>
        <v>124</v>
      </c>
      <c r="L43" s="131"/>
    </row>
    <row r="44" spans="10:12" ht="15">
      <c r="J44" s="248">
        <v>39387</v>
      </c>
      <c r="K44" s="249">
        <f t="shared" si="0"/>
        <v>77</v>
      </c>
      <c r="L44" s="131"/>
    </row>
    <row r="45" spans="10:12" ht="15">
      <c r="J45" s="248">
        <v>39417</v>
      </c>
      <c r="K45" s="249">
        <f t="shared" si="0"/>
        <v>63</v>
      </c>
      <c r="L45" s="131"/>
    </row>
    <row r="46" spans="10:12" ht="15">
      <c r="J46" s="248">
        <v>39448</v>
      </c>
      <c r="K46" s="249">
        <f t="shared" si="0"/>
        <v>99</v>
      </c>
      <c r="L46" s="131"/>
    </row>
    <row r="47" spans="10:12" ht="15">
      <c r="J47" s="248">
        <v>39479</v>
      </c>
      <c r="K47" s="249">
        <f t="shared" si="0"/>
        <v>80</v>
      </c>
      <c r="L47" s="131"/>
    </row>
    <row r="48" spans="10:12" ht="15">
      <c r="J48" s="248">
        <v>39508</v>
      </c>
      <c r="K48" s="249">
        <f t="shared" si="0"/>
        <v>76</v>
      </c>
      <c r="L48" s="131"/>
    </row>
    <row r="49" spans="10:12" ht="15">
      <c r="J49" s="248">
        <v>39539</v>
      </c>
      <c r="K49" s="249">
        <f t="shared" si="0"/>
        <v>68</v>
      </c>
      <c r="L49" s="131"/>
    </row>
    <row r="50" spans="10:12" ht="15">
      <c r="J50" s="248">
        <v>39569</v>
      </c>
      <c r="K50" s="249">
        <f t="shared" si="0"/>
        <v>63</v>
      </c>
      <c r="L50" s="131"/>
    </row>
    <row r="51" spans="10:12" ht="15">
      <c r="J51" s="248">
        <v>39600</v>
      </c>
      <c r="K51" s="249">
        <f t="shared" si="0"/>
        <v>74</v>
      </c>
      <c r="L51" s="131"/>
    </row>
    <row r="52" spans="10:12" ht="15">
      <c r="J52" s="248">
        <v>39630</v>
      </c>
      <c r="K52" s="249">
        <f t="shared" si="0"/>
        <v>62</v>
      </c>
      <c r="L52" s="131"/>
    </row>
    <row r="53" spans="10:12" ht="15">
      <c r="J53" s="248">
        <v>39661</v>
      </c>
      <c r="K53" s="249">
        <f t="shared" si="0"/>
        <v>71</v>
      </c>
      <c r="L53" s="131"/>
    </row>
    <row r="54" spans="10:12" ht="15">
      <c r="J54" s="248">
        <v>39692</v>
      </c>
      <c r="K54" s="249">
        <f t="shared" si="0"/>
        <v>0</v>
      </c>
      <c r="L54" s="131"/>
    </row>
    <row r="55" spans="10:12" ht="15">
      <c r="J55" s="248">
        <v>39722</v>
      </c>
      <c r="K55" s="249">
        <f t="shared" si="0"/>
        <v>0</v>
      </c>
      <c r="L55" s="131"/>
    </row>
    <row r="56" spans="10:12" ht="15">
      <c r="J56" s="248">
        <v>39753</v>
      </c>
      <c r="K56" s="249">
        <f t="shared" si="0"/>
        <v>0</v>
      </c>
      <c r="L56" s="131"/>
    </row>
    <row r="57" spans="10:12" ht="15">
      <c r="J57" s="248">
        <v>39783</v>
      </c>
      <c r="K57" s="249">
        <f t="shared" si="0"/>
        <v>0</v>
      </c>
      <c r="L57" s="131"/>
    </row>
    <row r="58" spans="10:12" ht="15">
      <c r="J58" s="248">
        <v>39814</v>
      </c>
      <c r="K58" s="249" t="e">
        <f t="shared" si="0"/>
        <v>#REF!</v>
      </c>
      <c r="L58" s="131"/>
    </row>
    <row r="59" spans="10:11" ht="12.75">
      <c r="J59" s="248">
        <v>39845</v>
      </c>
      <c r="K59" s="249" t="e">
        <f t="shared" si="0"/>
        <v>#REF!</v>
      </c>
    </row>
    <row r="60" spans="10:11" ht="12.75">
      <c r="J60" s="248">
        <v>39873</v>
      </c>
      <c r="K60" s="249" t="e">
        <f t="shared" si="0"/>
        <v>#REF!</v>
      </c>
    </row>
    <row r="61" spans="10:11" ht="12.75">
      <c r="J61" s="248">
        <v>39904</v>
      </c>
      <c r="K61" s="249" t="e">
        <f t="shared" si="0"/>
        <v>#REF!</v>
      </c>
    </row>
    <row r="62" spans="10:11" ht="12.75">
      <c r="J62" s="248">
        <v>39934</v>
      </c>
      <c r="K62" s="249" t="e">
        <f t="shared" si="0"/>
        <v>#REF!</v>
      </c>
    </row>
    <row r="63" spans="10:11" ht="12.75">
      <c r="J63" s="248">
        <v>39965</v>
      </c>
      <c r="K63" s="249" t="e">
        <f t="shared" si="0"/>
        <v>#REF!</v>
      </c>
    </row>
    <row r="64" spans="10:11" ht="12.75">
      <c r="J64" s="248">
        <v>39995</v>
      </c>
      <c r="K64" s="249" t="e">
        <f t="shared" si="0"/>
        <v>#REF!</v>
      </c>
    </row>
    <row r="65" spans="10:11" ht="12.75">
      <c r="J65" s="248">
        <v>40026</v>
      </c>
      <c r="K65" s="249" t="e">
        <f t="shared" si="0"/>
        <v>#REF!</v>
      </c>
    </row>
    <row r="66" spans="10:11" ht="12.75">
      <c r="J66" s="248">
        <v>40057</v>
      </c>
      <c r="K66" s="249" t="e">
        <f t="shared" si="0"/>
        <v>#REF!</v>
      </c>
    </row>
    <row r="67" spans="10:11" ht="12.75">
      <c r="J67" s="248">
        <v>40087</v>
      </c>
      <c r="K67" s="249" t="e">
        <f>VLOOKUP(DATE(1900,MONTH(J67),1),$B$6:$G$17,YEAR(J67)-2002,FALSE)</f>
        <v>#REF!</v>
      </c>
    </row>
    <row r="68" spans="10:11" ht="12.75">
      <c r="J68" s="248">
        <v>40118</v>
      </c>
      <c r="K68" s="249" t="e">
        <f>VLOOKUP(DATE(1900,MONTH(J68),1),$B$6:$G$17,YEAR(J68)-2002,FALSE)</f>
        <v>#REF!</v>
      </c>
    </row>
    <row r="69" spans="10:11" ht="12.75">
      <c r="J69" s="248">
        <v>40148</v>
      </c>
      <c r="K69" s="249" t="e">
        <f>VLOOKUP(DATE(1900,MONTH(J69),1),$B$6:$G$17,YEAR(J69)-2002,FALSE)</f>
        <v>#REF!</v>
      </c>
    </row>
  </sheetData>
  <sheetProtection sheet="1" objects="1" scenarios="1"/>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8.xml><?xml version="1.0" encoding="utf-8"?>
<worksheet xmlns="http://schemas.openxmlformats.org/spreadsheetml/2006/main" xmlns:r="http://schemas.openxmlformats.org/officeDocument/2006/relationships">
  <dimension ref="A1:M77"/>
  <sheetViews>
    <sheetView tabSelected="1" zoomScaleSheetLayoutView="100" workbookViewId="0" topLeftCell="A43">
      <selection activeCell="A82" sqref="A82:B83"/>
    </sheetView>
  </sheetViews>
  <sheetFormatPr defaultColWidth="9.140625" defaultRowHeight="12.75"/>
  <cols>
    <col min="1" max="1" width="22.7109375" style="75" bestFit="1" customWidth="1"/>
    <col min="2" max="12" width="6.140625" style="61" customWidth="1"/>
    <col min="13" max="13" width="9.140625" style="313" customWidth="1"/>
    <col min="14" max="16384" width="9.140625" style="59" customWidth="1"/>
  </cols>
  <sheetData>
    <row r="1" spans="1:13" s="114" customFormat="1" ht="18.75">
      <c r="A1" s="639" t="s">
        <v>134</v>
      </c>
      <c r="B1" s="640"/>
      <c r="C1" s="640"/>
      <c r="D1" s="640"/>
      <c r="E1" s="640"/>
      <c r="F1" s="640"/>
      <c r="G1" s="640"/>
      <c r="H1" s="640"/>
      <c r="I1" s="640"/>
      <c r="J1" s="640"/>
      <c r="K1" s="640"/>
      <c r="L1" s="641"/>
      <c r="M1" s="312"/>
    </row>
    <row r="2" spans="1:13" s="114" customFormat="1" ht="24.75" customHeight="1">
      <c r="A2" s="642" t="str">
        <f>LOWER(Nastavení!B1)</f>
        <v>srpen 2008</v>
      </c>
      <c r="B2" s="643"/>
      <c r="C2" s="643"/>
      <c r="D2" s="643"/>
      <c r="E2" s="643"/>
      <c r="F2" s="643"/>
      <c r="G2" s="643"/>
      <c r="H2" s="643"/>
      <c r="I2" s="643"/>
      <c r="J2" s="643"/>
      <c r="K2" s="643"/>
      <c r="L2" s="644"/>
      <c r="M2" s="312"/>
    </row>
    <row r="3" spans="1:13" s="424" customFormat="1" ht="10.5">
      <c r="A3" s="421"/>
      <c r="B3" s="422"/>
      <c r="C3" s="422"/>
      <c r="D3" s="422"/>
      <c r="E3" s="422"/>
      <c r="F3" s="422"/>
      <c r="G3" s="422"/>
      <c r="H3" s="422"/>
      <c r="I3" s="422"/>
      <c r="J3" s="422"/>
      <c r="K3" s="422"/>
      <c r="L3" s="429" t="s">
        <v>244</v>
      </c>
      <c r="M3" s="423"/>
    </row>
    <row r="4" spans="1:12" ht="96.75" customHeight="1">
      <c r="A4" s="238" t="s">
        <v>0</v>
      </c>
      <c r="B4" s="132" t="s">
        <v>344</v>
      </c>
      <c r="C4" s="133" t="s">
        <v>164</v>
      </c>
      <c r="D4" s="133" t="s">
        <v>165</v>
      </c>
      <c r="E4" s="133" t="s">
        <v>97</v>
      </c>
      <c r="F4" s="133" t="s">
        <v>166</v>
      </c>
      <c r="G4" s="133" t="s">
        <v>68</v>
      </c>
      <c r="H4" s="133" t="s">
        <v>167</v>
      </c>
      <c r="I4" s="133" t="s">
        <v>168</v>
      </c>
      <c r="J4" s="133" t="s">
        <v>169</v>
      </c>
      <c r="K4" s="133" t="s">
        <v>170</v>
      </c>
      <c r="L4" s="133" t="s">
        <v>345</v>
      </c>
    </row>
    <row r="5" spans="1:13" s="65" customFormat="1" ht="12">
      <c r="A5" s="239" t="s">
        <v>3</v>
      </c>
      <c r="B5" s="240">
        <v>67</v>
      </c>
      <c r="C5" s="241">
        <v>11</v>
      </c>
      <c r="D5" s="242">
        <v>2</v>
      </c>
      <c r="E5" s="242">
        <v>0</v>
      </c>
      <c r="F5" s="242">
        <v>1</v>
      </c>
      <c r="G5" s="242">
        <v>2</v>
      </c>
      <c r="H5" s="242">
        <v>0</v>
      </c>
      <c r="I5" s="242">
        <v>2</v>
      </c>
      <c r="J5" s="242">
        <v>4</v>
      </c>
      <c r="K5" s="242">
        <v>2</v>
      </c>
      <c r="L5" s="243">
        <v>76</v>
      </c>
      <c r="M5" s="314">
        <f aca="true" t="shared" si="0" ref="M5:M69">B5+C5-J5-L5+D5</f>
        <v>0</v>
      </c>
    </row>
    <row r="6" spans="1:13" s="65" customFormat="1" ht="12">
      <c r="A6" s="239" t="s">
        <v>201</v>
      </c>
      <c r="B6" s="244">
        <v>1</v>
      </c>
      <c r="C6" s="241">
        <v>0</v>
      </c>
      <c r="D6" s="242">
        <v>0</v>
      </c>
      <c r="E6" s="242">
        <v>0</v>
      </c>
      <c r="F6" s="242">
        <v>0</v>
      </c>
      <c r="G6" s="242">
        <v>0</v>
      </c>
      <c r="H6" s="242">
        <v>0</v>
      </c>
      <c r="I6" s="242">
        <v>0</v>
      </c>
      <c r="J6" s="242">
        <v>0</v>
      </c>
      <c r="K6" s="242">
        <v>0</v>
      </c>
      <c r="L6" s="243">
        <v>1</v>
      </c>
      <c r="M6" s="314">
        <f t="shared" si="0"/>
        <v>0</v>
      </c>
    </row>
    <row r="7" spans="1:13" s="65" customFormat="1" ht="12">
      <c r="A7" s="239" t="s">
        <v>5</v>
      </c>
      <c r="B7" s="241">
        <v>1</v>
      </c>
      <c r="C7" s="241">
        <v>0</v>
      </c>
      <c r="D7" s="242">
        <v>0</v>
      </c>
      <c r="E7" s="242">
        <v>0</v>
      </c>
      <c r="F7" s="242">
        <v>0</v>
      </c>
      <c r="G7" s="242">
        <v>0</v>
      </c>
      <c r="H7" s="242">
        <v>0</v>
      </c>
      <c r="I7" s="242">
        <v>0</v>
      </c>
      <c r="J7" s="242">
        <v>0</v>
      </c>
      <c r="K7" s="242">
        <v>0</v>
      </c>
      <c r="L7" s="243">
        <v>1</v>
      </c>
      <c r="M7" s="314">
        <f t="shared" si="0"/>
        <v>0</v>
      </c>
    </row>
    <row r="8" spans="1:13" s="65" customFormat="1" ht="12">
      <c r="A8" s="239" t="s">
        <v>278</v>
      </c>
      <c r="B8" s="241">
        <v>2</v>
      </c>
      <c r="C8" s="241">
        <v>0</v>
      </c>
      <c r="D8" s="242">
        <v>0</v>
      </c>
      <c r="E8" s="242">
        <v>0</v>
      </c>
      <c r="F8" s="242">
        <v>0</v>
      </c>
      <c r="G8" s="242">
        <v>0</v>
      </c>
      <c r="H8" s="242">
        <v>0</v>
      </c>
      <c r="I8" s="242">
        <v>0</v>
      </c>
      <c r="J8" s="242">
        <v>0</v>
      </c>
      <c r="K8" s="242">
        <v>0</v>
      </c>
      <c r="L8" s="243">
        <v>2</v>
      </c>
      <c r="M8" s="314">
        <f t="shared" si="0"/>
        <v>0</v>
      </c>
    </row>
    <row r="9" spans="1:13" s="65" customFormat="1" ht="12">
      <c r="A9" s="239" t="s">
        <v>8</v>
      </c>
      <c r="B9" s="241">
        <v>5</v>
      </c>
      <c r="C9" s="241">
        <v>2</v>
      </c>
      <c r="D9" s="242">
        <v>0</v>
      </c>
      <c r="E9" s="242">
        <v>0</v>
      </c>
      <c r="F9" s="242">
        <v>0</v>
      </c>
      <c r="G9" s="242">
        <v>0</v>
      </c>
      <c r="H9" s="242">
        <v>0</v>
      </c>
      <c r="I9" s="242">
        <v>0</v>
      </c>
      <c r="J9" s="242">
        <v>0</v>
      </c>
      <c r="K9" s="242">
        <v>0</v>
      </c>
      <c r="L9" s="243">
        <v>7</v>
      </c>
      <c r="M9" s="314">
        <f t="shared" si="0"/>
        <v>0</v>
      </c>
    </row>
    <row r="10" spans="1:13" s="65" customFormat="1" ht="12">
      <c r="A10" s="239" t="s">
        <v>9</v>
      </c>
      <c r="B10" s="241">
        <v>16</v>
      </c>
      <c r="C10" s="241">
        <v>0</v>
      </c>
      <c r="D10" s="242">
        <v>0</v>
      </c>
      <c r="E10" s="242">
        <v>0</v>
      </c>
      <c r="F10" s="242">
        <v>0</v>
      </c>
      <c r="G10" s="242">
        <v>0</v>
      </c>
      <c r="H10" s="242">
        <v>0</v>
      </c>
      <c r="I10" s="242">
        <v>0</v>
      </c>
      <c r="J10" s="242">
        <v>1</v>
      </c>
      <c r="K10" s="242">
        <v>1</v>
      </c>
      <c r="L10" s="243">
        <v>15</v>
      </c>
      <c r="M10" s="314">
        <f t="shared" si="0"/>
        <v>0</v>
      </c>
    </row>
    <row r="11" spans="1:13" s="65" customFormat="1" ht="12">
      <c r="A11" s="239" t="s">
        <v>10</v>
      </c>
      <c r="B11" s="241">
        <v>60</v>
      </c>
      <c r="C11" s="241">
        <v>0</v>
      </c>
      <c r="D11" s="242">
        <v>0</v>
      </c>
      <c r="E11" s="242">
        <v>0</v>
      </c>
      <c r="F11" s="242">
        <v>0</v>
      </c>
      <c r="G11" s="242">
        <v>3</v>
      </c>
      <c r="H11" s="242">
        <v>0</v>
      </c>
      <c r="I11" s="242">
        <v>3</v>
      </c>
      <c r="J11" s="242">
        <v>0</v>
      </c>
      <c r="K11" s="242">
        <v>0</v>
      </c>
      <c r="L11" s="243">
        <v>60</v>
      </c>
      <c r="M11" s="314">
        <f t="shared" si="0"/>
        <v>0</v>
      </c>
    </row>
    <row r="12" spans="1:13" s="65" customFormat="1" ht="12">
      <c r="A12" s="239" t="s">
        <v>11</v>
      </c>
      <c r="B12" s="241">
        <v>1</v>
      </c>
      <c r="C12" s="241">
        <v>0</v>
      </c>
      <c r="D12" s="242">
        <v>0</v>
      </c>
      <c r="E12" s="242">
        <v>0</v>
      </c>
      <c r="F12" s="242">
        <v>0</v>
      </c>
      <c r="G12" s="242">
        <v>0</v>
      </c>
      <c r="H12" s="242">
        <v>0</v>
      </c>
      <c r="I12" s="242">
        <v>0</v>
      </c>
      <c r="J12" s="242">
        <v>0</v>
      </c>
      <c r="K12" s="242">
        <v>0</v>
      </c>
      <c r="L12" s="243">
        <v>1</v>
      </c>
      <c r="M12" s="314">
        <f t="shared" si="0"/>
        <v>0</v>
      </c>
    </row>
    <row r="13" spans="1:13" s="65" customFormat="1" ht="12">
      <c r="A13" s="239" t="s">
        <v>189</v>
      </c>
      <c r="B13" s="241">
        <v>8</v>
      </c>
      <c r="C13" s="241">
        <v>0</v>
      </c>
      <c r="D13" s="242">
        <v>0</v>
      </c>
      <c r="E13" s="242">
        <v>0</v>
      </c>
      <c r="F13" s="242">
        <v>0</v>
      </c>
      <c r="G13" s="242">
        <v>0</v>
      </c>
      <c r="H13" s="242">
        <v>0</v>
      </c>
      <c r="I13" s="242">
        <v>0</v>
      </c>
      <c r="J13" s="242">
        <v>0</v>
      </c>
      <c r="K13" s="242">
        <v>0</v>
      </c>
      <c r="L13" s="243">
        <v>8</v>
      </c>
      <c r="M13" s="314">
        <f t="shared" si="0"/>
        <v>0</v>
      </c>
    </row>
    <row r="14" spans="1:13" s="65" customFormat="1" ht="12">
      <c r="A14" s="239" t="s">
        <v>12</v>
      </c>
      <c r="B14" s="241">
        <v>216</v>
      </c>
      <c r="C14" s="241">
        <v>5</v>
      </c>
      <c r="D14" s="242">
        <v>0</v>
      </c>
      <c r="E14" s="242">
        <v>8</v>
      </c>
      <c r="F14" s="242">
        <v>2</v>
      </c>
      <c r="G14" s="242">
        <v>3</v>
      </c>
      <c r="H14" s="242">
        <v>0</v>
      </c>
      <c r="I14" s="242">
        <v>13</v>
      </c>
      <c r="J14" s="242">
        <v>10</v>
      </c>
      <c r="K14" s="242">
        <v>5</v>
      </c>
      <c r="L14" s="243">
        <v>211</v>
      </c>
      <c r="M14" s="314">
        <f t="shared" si="0"/>
        <v>0</v>
      </c>
    </row>
    <row r="15" spans="1:13" s="65" customFormat="1" ht="12">
      <c r="A15" s="245" t="s">
        <v>13</v>
      </c>
      <c r="B15" s="307">
        <v>377</v>
      </c>
      <c r="C15" s="246">
        <v>18</v>
      </c>
      <c r="D15" s="246">
        <v>2</v>
      </c>
      <c r="E15" s="246">
        <v>8</v>
      </c>
      <c r="F15" s="246">
        <v>3</v>
      </c>
      <c r="G15" s="246">
        <v>8</v>
      </c>
      <c r="H15" s="246">
        <v>0</v>
      </c>
      <c r="I15" s="246">
        <v>18</v>
      </c>
      <c r="J15" s="246">
        <v>15</v>
      </c>
      <c r="K15" s="246">
        <v>8</v>
      </c>
      <c r="L15" s="246">
        <v>382</v>
      </c>
      <c r="M15" s="314">
        <f t="shared" si="0"/>
        <v>0</v>
      </c>
    </row>
    <row r="16" spans="1:13" s="65" customFormat="1" ht="12">
      <c r="A16" s="239" t="s">
        <v>38</v>
      </c>
      <c r="B16" s="241">
        <v>1</v>
      </c>
      <c r="C16" s="241">
        <v>0</v>
      </c>
      <c r="D16" s="242">
        <v>0</v>
      </c>
      <c r="E16" s="242">
        <v>0</v>
      </c>
      <c r="F16" s="242">
        <v>0</v>
      </c>
      <c r="G16" s="242">
        <v>0</v>
      </c>
      <c r="H16" s="242">
        <v>0</v>
      </c>
      <c r="I16" s="242">
        <v>0</v>
      </c>
      <c r="J16" s="242">
        <v>0</v>
      </c>
      <c r="K16" s="242">
        <v>0</v>
      </c>
      <c r="L16" s="243">
        <v>1</v>
      </c>
      <c r="M16" s="314">
        <f t="shared" si="0"/>
        <v>0</v>
      </c>
    </row>
    <row r="17" spans="1:13" s="65" customFormat="1" ht="12">
      <c r="A17" s="239" t="s">
        <v>32</v>
      </c>
      <c r="B17" s="241">
        <v>16</v>
      </c>
      <c r="C17" s="241">
        <v>1</v>
      </c>
      <c r="D17" s="242">
        <v>1</v>
      </c>
      <c r="E17" s="242">
        <v>0</v>
      </c>
      <c r="F17" s="242">
        <v>0</v>
      </c>
      <c r="G17" s="242">
        <v>0</v>
      </c>
      <c r="H17" s="242">
        <v>0</v>
      </c>
      <c r="I17" s="242">
        <v>0</v>
      </c>
      <c r="J17" s="242">
        <v>0</v>
      </c>
      <c r="K17" s="242">
        <v>1</v>
      </c>
      <c r="L17" s="243">
        <v>18</v>
      </c>
      <c r="M17" s="314">
        <f t="shared" si="0"/>
        <v>0</v>
      </c>
    </row>
    <row r="18" spans="1:13" s="65" customFormat="1" ht="12">
      <c r="A18" s="239" t="s">
        <v>60</v>
      </c>
      <c r="B18" s="241">
        <v>2</v>
      </c>
      <c r="C18" s="241">
        <v>0</v>
      </c>
      <c r="D18" s="242">
        <v>0</v>
      </c>
      <c r="E18" s="242">
        <v>0</v>
      </c>
      <c r="F18" s="242">
        <v>0</v>
      </c>
      <c r="G18" s="242">
        <v>0</v>
      </c>
      <c r="H18" s="242">
        <v>0</v>
      </c>
      <c r="I18" s="242">
        <v>0</v>
      </c>
      <c r="J18" s="242">
        <v>0</v>
      </c>
      <c r="K18" s="242">
        <v>0</v>
      </c>
      <c r="L18" s="243">
        <v>2</v>
      </c>
      <c r="M18" s="314">
        <f t="shared" si="0"/>
        <v>0</v>
      </c>
    </row>
    <row r="19" spans="1:13" ht="12.75">
      <c r="A19" s="239" t="s">
        <v>34</v>
      </c>
      <c r="B19" s="241">
        <v>5</v>
      </c>
      <c r="C19" s="241">
        <v>0</v>
      </c>
      <c r="D19" s="242">
        <v>0</v>
      </c>
      <c r="E19" s="242">
        <v>0</v>
      </c>
      <c r="F19" s="242">
        <v>0</v>
      </c>
      <c r="G19" s="242">
        <v>1</v>
      </c>
      <c r="H19" s="242">
        <v>0</v>
      </c>
      <c r="I19" s="242">
        <v>1</v>
      </c>
      <c r="J19" s="242">
        <v>0</v>
      </c>
      <c r="K19" s="242">
        <v>0</v>
      </c>
      <c r="L19" s="243">
        <v>5</v>
      </c>
      <c r="M19" s="314">
        <f t="shared" si="0"/>
        <v>0</v>
      </c>
    </row>
    <row r="20" spans="1:13" s="65" customFormat="1" ht="12">
      <c r="A20" s="239" t="s">
        <v>53</v>
      </c>
      <c r="B20" s="241">
        <v>25</v>
      </c>
      <c r="C20" s="241">
        <v>0</v>
      </c>
      <c r="D20" s="242">
        <v>0</v>
      </c>
      <c r="E20" s="242">
        <v>0</v>
      </c>
      <c r="F20" s="242">
        <v>0</v>
      </c>
      <c r="G20" s="242">
        <v>2</v>
      </c>
      <c r="H20" s="242">
        <v>0</v>
      </c>
      <c r="I20" s="242">
        <v>2</v>
      </c>
      <c r="J20" s="242">
        <v>1</v>
      </c>
      <c r="K20" s="242">
        <v>1</v>
      </c>
      <c r="L20" s="243">
        <v>24</v>
      </c>
      <c r="M20" s="314">
        <f t="shared" si="0"/>
        <v>0</v>
      </c>
    </row>
    <row r="21" spans="1:13" s="65" customFormat="1" ht="12">
      <c r="A21" s="239" t="s">
        <v>29</v>
      </c>
      <c r="B21" s="241">
        <v>19</v>
      </c>
      <c r="C21" s="241">
        <v>1</v>
      </c>
      <c r="D21" s="242">
        <v>0</v>
      </c>
      <c r="E21" s="242">
        <v>0</v>
      </c>
      <c r="F21" s="242">
        <v>0</v>
      </c>
      <c r="G21" s="242">
        <v>0</v>
      </c>
      <c r="H21" s="242">
        <v>0</v>
      </c>
      <c r="I21" s="242">
        <v>0</v>
      </c>
      <c r="J21" s="242">
        <v>0</v>
      </c>
      <c r="K21" s="242">
        <v>0</v>
      </c>
      <c r="L21" s="243">
        <v>20</v>
      </c>
      <c r="M21" s="314">
        <f t="shared" si="0"/>
        <v>0</v>
      </c>
    </row>
    <row r="22" spans="1:13" s="65" customFormat="1" ht="12">
      <c r="A22" s="239" t="s">
        <v>37</v>
      </c>
      <c r="B22" s="241">
        <v>5</v>
      </c>
      <c r="C22" s="241">
        <v>2</v>
      </c>
      <c r="D22" s="242">
        <v>0</v>
      </c>
      <c r="E22" s="242">
        <v>0</v>
      </c>
      <c r="F22" s="242">
        <v>0</v>
      </c>
      <c r="G22" s="242">
        <v>0</v>
      </c>
      <c r="H22" s="242">
        <v>0</v>
      </c>
      <c r="I22" s="242">
        <v>0</v>
      </c>
      <c r="J22" s="242">
        <v>0</v>
      </c>
      <c r="K22" s="242">
        <v>0</v>
      </c>
      <c r="L22" s="243">
        <v>7</v>
      </c>
      <c r="M22" s="314">
        <f t="shared" si="0"/>
        <v>0</v>
      </c>
    </row>
    <row r="23" spans="1:13" s="65" customFormat="1" ht="12">
      <c r="A23" s="239" t="s">
        <v>324</v>
      </c>
      <c r="B23" s="241">
        <v>0</v>
      </c>
      <c r="C23" s="241">
        <v>2</v>
      </c>
      <c r="D23" s="242">
        <v>0</v>
      </c>
      <c r="E23" s="242">
        <v>0</v>
      </c>
      <c r="F23" s="242">
        <v>0</v>
      </c>
      <c r="G23" s="242">
        <v>0</v>
      </c>
      <c r="H23" s="242">
        <v>0</v>
      </c>
      <c r="I23" s="242">
        <v>0</v>
      </c>
      <c r="J23" s="242">
        <v>0</v>
      </c>
      <c r="K23" s="242">
        <v>0</v>
      </c>
      <c r="L23" s="243">
        <v>2</v>
      </c>
      <c r="M23" s="314">
        <f t="shared" si="0"/>
        <v>0</v>
      </c>
    </row>
    <row r="24" spans="1:13" s="65" customFormat="1" ht="12">
      <c r="A24" s="239" t="s">
        <v>35</v>
      </c>
      <c r="B24" s="241">
        <v>8</v>
      </c>
      <c r="C24" s="241">
        <v>0</v>
      </c>
      <c r="D24" s="242">
        <v>0</v>
      </c>
      <c r="E24" s="242">
        <v>0</v>
      </c>
      <c r="F24" s="242">
        <v>0</v>
      </c>
      <c r="G24" s="242">
        <v>0</v>
      </c>
      <c r="H24" s="242">
        <v>0</v>
      </c>
      <c r="I24" s="242">
        <v>0</v>
      </c>
      <c r="J24" s="242">
        <v>0</v>
      </c>
      <c r="K24" s="242">
        <v>0</v>
      </c>
      <c r="L24" s="243">
        <v>8</v>
      </c>
      <c r="M24" s="314">
        <f t="shared" si="0"/>
        <v>0</v>
      </c>
    </row>
    <row r="25" spans="1:13" s="65" customFormat="1" ht="12">
      <c r="A25" s="239" t="s">
        <v>30</v>
      </c>
      <c r="B25" s="241">
        <v>3</v>
      </c>
      <c r="C25" s="241">
        <v>0</v>
      </c>
      <c r="D25" s="242">
        <v>0</v>
      </c>
      <c r="E25" s="242">
        <v>0</v>
      </c>
      <c r="F25" s="242">
        <v>0</v>
      </c>
      <c r="G25" s="242">
        <v>1</v>
      </c>
      <c r="H25" s="242">
        <v>0</v>
      </c>
      <c r="I25" s="242">
        <v>1</v>
      </c>
      <c r="J25" s="242">
        <v>0</v>
      </c>
      <c r="K25" s="242">
        <v>0</v>
      </c>
      <c r="L25" s="243">
        <v>3</v>
      </c>
      <c r="M25" s="314">
        <f t="shared" si="0"/>
        <v>0</v>
      </c>
    </row>
    <row r="26" spans="1:13" s="65" customFormat="1" ht="12">
      <c r="A26" s="239" t="s">
        <v>54</v>
      </c>
      <c r="B26" s="241">
        <v>1</v>
      </c>
      <c r="C26" s="241">
        <v>0</v>
      </c>
      <c r="D26" s="242">
        <v>0</v>
      </c>
      <c r="E26" s="242">
        <v>0</v>
      </c>
      <c r="F26" s="242">
        <v>0</v>
      </c>
      <c r="G26" s="242">
        <v>0</v>
      </c>
      <c r="H26" s="242">
        <v>0</v>
      </c>
      <c r="I26" s="242">
        <v>0</v>
      </c>
      <c r="J26" s="242">
        <v>0</v>
      </c>
      <c r="K26" s="242">
        <v>0</v>
      </c>
      <c r="L26" s="243">
        <v>1</v>
      </c>
      <c r="M26" s="314">
        <f t="shared" si="0"/>
        <v>0</v>
      </c>
    </row>
    <row r="27" spans="1:13" s="65" customFormat="1" ht="12">
      <c r="A27" s="239" t="s">
        <v>26</v>
      </c>
      <c r="B27" s="241">
        <v>99</v>
      </c>
      <c r="C27" s="241">
        <v>4</v>
      </c>
      <c r="D27" s="242">
        <v>0</v>
      </c>
      <c r="E27" s="242">
        <v>6</v>
      </c>
      <c r="F27" s="242">
        <v>0</v>
      </c>
      <c r="G27" s="242">
        <v>0</v>
      </c>
      <c r="H27" s="242">
        <v>1</v>
      </c>
      <c r="I27" s="242">
        <v>7</v>
      </c>
      <c r="J27" s="242">
        <v>11</v>
      </c>
      <c r="K27" s="242">
        <v>4</v>
      </c>
      <c r="L27" s="243">
        <v>92</v>
      </c>
      <c r="M27" s="314">
        <f t="shared" si="0"/>
        <v>0</v>
      </c>
    </row>
    <row r="28" spans="1:13" s="65" customFormat="1" ht="12">
      <c r="A28" s="239" t="s">
        <v>66</v>
      </c>
      <c r="B28" s="241">
        <v>22</v>
      </c>
      <c r="C28" s="241">
        <v>1</v>
      </c>
      <c r="D28" s="242">
        <v>0</v>
      </c>
      <c r="E28" s="242">
        <v>0</v>
      </c>
      <c r="F28" s="242">
        <v>0</v>
      </c>
      <c r="G28" s="242">
        <v>0</v>
      </c>
      <c r="H28" s="242">
        <v>0</v>
      </c>
      <c r="I28" s="242">
        <v>0</v>
      </c>
      <c r="J28" s="242">
        <v>0</v>
      </c>
      <c r="K28" s="242">
        <v>0</v>
      </c>
      <c r="L28" s="243">
        <v>23</v>
      </c>
      <c r="M28" s="314">
        <f t="shared" si="0"/>
        <v>0</v>
      </c>
    </row>
    <row r="29" spans="1:13" s="65" customFormat="1" ht="12">
      <c r="A29" s="239" t="s">
        <v>49</v>
      </c>
      <c r="B29" s="241">
        <v>146</v>
      </c>
      <c r="C29" s="241">
        <v>5</v>
      </c>
      <c r="D29" s="242">
        <v>0</v>
      </c>
      <c r="E29" s="242">
        <v>4</v>
      </c>
      <c r="F29" s="242">
        <v>6</v>
      </c>
      <c r="G29" s="242">
        <v>9</v>
      </c>
      <c r="H29" s="242">
        <v>0</v>
      </c>
      <c r="I29" s="242">
        <v>19</v>
      </c>
      <c r="J29" s="242">
        <v>4</v>
      </c>
      <c r="K29" s="242">
        <v>3</v>
      </c>
      <c r="L29" s="243">
        <v>147</v>
      </c>
      <c r="M29" s="314">
        <f t="shared" si="0"/>
        <v>0</v>
      </c>
    </row>
    <row r="30" spans="1:13" s="65" customFormat="1" ht="12">
      <c r="A30" s="239" t="s">
        <v>190</v>
      </c>
      <c r="B30" s="241">
        <v>2</v>
      </c>
      <c r="C30" s="241">
        <v>0</v>
      </c>
      <c r="D30" s="242">
        <v>0</v>
      </c>
      <c r="E30" s="242">
        <v>0</v>
      </c>
      <c r="F30" s="242">
        <v>0</v>
      </c>
      <c r="G30" s="242">
        <v>0</v>
      </c>
      <c r="H30" s="242">
        <v>0</v>
      </c>
      <c r="I30" s="242">
        <v>0</v>
      </c>
      <c r="J30" s="242">
        <v>0</v>
      </c>
      <c r="K30" s="242">
        <v>0</v>
      </c>
      <c r="L30" s="243">
        <v>2</v>
      </c>
      <c r="M30" s="314">
        <f t="shared" si="0"/>
        <v>0</v>
      </c>
    </row>
    <row r="31" spans="1:13" s="65" customFormat="1" ht="12">
      <c r="A31" s="239" t="s">
        <v>28</v>
      </c>
      <c r="B31" s="241">
        <v>3</v>
      </c>
      <c r="C31" s="241">
        <v>0</v>
      </c>
      <c r="D31" s="242">
        <v>0</v>
      </c>
      <c r="E31" s="242">
        <v>0</v>
      </c>
      <c r="F31" s="242">
        <v>0</v>
      </c>
      <c r="G31" s="242">
        <v>0</v>
      </c>
      <c r="H31" s="242">
        <v>0</v>
      </c>
      <c r="I31" s="242">
        <v>0</v>
      </c>
      <c r="J31" s="242">
        <v>0</v>
      </c>
      <c r="K31" s="242">
        <v>0</v>
      </c>
      <c r="L31" s="243">
        <v>3</v>
      </c>
      <c r="M31" s="314">
        <f t="shared" si="0"/>
        <v>0</v>
      </c>
    </row>
    <row r="32" spans="1:13" s="65" customFormat="1" ht="12">
      <c r="A32" s="239" t="s">
        <v>33</v>
      </c>
      <c r="B32" s="241">
        <v>7</v>
      </c>
      <c r="C32" s="241">
        <v>1</v>
      </c>
      <c r="D32" s="242">
        <v>0</v>
      </c>
      <c r="E32" s="242">
        <v>0</v>
      </c>
      <c r="F32" s="242">
        <v>0</v>
      </c>
      <c r="G32" s="242">
        <v>1</v>
      </c>
      <c r="H32" s="242">
        <v>0</v>
      </c>
      <c r="I32" s="242">
        <v>1</v>
      </c>
      <c r="J32" s="242">
        <v>0</v>
      </c>
      <c r="K32" s="242">
        <v>0</v>
      </c>
      <c r="L32" s="243">
        <v>8</v>
      </c>
      <c r="M32" s="314">
        <f t="shared" si="0"/>
        <v>0</v>
      </c>
    </row>
    <row r="33" spans="1:13" s="65" customFormat="1" ht="12">
      <c r="A33" s="239" t="s">
        <v>36</v>
      </c>
      <c r="B33" s="241">
        <v>17</v>
      </c>
      <c r="C33" s="241">
        <v>0</v>
      </c>
      <c r="D33" s="242">
        <v>0</v>
      </c>
      <c r="E33" s="242">
        <v>0</v>
      </c>
      <c r="F33" s="242">
        <v>0</v>
      </c>
      <c r="G33" s="242">
        <v>2</v>
      </c>
      <c r="H33" s="242">
        <v>0</v>
      </c>
      <c r="I33" s="242">
        <v>2</v>
      </c>
      <c r="J33" s="242">
        <v>1</v>
      </c>
      <c r="K33" s="242">
        <v>0</v>
      </c>
      <c r="L33" s="243">
        <v>16</v>
      </c>
      <c r="M33" s="314">
        <f t="shared" si="0"/>
        <v>0</v>
      </c>
    </row>
    <row r="34" spans="1:13" s="65" customFormat="1" ht="12">
      <c r="A34" s="239" t="s">
        <v>191</v>
      </c>
      <c r="B34" s="241">
        <v>6</v>
      </c>
      <c r="C34" s="241">
        <v>0</v>
      </c>
      <c r="D34" s="242">
        <v>0</v>
      </c>
      <c r="E34" s="242">
        <v>0</v>
      </c>
      <c r="F34" s="242">
        <v>0</v>
      </c>
      <c r="G34" s="242">
        <v>1</v>
      </c>
      <c r="H34" s="242">
        <v>0</v>
      </c>
      <c r="I34" s="242">
        <v>1</v>
      </c>
      <c r="J34" s="242">
        <v>0</v>
      </c>
      <c r="K34" s="242">
        <v>0</v>
      </c>
      <c r="L34" s="243">
        <v>6</v>
      </c>
      <c r="M34" s="314">
        <f t="shared" si="0"/>
        <v>0</v>
      </c>
    </row>
    <row r="35" spans="1:13" s="65" customFormat="1" ht="12">
      <c r="A35" s="239" t="s">
        <v>85</v>
      </c>
      <c r="B35" s="241">
        <v>1</v>
      </c>
      <c r="C35" s="241">
        <v>0</v>
      </c>
      <c r="D35" s="242">
        <v>0</v>
      </c>
      <c r="E35" s="242">
        <v>0</v>
      </c>
      <c r="F35" s="242">
        <v>0</v>
      </c>
      <c r="G35" s="242">
        <v>0</v>
      </c>
      <c r="H35" s="242">
        <v>0</v>
      </c>
      <c r="I35" s="242">
        <v>0</v>
      </c>
      <c r="J35" s="242">
        <v>0</v>
      </c>
      <c r="K35" s="242">
        <v>0</v>
      </c>
      <c r="L35" s="243">
        <v>1</v>
      </c>
      <c r="M35" s="314">
        <f t="shared" si="0"/>
        <v>0</v>
      </c>
    </row>
    <row r="36" spans="1:13" s="65" customFormat="1" ht="12">
      <c r="A36" s="239" t="s">
        <v>58</v>
      </c>
      <c r="B36" s="241">
        <v>198</v>
      </c>
      <c r="C36" s="241">
        <v>0</v>
      </c>
      <c r="D36" s="242">
        <v>0</v>
      </c>
      <c r="E36" s="242">
        <v>6</v>
      </c>
      <c r="F36" s="242">
        <v>0</v>
      </c>
      <c r="G36" s="242">
        <v>28</v>
      </c>
      <c r="H36" s="242">
        <v>0</v>
      </c>
      <c r="I36" s="242">
        <v>34</v>
      </c>
      <c r="J36" s="242">
        <v>7</v>
      </c>
      <c r="K36" s="242">
        <v>0</v>
      </c>
      <c r="L36" s="243">
        <v>191</v>
      </c>
      <c r="M36" s="314">
        <f t="shared" si="0"/>
        <v>0</v>
      </c>
    </row>
    <row r="37" spans="1:13" s="65" customFormat="1" ht="12">
      <c r="A37" s="239" t="s">
        <v>65</v>
      </c>
      <c r="B37" s="241">
        <v>11</v>
      </c>
      <c r="C37" s="241">
        <v>0</v>
      </c>
      <c r="D37" s="242">
        <v>0</v>
      </c>
      <c r="E37" s="242">
        <v>0</v>
      </c>
      <c r="F37" s="242">
        <v>0</v>
      </c>
      <c r="G37" s="242">
        <v>0</v>
      </c>
      <c r="H37" s="242">
        <v>0</v>
      </c>
      <c r="I37" s="242">
        <v>0</v>
      </c>
      <c r="J37" s="242">
        <v>0</v>
      </c>
      <c r="K37" s="242">
        <v>0</v>
      </c>
      <c r="L37" s="243">
        <v>11</v>
      </c>
      <c r="M37" s="314">
        <f t="shared" si="0"/>
        <v>0</v>
      </c>
    </row>
    <row r="38" spans="1:13" s="65" customFormat="1" ht="12">
      <c r="A38" s="239" t="s">
        <v>31</v>
      </c>
      <c r="B38" s="241">
        <v>56</v>
      </c>
      <c r="C38" s="241">
        <v>1</v>
      </c>
      <c r="D38" s="242">
        <v>0</v>
      </c>
      <c r="E38" s="242">
        <v>3</v>
      </c>
      <c r="F38" s="242">
        <v>0</v>
      </c>
      <c r="G38" s="242">
        <v>1</v>
      </c>
      <c r="H38" s="242">
        <v>0</v>
      </c>
      <c r="I38" s="242">
        <v>4</v>
      </c>
      <c r="J38" s="242">
        <v>3</v>
      </c>
      <c r="K38" s="242">
        <v>3</v>
      </c>
      <c r="L38" s="243">
        <v>54</v>
      </c>
      <c r="M38" s="314">
        <f t="shared" si="0"/>
        <v>0</v>
      </c>
    </row>
    <row r="39" spans="1:13" s="65" customFormat="1" ht="12">
      <c r="A39" s="245" t="s">
        <v>39</v>
      </c>
      <c r="B39" s="307">
        <v>653</v>
      </c>
      <c r="C39" s="246">
        <v>18</v>
      </c>
      <c r="D39" s="246">
        <v>1</v>
      </c>
      <c r="E39" s="246">
        <v>19</v>
      </c>
      <c r="F39" s="246">
        <v>6</v>
      </c>
      <c r="G39" s="246">
        <v>46</v>
      </c>
      <c r="H39" s="246">
        <v>1</v>
      </c>
      <c r="I39" s="246">
        <v>72</v>
      </c>
      <c r="J39" s="246">
        <v>27</v>
      </c>
      <c r="K39" s="246">
        <v>12</v>
      </c>
      <c r="L39" s="246">
        <v>645</v>
      </c>
      <c r="M39" s="314">
        <f t="shared" si="0"/>
        <v>0</v>
      </c>
    </row>
    <row r="40" spans="1:13" s="65" customFormat="1" ht="12">
      <c r="A40" s="239" t="s">
        <v>61</v>
      </c>
      <c r="B40" s="241">
        <v>2</v>
      </c>
      <c r="C40" s="241">
        <v>0</v>
      </c>
      <c r="D40" s="242">
        <v>0</v>
      </c>
      <c r="E40" s="242">
        <v>0</v>
      </c>
      <c r="F40" s="242">
        <v>0</v>
      </c>
      <c r="G40" s="242">
        <v>0</v>
      </c>
      <c r="H40" s="242">
        <v>0</v>
      </c>
      <c r="I40" s="242">
        <v>0</v>
      </c>
      <c r="J40" s="242">
        <v>0</v>
      </c>
      <c r="K40" s="242">
        <v>0</v>
      </c>
      <c r="L40" s="243">
        <v>2</v>
      </c>
      <c r="M40" s="314">
        <f t="shared" si="0"/>
        <v>0</v>
      </c>
    </row>
    <row r="41" spans="1:13" s="65" customFormat="1" ht="12">
      <c r="A41" s="480" t="s">
        <v>199</v>
      </c>
      <c r="B41" s="481">
        <v>1</v>
      </c>
      <c r="C41" s="481">
        <v>0</v>
      </c>
      <c r="D41" s="481">
        <v>0</v>
      </c>
      <c r="E41" s="481">
        <v>1</v>
      </c>
      <c r="F41" s="481">
        <v>0</v>
      </c>
      <c r="G41" s="481">
        <v>0</v>
      </c>
      <c r="H41" s="481">
        <v>0</v>
      </c>
      <c r="I41" s="481">
        <v>1</v>
      </c>
      <c r="J41" s="481">
        <v>0</v>
      </c>
      <c r="K41" s="481">
        <v>0</v>
      </c>
      <c r="L41" s="482">
        <v>1</v>
      </c>
      <c r="M41" s="314">
        <f t="shared" si="0"/>
        <v>0</v>
      </c>
    </row>
    <row r="42" spans="1:13" s="65" customFormat="1" ht="12">
      <c r="A42" s="245" t="s">
        <v>67</v>
      </c>
      <c r="B42" s="307">
        <v>3</v>
      </c>
      <c r="C42" s="246">
        <v>0</v>
      </c>
      <c r="D42" s="246">
        <v>0</v>
      </c>
      <c r="E42" s="246">
        <v>1</v>
      </c>
      <c r="F42" s="246">
        <v>0</v>
      </c>
      <c r="G42" s="246">
        <v>0</v>
      </c>
      <c r="H42" s="246">
        <v>0</v>
      </c>
      <c r="I42" s="246">
        <v>1</v>
      </c>
      <c r="J42" s="246">
        <v>0</v>
      </c>
      <c r="K42" s="246">
        <v>0</v>
      </c>
      <c r="L42" s="246">
        <v>3</v>
      </c>
      <c r="M42" s="314">
        <f t="shared" si="0"/>
        <v>0</v>
      </c>
    </row>
    <row r="43" spans="1:13" s="65" customFormat="1" ht="12">
      <c r="A43" s="239" t="s">
        <v>14</v>
      </c>
      <c r="B43" s="241">
        <v>6</v>
      </c>
      <c r="C43" s="241">
        <v>0</v>
      </c>
      <c r="D43" s="242">
        <v>0</v>
      </c>
      <c r="E43" s="242">
        <v>0</v>
      </c>
      <c r="F43" s="242">
        <v>0</v>
      </c>
      <c r="G43" s="242">
        <v>0</v>
      </c>
      <c r="H43" s="242">
        <v>0</v>
      </c>
      <c r="I43" s="242">
        <v>0</v>
      </c>
      <c r="J43" s="242">
        <v>0</v>
      </c>
      <c r="K43" s="242">
        <v>0</v>
      </c>
      <c r="L43" s="243">
        <v>6</v>
      </c>
      <c r="M43" s="314">
        <f t="shared" si="0"/>
        <v>0</v>
      </c>
    </row>
    <row r="44" spans="1:13" ht="12.75">
      <c r="A44" s="239" t="s">
        <v>15</v>
      </c>
      <c r="B44" s="241">
        <v>7</v>
      </c>
      <c r="C44" s="241">
        <v>0</v>
      </c>
      <c r="D44" s="242">
        <v>0</v>
      </c>
      <c r="E44" s="242">
        <v>1</v>
      </c>
      <c r="F44" s="242">
        <v>0</v>
      </c>
      <c r="G44" s="242">
        <v>0</v>
      </c>
      <c r="H44" s="242">
        <v>0</v>
      </c>
      <c r="I44" s="242">
        <v>1</v>
      </c>
      <c r="J44" s="242">
        <v>0</v>
      </c>
      <c r="K44" s="242">
        <v>0</v>
      </c>
      <c r="L44" s="243">
        <v>7</v>
      </c>
      <c r="M44" s="314">
        <f t="shared" si="0"/>
        <v>0</v>
      </c>
    </row>
    <row r="45" spans="1:13" s="65" customFormat="1" ht="12">
      <c r="A45" s="239" t="s">
        <v>192</v>
      </c>
      <c r="B45" s="241">
        <v>2</v>
      </c>
      <c r="C45" s="241">
        <v>0</v>
      </c>
      <c r="D45" s="242">
        <v>0</v>
      </c>
      <c r="E45" s="242">
        <v>2</v>
      </c>
      <c r="F45" s="242">
        <v>0</v>
      </c>
      <c r="G45" s="242">
        <v>0</v>
      </c>
      <c r="H45" s="242">
        <v>0</v>
      </c>
      <c r="I45" s="242">
        <v>2</v>
      </c>
      <c r="J45" s="242">
        <v>0</v>
      </c>
      <c r="K45" s="242">
        <v>0</v>
      </c>
      <c r="L45" s="243">
        <v>2</v>
      </c>
      <c r="M45" s="314">
        <f t="shared" si="0"/>
        <v>0</v>
      </c>
    </row>
    <row r="46" spans="1:13" s="65" customFormat="1" ht="12">
      <c r="A46" s="239" t="s">
        <v>72</v>
      </c>
      <c r="B46" s="241">
        <v>7</v>
      </c>
      <c r="C46" s="241">
        <v>0</v>
      </c>
      <c r="D46" s="242">
        <v>0</v>
      </c>
      <c r="E46" s="242">
        <v>0</v>
      </c>
      <c r="F46" s="242">
        <v>0</v>
      </c>
      <c r="G46" s="242">
        <v>0</v>
      </c>
      <c r="H46" s="242">
        <v>0</v>
      </c>
      <c r="I46" s="242">
        <v>0</v>
      </c>
      <c r="J46" s="242">
        <v>0</v>
      </c>
      <c r="K46" s="242">
        <v>0</v>
      </c>
      <c r="L46" s="243">
        <v>7</v>
      </c>
      <c r="M46" s="314">
        <f t="shared" si="0"/>
        <v>0</v>
      </c>
    </row>
    <row r="47" spans="1:13" s="65" customFormat="1" ht="12">
      <c r="A47" s="239" t="s">
        <v>193</v>
      </c>
      <c r="B47" s="241">
        <v>1</v>
      </c>
      <c r="C47" s="241">
        <v>0</v>
      </c>
      <c r="D47" s="242">
        <v>0</v>
      </c>
      <c r="E47" s="242">
        <v>0</v>
      </c>
      <c r="F47" s="242">
        <v>0</v>
      </c>
      <c r="G47" s="242">
        <v>0</v>
      </c>
      <c r="H47" s="242">
        <v>0</v>
      </c>
      <c r="I47" s="242">
        <v>0</v>
      </c>
      <c r="J47" s="242">
        <v>0</v>
      </c>
      <c r="K47" s="242">
        <v>0</v>
      </c>
      <c r="L47" s="243">
        <v>1</v>
      </c>
      <c r="M47" s="314">
        <f t="shared" si="0"/>
        <v>0</v>
      </c>
    </row>
    <row r="48" spans="1:13" s="65" customFormat="1" ht="12">
      <c r="A48" s="239" t="s">
        <v>16</v>
      </c>
      <c r="B48" s="241">
        <v>1</v>
      </c>
      <c r="C48" s="241">
        <v>0</v>
      </c>
      <c r="D48" s="242">
        <v>0</v>
      </c>
      <c r="E48" s="242">
        <v>0</v>
      </c>
      <c r="F48" s="242">
        <v>0</v>
      </c>
      <c r="G48" s="242">
        <v>0</v>
      </c>
      <c r="H48" s="242">
        <v>0</v>
      </c>
      <c r="I48" s="242">
        <v>0</v>
      </c>
      <c r="J48" s="242">
        <v>0</v>
      </c>
      <c r="K48" s="242">
        <v>0</v>
      </c>
      <c r="L48" s="243">
        <v>1</v>
      </c>
      <c r="M48" s="314">
        <f t="shared" si="0"/>
        <v>0</v>
      </c>
    </row>
    <row r="49" spans="1:13" s="65" customFormat="1" ht="12">
      <c r="A49" s="239" t="s">
        <v>18</v>
      </c>
      <c r="B49" s="241">
        <v>2</v>
      </c>
      <c r="C49" s="241">
        <v>0</v>
      </c>
      <c r="D49" s="242">
        <v>0</v>
      </c>
      <c r="E49" s="242">
        <v>0</v>
      </c>
      <c r="F49" s="242">
        <v>0</v>
      </c>
      <c r="G49" s="242">
        <v>0</v>
      </c>
      <c r="H49" s="242">
        <v>0</v>
      </c>
      <c r="I49" s="242">
        <v>0</v>
      </c>
      <c r="J49" s="242">
        <v>0</v>
      </c>
      <c r="K49" s="242">
        <v>0</v>
      </c>
      <c r="L49" s="243">
        <v>2</v>
      </c>
      <c r="M49" s="314">
        <f t="shared" si="0"/>
        <v>0</v>
      </c>
    </row>
    <row r="50" spans="1:13" s="65" customFormat="1" ht="12">
      <c r="A50" s="239" t="s">
        <v>69</v>
      </c>
      <c r="B50" s="241">
        <v>2</v>
      </c>
      <c r="C50" s="241">
        <v>0</v>
      </c>
      <c r="D50" s="242">
        <v>0</v>
      </c>
      <c r="E50" s="242">
        <v>0</v>
      </c>
      <c r="F50" s="242">
        <v>0</v>
      </c>
      <c r="G50" s="242">
        <v>0</v>
      </c>
      <c r="H50" s="242">
        <v>0</v>
      </c>
      <c r="I50" s="242">
        <v>0</v>
      </c>
      <c r="J50" s="242">
        <v>0</v>
      </c>
      <c r="K50" s="242">
        <v>0</v>
      </c>
      <c r="L50" s="243">
        <v>2</v>
      </c>
      <c r="M50" s="314">
        <f t="shared" si="0"/>
        <v>0</v>
      </c>
    </row>
    <row r="51" spans="1:13" s="65" customFormat="1" ht="12">
      <c r="A51" s="239" t="s">
        <v>279</v>
      </c>
      <c r="B51" s="241">
        <v>3</v>
      </c>
      <c r="C51" s="241">
        <v>0</v>
      </c>
      <c r="D51" s="242">
        <v>0</v>
      </c>
      <c r="E51" s="242">
        <v>0</v>
      </c>
      <c r="F51" s="242">
        <v>0</v>
      </c>
      <c r="G51" s="242">
        <v>0</v>
      </c>
      <c r="H51" s="242">
        <v>0</v>
      </c>
      <c r="I51" s="242">
        <v>0</v>
      </c>
      <c r="J51" s="242">
        <v>0</v>
      </c>
      <c r="K51" s="242">
        <v>0</v>
      </c>
      <c r="L51" s="243">
        <v>3</v>
      </c>
      <c r="M51" s="314">
        <f t="shared" si="0"/>
        <v>0</v>
      </c>
    </row>
    <row r="52" spans="1:13" s="65" customFormat="1" ht="12">
      <c r="A52" s="239" t="s">
        <v>194</v>
      </c>
      <c r="B52" s="241">
        <v>8</v>
      </c>
      <c r="C52" s="241">
        <v>0</v>
      </c>
      <c r="D52" s="242">
        <v>0</v>
      </c>
      <c r="E52" s="242">
        <v>0</v>
      </c>
      <c r="F52" s="242">
        <v>0</v>
      </c>
      <c r="G52" s="242">
        <v>0</v>
      </c>
      <c r="H52" s="242">
        <v>0</v>
      </c>
      <c r="I52" s="242">
        <v>0</v>
      </c>
      <c r="J52" s="242">
        <v>0</v>
      </c>
      <c r="K52" s="242">
        <v>0</v>
      </c>
      <c r="L52" s="243">
        <v>8</v>
      </c>
      <c r="M52" s="314">
        <f t="shared" si="0"/>
        <v>0</v>
      </c>
    </row>
    <row r="53" spans="1:13" s="65" customFormat="1" ht="12">
      <c r="A53" s="239" t="s">
        <v>195</v>
      </c>
      <c r="B53" s="241">
        <v>4</v>
      </c>
      <c r="C53" s="241">
        <v>0</v>
      </c>
      <c r="D53" s="242">
        <v>0</v>
      </c>
      <c r="E53" s="242">
        <v>0</v>
      </c>
      <c r="F53" s="242">
        <v>0</v>
      </c>
      <c r="G53" s="242">
        <v>0</v>
      </c>
      <c r="H53" s="242">
        <v>0</v>
      </c>
      <c r="I53" s="242">
        <v>0</v>
      </c>
      <c r="J53" s="242">
        <v>0</v>
      </c>
      <c r="K53" s="242">
        <v>0</v>
      </c>
      <c r="L53" s="243">
        <v>4</v>
      </c>
      <c r="M53" s="314">
        <f t="shared" si="0"/>
        <v>0</v>
      </c>
    </row>
    <row r="54" spans="1:13" s="65" customFormat="1" ht="12">
      <c r="A54" s="239" t="s">
        <v>20</v>
      </c>
      <c r="B54" s="241">
        <v>11</v>
      </c>
      <c r="C54" s="241">
        <v>2</v>
      </c>
      <c r="D54" s="242">
        <v>0</v>
      </c>
      <c r="E54" s="242">
        <v>1</v>
      </c>
      <c r="F54" s="242">
        <v>0</v>
      </c>
      <c r="G54" s="242">
        <v>0</v>
      </c>
      <c r="H54" s="242">
        <v>0</v>
      </c>
      <c r="I54" s="242">
        <v>1</v>
      </c>
      <c r="J54" s="242">
        <v>0</v>
      </c>
      <c r="K54" s="242">
        <v>0</v>
      </c>
      <c r="L54" s="243">
        <v>13</v>
      </c>
      <c r="M54" s="314">
        <f t="shared" si="0"/>
        <v>0</v>
      </c>
    </row>
    <row r="55" spans="1:13" s="65" customFormat="1" ht="12">
      <c r="A55" s="239" t="s">
        <v>203</v>
      </c>
      <c r="B55" s="241">
        <v>1</v>
      </c>
      <c r="C55" s="241">
        <v>0</v>
      </c>
      <c r="D55" s="242">
        <v>0</v>
      </c>
      <c r="E55" s="242">
        <v>0</v>
      </c>
      <c r="F55" s="242">
        <v>0</v>
      </c>
      <c r="G55" s="242">
        <v>0</v>
      </c>
      <c r="H55" s="242">
        <v>0</v>
      </c>
      <c r="I55" s="242">
        <v>0</v>
      </c>
      <c r="J55" s="242">
        <v>0</v>
      </c>
      <c r="K55" s="242">
        <v>0</v>
      </c>
      <c r="L55" s="243">
        <v>1</v>
      </c>
      <c r="M55" s="314">
        <f t="shared" si="0"/>
        <v>0</v>
      </c>
    </row>
    <row r="56" spans="1:13" s="65" customFormat="1" ht="12">
      <c r="A56" s="239" t="s">
        <v>21</v>
      </c>
      <c r="B56" s="241">
        <v>1</v>
      </c>
      <c r="C56" s="241">
        <v>0</v>
      </c>
      <c r="D56" s="242">
        <v>0</v>
      </c>
      <c r="E56" s="242">
        <v>0</v>
      </c>
      <c r="F56" s="242">
        <v>0</v>
      </c>
      <c r="G56" s="242">
        <v>0</v>
      </c>
      <c r="H56" s="242">
        <v>0</v>
      </c>
      <c r="I56" s="242">
        <v>0</v>
      </c>
      <c r="J56" s="242">
        <v>0</v>
      </c>
      <c r="K56" s="242">
        <v>0</v>
      </c>
      <c r="L56" s="243">
        <v>1</v>
      </c>
      <c r="M56" s="314">
        <f t="shared" si="0"/>
        <v>0</v>
      </c>
    </row>
    <row r="57" spans="1:13" s="65" customFormat="1" ht="12">
      <c r="A57" s="239" t="s">
        <v>22</v>
      </c>
      <c r="B57" s="241">
        <v>42</v>
      </c>
      <c r="C57" s="241">
        <v>3</v>
      </c>
      <c r="D57" s="242">
        <v>0</v>
      </c>
      <c r="E57" s="242">
        <v>0</v>
      </c>
      <c r="F57" s="242">
        <v>0</v>
      </c>
      <c r="G57" s="242">
        <v>1</v>
      </c>
      <c r="H57" s="242">
        <v>0</v>
      </c>
      <c r="I57" s="242">
        <v>1</v>
      </c>
      <c r="J57" s="242">
        <v>0</v>
      </c>
      <c r="K57" s="242">
        <v>0</v>
      </c>
      <c r="L57" s="243">
        <v>45</v>
      </c>
      <c r="M57" s="314">
        <f t="shared" si="0"/>
        <v>0</v>
      </c>
    </row>
    <row r="58" spans="1:13" s="65" customFormat="1" ht="12">
      <c r="A58" s="239" t="s">
        <v>50</v>
      </c>
      <c r="B58" s="241">
        <v>5</v>
      </c>
      <c r="C58" s="241">
        <v>1</v>
      </c>
      <c r="D58" s="242">
        <v>0</v>
      </c>
      <c r="E58" s="242">
        <v>0</v>
      </c>
      <c r="F58" s="242">
        <v>0</v>
      </c>
      <c r="G58" s="242">
        <v>0</v>
      </c>
      <c r="H58" s="242">
        <v>0</v>
      </c>
      <c r="I58" s="242">
        <v>0</v>
      </c>
      <c r="J58" s="242">
        <v>0</v>
      </c>
      <c r="K58" s="242">
        <v>0</v>
      </c>
      <c r="L58" s="243">
        <v>6</v>
      </c>
      <c r="M58" s="314">
        <f t="shared" si="0"/>
        <v>0</v>
      </c>
    </row>
    <row r="59" spans="1:13" s="65" customFormat="1" ht="12">
      <c r="A59" s="239" t="s">
        <v>57</v>
      </c>
      <c r="B59" s="241">
        <v>3</v>
      </c>
      <c r="C59" s="241">
        <v>0</v>
      </c>
      <c r="D59" s="242">
        <v>0</v>
      </c>
      <c r="E59" s="242">
        <v>0</v>
      </c>
      <c r="F59" s="242">
        <v>0</v>
      </c>
      <c r="G59" s="242">
        <v>0</v>
      </c>
      <c r="H59" s="242">
        <v>0</v>
      </c>
      <c r="I59" s="242">
        <v>0</v>
      </c>
      <c r="J59" s="242">
        <v>1</v>
      </c>
      <c r="K59" s="242">
        <v>0</v>
      </c>
      <c r="L59" s="243">
        <v>2</v>
      </c>
      <c r="M59" s="314">
        <f t="shared" si="0"/>
        <v>0</v>
      </c>
    </row>
    <row r="60" spans="1:13" s="65" customFormat="1" ht="12">
      <c r="A60" s="239" t="s">
        <v>23</v>
      </c>
      <c r="B60" s="241">
        <v>3</v>
      </c>
      <c r="C60" s="241">
        <v>0</v>
      </c>
      <c r="D60" s="242">
        <v>0</v>
      </c>
      <c r="E60" s="242">
        <v>0</v>
      </c>
      <c r="F60" s="242">
        <v>0</v>
      </c>
      <c r="G60" s="242">
        <v>0</v>
      </c>
      <c r="H60" s="242">
        <v>0</v>
      </c>
      <c r="I60" s="242">
        <v>0</v>
      </c>
      <c r="J60" s="242">
        <v>0</v>
      </c>
      <c r="K60" s="242">
        <v>0</v>
      </c>
      <c r="L60" s="243">
        <v>3</v>
      </c>
      <c r="M60" s="314">
        <f t="shared" si="0"/>
        <v>0</v>
      </c>
    </row>
    <row r="61" spans="1:13" s="65" customFormat="1" ht="12">
      <c r="A61" s="239" t="s">
        <v>24</v>
      </c>
      <c r="B61" s="241">
        <v>5</v>
      </c>
      <c r="C61" s="241">
        <v>0</v>
      </c>
      <c r="D61" s="242">
        <v>0</v>
      </c>
      <c r="E61" s="242">
        <v>0</v>
      </c>
      <c r="F61" s="242">
        <v>0</v>
      </c>
      <c r="G61" s="242">
        <v>0</v>
      </c>
      <c r="H61" s="242">
        <v>0</v>
      </c>
      <c r="I61" s="242">
        <v>0</v>
      </c>
      <c r="J61" s="242">
        <v>0</v>
      </c>
      <c r="K61" s="242">
        <v>0</v>
      </c>
      <c r="L61" s="243">
        <v>5</v>
      </c>
      <c r="M61" s="314">
        <f t="shared" si="0"/>
        <v>0</v>
      </c>
    </row>
    <row r="62" spans="1:13" s="65" customFormat="1" ht="12">
      <c r="A62" s="239" t="s">
        <v>63</v>
      </c>
      <c r="B62" s="241">
        <v>3</v>
      </c>
      <c r="C62" s="241">
        <v>1</v>
      </c>
      <c r="D62" s="242">
        <v>0</v>
      </c>
      <c r="E62" s="242">
        <v>0</v>
      </c>
      <c r="F62" s="242">
        <v>0</v>
      </c>
      <c r="G62" s="242">
        <v>0</v>
      </c>
      <c r="H62" s="242">
        <v>0</v>
      </c>
      <c r="I62" s="242">
        <v>0</v>
      </c>
      <c r="J62" s="242">
        <v>0</v>
      </c>
      <c r="K62" s="242">
        <v>0</v>
      </c>
      <c r="L62" s="243">
        <v>4</v>
      </c>
      <c r="M62" s="314">
        <f t="shared" si="0"/>
        <v>0</v>
      </c>
    </row>
    <row r="63" spans="1:13" s="65" customFormat="1" ht="12">
      <c r="A63" s="239" t="s">
        <v>196</v>
      </c>
      <c r="B63" s="241">
        <v>1</v>
      </c>
      <c r="C63" s="241">
        <v>0</v>
      </c>
      <c r="D63" s="242">
        <v>0</v>
      </c>
      <c r="E63" s="242">
        <v>0</v>
      </c>
      <c r="F63" s="242">
        <v>0</v>
      </c>
      <c r="G63" s="242">
        <v>0</v>
      </c>
      <c r="H63" s="242">
        <v>0</v>
      </c>
      <c r="I63" s="242">
        <v>0</v>
      </c>
      <c r="J63" s="242">
        <v>0</v>
      </c>
      <c r="K63" s="242">
        <v>0</v>
      </c>
      <c r="L63" s="243">
        <v>1</v>
      </c>
      <c r="M63" s="314">
        <f t="shared" si="0"/>
        <v>0</v>
      </c>
    </row>
    <row r="64" spans="1:13" s="65" customFormat="1" ht="12">
      <c r="A64" s="239" t="s">
        <v>197</v>
      </c>
      <c r="B64" s="241">
        <v>0</v>
      </c>
      <c r="C64" s="241">
        <v>1</v>
      </c>
      <c r="D64" s="242">
        <v>0</v>
      </c>
      <c r="E64" s="242">
        <v>0</v>
      </c>
      <c r="F64" s="242">
        <v>0</v>
      </c>
      <c r="G64" s="242">
        <v>0</v>
      </c>
      <c r="H64" s="242">
        <v>0</v>
      </c>
      <c r="I64" s="242">
        <v>0</v>
      </c>
      <c r="J64" s="242">
        <v>0</v>
      </c>
      <c r="K64" s="242">
        <v>0</v>
      </c>
      <c r="L64" s="243">
        <v>1</v>
      </c>
      <c r="M64" s="314">
        <f t="shared" si="0"/>
        <v>0</v>
      </c>
    </row>
    <row r="65" spans="1:13" s="65" customFormat="1" ht="12">
      <c r="A65" s="239" t="s">
        <v>200</v>
      </c>
      <c r="B65" s="241">
        <v>1</v>
      </c>
      <c r="C65" s="241">
        <v>0</v>
      </c>
      <c r="D65" s="242">
        <v>0</v>
      </c>
      <c r="E65" s="242">
        <v>0</v>
      </c>
      <c r="F65" s="242">
        <v>0</v>
      </c>
      <c r="G65" s="242">
        <v>0</v>
      </c>
      <c r="H65" s="242">
        <v>0</v>
      </c>
      <c r="I65" s="242">
        <v>0</v>
      </c>
      <c r="J65" s="242">
        <v>0</v>
      </c>
      <c r="K65" s="242">
        <v>0</v>
      </c>
      <c r="L65" s="243">
        <v>1</v>
      </c>
      <c r="M65" s="314">
        <f t="shared" si="0"/>
        <v>0</v>
      </c>
    </row>
    <row r="66" spans="1:13" ht="12.75">
      <c r="A66" s="245" t="s">
        <v>25</v>
      </c>
      <c r="B66" s="307">
        <v>119</v>
      </c>
      <c r="C66" s="246">
        <v>8</v>
      </c>
      <c r="D66" s="246">
        <v>0</v>
      </c>
      <c r="E66" s="246">
        <v>4</v>
      </c>
      <c r="F66" s="246">
        <v>0</v>
      </c>
      <c r="G66" s="246">
        <v>1</v>
      </c>
      <c r="H66" s="246">
        <v>0</v>
      </c>
      <c r="I66" s="246">
        <v>5</v>
      </c>
      <c r="J66" s="246">
        <v>1</v>
      </c>
      <c r="K66" s="246">
        <v>0</v>
      </c>
      <c r="L66" s="246">
        <v>126</v>
      </c>
      <c r="M66" s="314">
        <f t="shared" si="0"/>
        <v>0</v>
      </c>
    </row>
    <row r="67" spans="1:13" s="66" customFormat="1" ht="12">
      <c r="A67" s="239" t="s">
        <v>40</v>
      </c>
      <c r="B67" s="241">
        <v>23</v>
      </c>
      <c r="C67" s="241">
        <v>0</v>
      </c>
      <c r="D67" s="242">
        <v>0</v>
      </c>
      <c r="E67" s="242">
        <v>1</v>
      </c>
      <c r="F67" s="242">
        <v>0</v>
      </c>
      <c r="G67" s="242">
        <v>2</v>
      </c>
      <c r="H67" s="242">
        <v>0</v>
      </c>
      <c r="I67" s="242">
        <v>3</v>
      </c>
      <c r="J67" s="242">
        <v>0</v>
      </c>
      <c r="K67" s="242">
        <v>0</v>
      </c>
      <c r="L67" s="243">
        <v>23</v>
      </c>
      <c r="M67" s="314">
        <f t="shared" si="0"/>
        <v>0</v>
      </c>
    </row>
    <row r="68" spans="1:13" s="66" customFormat="1" ht="12">
      <c r="A68" s="239" t="s">
        <v>62</v>
      </c>
      <c r="B68" s="241">
        <v>5</v>
      </c>
      <c r="C68" s="241">
        <v>0</v>
      </c>
      <c r="D68" s="242">
        <v>0</v>
      </c>
      <c r="E68" s="242">
        <v>0</v>
      </c>
      <c r="F68" s="242">
        <v>0</v>
      </c>
      <c r="G68" s="242">
        <v>0</v>
      </c>
      <c r="H68" s="242">
        <v>0</v>
      </c>
      <c r="I68" s="242">
        <v>0</v>
      </c>
      <c r="J68" s="242">
        <v>0</v>
      </c>
      <c r="K68" s="242">
        <v>0</v>
      </c>
      <c r="L68" s="243">
        <v>5</v>
      </c>
      <c r="M68" s="314">
        <f t="shared" si="0"/>
        <v>0</v>
      </c>
    </row>
    <row r="69" spans="1:13" s="66" customFormat="1" ht="12">
      <c r="A69" s="247" t="s">
        <v>41</v>
      </c>
      <c r="B69" s="271">
        <v>1180</v>
      </c>
      <c r="C69" s="271">
        <v>44</v>
      </c>
      <c r="D69" s="271">
        <v>3</v>
      </c>
      <c r="E69" s="271">
        <v>33</v>
      </c>
      <c r="F69" s="271">
        <v>9</v>
      </c>
      <c r="G69" s="271">
        <v>57</v>
      </c>
      <c r="H69" s="271">
        <v>1</v>
      </c>
      <c r="I69" s="271">
        <v>99</v>
      </c>
      <c r="J69" s="271">
        <v>43</v>
      </c>
      <c r="K69" s="271">
        <v>20</v>
      </c>
      <c r="L69" s="271">
        <v>1184</v>
      </c>
      <c r="M69" s="314">
        <f t="shared" si="0"/>
        <v>0</v>
      </c>
    </row>
    <row r="70" spans="1:12" ht="12.75">
      <c r="A70" s="72"/>
      <c r="B70" s="64"/>
      <c r="C70" s="64"/>
      <c r="D70" s="64"/>
      <c r="E70" s="64"/>
      <c r="F70" s="64"/>
      <c r="G70" s="64"/>
      <c r="H70" s="64"/>
      <c r="I70" s="64"/>
      <c r="J70" s="64"/>
      <c r="K70" s="64"/>
      <c r="L70" s="64"/>
    </row>
    <row r="71" spans="1:12" ht="12.75">
      <c r="A71" s="72" t="s">
        <v>103</v>
      </c>
      <c r="B71" s="64"/>
      <c r="C71" s="64"/>
      <c r="D71" s="64"/>
      <c r="E71" s="64"/>
      <c r="F71" s="64"/>
      <c r="G71" s="64"/>
      <c r="H71" s="64"/>
      <c r="I71" s="64"/>
      <c r="J71" s="64"/>
      <c r="K71" s="64"/>
      <c r="L71" s="64"/>
    </row>
    <row r="72" spans="1:2" ht="12.75">
      <c r="A72" s="647" t="s">
        <v>101</v>
      </c>
      <c r="B72" s="648"/>
    </row>
    <row r="73" spans="1:12" ht="27" customHeight="1">
      <c r="A73" s="645" t="s">
        <v>137</v>
      </c>
      <c r="B73" s="646"/>
      <c r="C73" s="646"/>
      <c r="D73" s="646"/>
      <c r="E73" s="646"/>
      <c r="F73" s="646"/>
      <c r="G73" s="646"/>
      <c r="H73" s="646"/>
      <c r="I73" s="646"/>
      <c r="J73" s="646"/>
      <c r="K73" s="646"/>
      <c r="L73" s="646"/>
    </row>
    <row r="74" spans="1:2" ht="12.75">
      <c r="A74" s="73"/>
      <c r="B74" s="60"/>
    </row>
    <row r="75" spans="1:12" ht="23.25" customHeight="1">
      <c r="A75" s="645" t="s">
        <v>102</v>
      </c>
      <c r="B75" s="649"/>
      <c r="C75" s="649"/>
      <c r="D75" s="649"/>
      <c r="E75" s="649"/>
      <c r="F75" s="649"/>
      <c r="G75" s="649"/>
      <c r="H75" s="649"/>
      <c r="I75" s="649"/>
      <c r="J75" s="649"/>
      <c r="K75" s="649"/>
      <c r="L75" s="649"/>
    </row>
    <row r="76" spans="1:12" ht="9.75" customHeight="1">
      <c r="A76" s="74"/>
      <c r="B76" s="62"/>
      <c r="C76" s="62"/>
      <c r="D76" s="62"/>
      <c r="E76" s="62"/>
      <c r="F76" s="62"/>
      <c r="G76" s="62"/>
      <c r="H76" s="62"/>
      <c r="I76" s="62"/>
      <c r="J76" s="62"/>
      <c r="K76" s="62"/>
      <c r="L76" s="62"/>
    </row>
    <row r="77" spans="1:12" ht="24.75" customHeight="1">
      <c r="A77" s="645" t="s">
        <v>105</v>
      </c>
      <c r="B77" s="646"/>
      <c r="C77" s="646"/>
      <c r="D77" s="646"/>
      <c r="E77" s="646"/>
      <c r="F77" s="646"/>
      <c r="G77" s="646"/>
      <c r="H77" s="646"/>
      <c r="I77" s="646"/>
      <c r="J77" s="646"/>
      <c r="K77" s="646"/>
      <c r="L77" s="646"/>
    </row>
  </sheetData>
  <sheetProtection sheet="1" objects="1" scenarios="1"/>
  <mergeCells count="6">
    <mergeCell ref="A1:L1"/>
    <mergeCell ref="A2:L2"/>
    <mergeCell ref="A77:L77"/>
    <mergeCell ref="A72:B72"/>
    <mergeCell ref="A75:L75"/>
    <mergeCell ref="A73:L7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51"/>
  <sheetViews>
    <sheetView tabSelected="1" zoomScaleSheetLayoutView="100" workbookViewId="0" topLeftCell="A22">
      <selection activeCell="A82" sqref="A82:B83"/>
    </sheetView>
  </sheetViews>
  <sheetFormatPr defaultColWidth="9.140625" defaultRowHeight="12.75"/>
  <cols>
    <col min="1" max="1" width="16.28125" style="252" customWidth="1"/>
    <col min="2" max="2" width="10.00390625" style="252" customWidth="1"/>
    <col min="3" max="9" width="7.421875" style="252" customWidth="1"/>
    <col min="10" max="10" width="10.00390625" style="252" customWidth="1"/>
    <col min="11" max="11" width="9.140625" style="308" customWidth="1"/>
    <col min="12" max="16384" width="9.140625" style="252" customWidth="1"/>
  </cols>
  <sheetData>
    <row r="1" spans="1:11" s="250" customFormat="1" ht="15.75">
      <c r="A1" s="655" t="s">
        <v>106</v>
      </c>
      <c r="B1" s="656"/>
      <c r="C1" s="656"/>
      <c r="D1" s="656"/>
      <c r="E1" s="656"/>
      <c r="F1" s="656"/>
      <c r="G1" s="656"/>
      <c r="H1" s="656"/>
      <c r="I1" s="656"/>
      <c r="J1" s="657"/>
      <c r="K1" s="310"/>
    </row>
    <row r="2" spans="1:11" s="250" customFormat="1" ht="15.75">
      <c r="A2" s="661" t="str">
        <f>LOWER(Nastavení!B1)</f>
        <v>srpen 2008</v>
      </c>
      <c r="B2" s="662"/>
      <c r="C2" s="662"/>
      <c r="D2" s="662"/>
      <c r="E2" s="662"/>
      <c r="F2" s="662"/>
      <c r="G2" s="662"/>
      <c r="H2" s="662"/>
      <c r="I2" s="662"/>
      <c r="J2" s="663"/>
      <c r="K2" s="310"/>
    </row>
    <row r="3" spans="1:11" s="428" customFormat="1" ht="11.25">
      <c r="A3" s="425"/>
      <c r="B3" s="426"/>
      <c r="C3" s="426"/>
      <c r="D3" s="426"/>
      <c r="E3" s="426"/>
      <c r="F3" s="426"/>
      <c r="G3" s="426"/>
      <c r="H3" s="426"/>
      <c r="I3" s="426"/>
      <c r="J3" s="429" t="s">
        <v>245</v>
      </c>
      <c r="K3" s="427"/>
    </row>
    <row r="4" spans="1:11" ht="65.25" customHeight="1">
      <c r="A4" s="446" t="s">
        <v>0</v>
      </c>
      <c r="B4" s="447" t="s">
        <v>346</v>
      </c>
      <c r="C4" s="448" t="s">
        <v>171</v>
      </c>
      <c r="D4" s="448" t="s">
        <v>172</v>
      </c>
      <c r="E4" s="448" t="s">
        <v>173</v>
      </c>
      <c r="F4" s="448" t="s">
        <v>68</v>
      </c>
      <c r="G4" s="448" t="s">
        <v>174</v>
      </c>
      <c r="H4" s="448" t="s">
        <v>168</v>
      </c>
      <c r="I4" s="448" t="s">
        <v>175</v>
      </c>
      <c r="J4" s="448" t="s">
        <v>347</v>
      </c>
      <c r="K4" s="309"/>
    </row>
    <row r="5" spans="1:11" ht="12.75">
      <c r="A5" s="257" t="s">
        <v>51</v>
      </c>
      <c r="B5" s="262">
        <v>1</v>
      </c>
      <c r="C5" s="262">
        <v>0</v>
      </c>
      <c r="D5" s="263">
        <v>0</v>
      </c>
      <c r="E5" s="263">
        <v>0</v>
      </c>
      <c r="F5" s="263">
        <v>0</v>
      </c>
      <c r="G5" s="263">
        <v>0</v>
      </c>
      <c r="H5" s="263">
        <v>0</v>
      </c>
      <c r="I5" s="263">
        <v>0</v>
      </c>
      <c r="J5" s="265">
        <v>1</v>
      </c>
      <c r="K5" s="311">
        <f aca="true" t="shared" si="0" ref="K5:K11">B5+C5-I5-J5</f>
        <v>0</v>
      </c>
    </row>
    <row r="6" spans="1:11" ht="12.75">
      <c r="A6" s="266" t="s">
        <v>13</v>
      </c>
      <c r="B6" s="267">
        <v>1</v>
      </c>
      <c r="C6" s="268">
        <v>0</v>
      </c>
      <c r="D6" s="268">
        <v>0</v>
      </c>
      <c r="E6" s="268">
        <v>0</v>
      </c>
      <c r="F6" s="268">
        <v>0</v>
      </c>
      <c r="G6" s="268">
        <v>0</v>
      </c>
      <c r="H6" s="268">
        <v>0</v>
      </c>
      <c r="I6" s="268">
        <v>0</v>
      </c>
      <c r="J6" s="268">
        <v>1</v>
      </c>
      <c r="K6" s="311">
        <f t="shared" si="0"/>
        <v>0</v>
      </c>
    </row>
    <row r="7" spans="1:11" ht="12.75">
      <c r="A7" s="257" t="s">
        <v>35</v>
      </c>
      <c r="B7" s="262">
        <v>1</v>
      </c>
      <c r="C7" s="262">
        <v>0</v>
      </c>
      <c r="D7" s="263">
        <v>0</v>
      </c>
      <c r="E7" s="263">
        <v>0</v>
      </c>
      <c r="F7" s="263">
        <v>0</v>
      </c>
      <c r="G7" s="263">
        <v>0</v>
      </c>
      <c r="H7" s="263">
        <v>0</v>
      </c>
      <c r="I7" s="263">
        <v>0</v>
      </c>
      <c r="J7" s="265">
        <v>1</v>
      </c>
      <c r="K7" s="311">
        <f t="shared" si="0"/>
        <v>0</v>
      </c>
    </row>
    <row r="8" spans="1:11" ht="12.75">
      <c r="A8" s="257" t="s">
        <v>58</v>
      </c>
      <c r="B8" s="262">
        <v>1</v>
      </c>
      <c r="C8" s="262">
        <v>0</v>
      </c>
      <c r="D8" s="263">
        <v>0</v>
      </c>
      <c r="E8" s="263">
        <v>0</v>
      </c>
      <c r="F8" s="263">
        <v>0</v>
      </c>
      <c r="G8" s="263">
        <v>0</v>
      </c>
      <c r="H8" s="263">
        <v>0</v>
      </c>
      <c r="I8" s="263">
        <v>0</v>
      </c>
      <c r="J8" s="265">
        <v>1</v>
      </c>
      <c r="K8" s="311">
        <f t="shared" si="0"/>
        <v>0</v>
      </c>
    </row>
    <row r="9" spans="1:11" ht="12.75">
      <c r="A9" s="266" t="s">
        <v>39</v>
      </c>
      <c r="B9" s="267">
        <v>2</v>
      </c>
      <c r="C9" s="268">
        <v>0</v>
      </c>
      <c r="D9" s="268">
        <v>0</v>
      </c>
      <c r="E9" s="268">
        <v>0</v>
      </c>
      <c r="F9" s="268">
        <v>0</v>
      </c>
      <c r="G9" s="268">
        <v>0</v>
      </c>
      <c r="H9" s="268">
        <v>0</v>
      </c>
      <c r="I9" s="268">
        <v>0</v>
      </c>
      <c r="J9" s="268">
        <v>2</v>
      </c>
      <c r="K9" s="311">
        <f t="shared" si="0"/>
        <v>0</v>
      </c>
    </row>
    <row r="10" spans="1:11" ht="12.75">
      <c r="A10" s="270" t="s">
        <v>41</v>
      </c>
      <c r="B10" s="271">
        <v>3</v>
      </c>
      <c r="C10" s="272">
        <v>0</v>
      </c>
      <c r="D10" s="272">
        <v>0</v>
      </c>
      <c r="E10" s="272">
        <v>0</v>
      </c>
      <c r="F10" s="272">
        <v>0</v>
      </c>
      <c r="G10" s="272">
        <v>0</v>
      </c>
      <c r="H10" s="272">
        <v>0</v>
      </c>
      <c r="I10" s="272">
        <v>0</v>
      </c>
      <c r="J10" s="272">
        <v>3</v>
      </c>
      <c r="K10" s="311">
        <f t="shared" si="0"/>
        <v>0</v>
      </c>
    </row>
    <row r="11" spans="1:11" ht="7.5" customHeight="1">
      <c r="A11" s="273"/>
      <c r="B11" s="274"/>
      <c r="C11" s="274"/>
      <c r="D11" s="274"/>
      <c r="E11" s="274"/>
      <c r="F11" s="274"/>
      <c r="G11" s="274"/>
      <c r="H11" s="274"/>
      <c r="I11" s="274"/>
      <c r="J11" s="274"/>
      <c r="K11" s="311">
        <f t="shared" si="0"/>
        <v>0</v>
      </c>
    </row>
    <row r="12" spans="1:10" ht="18.75">
      <c r="A12" s="658" t="s">
        <v>126</v>
      </c>
      <c r="B12" s="659"/>
      <c r="C12" s="659"/>
      <c r="D12" s="659"/>
      <c r="E12" s="659"/>
      <c r="F12" s="659"/>
      <c r="G12" s="659"/>
      <c r="H12" s="659"/>
      <c r="I12" s="659"/>
      <c r="J12" s="660"/>
    </row>
    <row r="13" spans="1:11" s="428" customFormat="1" ht="11.25">
      <c r="A13" s="425"/>
      <c r="B13" s="426"/>
      <c r="C13" s="426"/>
      <c r="D13" s="426"/>
      <c r="E13" s="426"/>
      <c r="F13" s="426"/>
      <c r="G13" s="426"/>
      <c r="H13" s="426"/>
      <c r="I13" s="426"/>
      <c r="J13" s="429" t="s">
        <v>246</v>
      </c>
      <c r="K13" s="427"/>
    </row>
    <row r="14" spans="1:11" s="450" customFormat="1" ht="66.75" customHeight="1">
      <c r="A14" s="446" t="s">
        <v>0</v>
      </c>
      <c r="B14" s="447" t="s">
        <v>348</v>
      </c>
      <c r="C14" s="448" t="s">
        <v>164</v>
      </c>
      <c r="D14" s="448" t="s">
        <v>97</v>
      </c>
      <c r="E14" s="448" t="s">
        <v>166</v>
      </c>
      <c r="F14" s="448" t="s">
        <v>68</v>
      </c>
      <c r="G14" s="448" t="s">
        <v>167</v>
      </c>
      <c r="H14" s="448" t="s">
        <v>168</v>
      </c>
      <c r="I14" s="448" t="s">
        <v>175</v>
      </c>
      <c r="J14" s="448" t="s">
        <v>349</v>
      </c>
      <c r="K14" s="449"/>
    </row>
    <row r="15" spans="1:11" ht="12.75">
      <c r="A15" s="275" t="s">
        <v>3</v>
      </c>
      <c r="B15" s="276">
        <v>3</v>
      </c>
      <c r="C15" s="277">
        <v>0</v>
      </c>
      <c r="D15" s="277">
        <v>0</v>
      </c>
      <c r="E15" s="277">
        <v>0</v>
      </c>
      <c r="F15" s="277">
        <v>0</v>
      </c>
      <c r="G15" s="277">
        <v>0</v>
      </c>
      <c r="H15" s="277">
        <v>0</v>
      </c>
      <c r="I15" s="278">
        <v>0</v>
      </c>
      <c r="J15" s="279">
        <v>3</v>
      </c>
      <c r="K15" s="311">
        <f>B15+C15-I15-J15</f>
        <v>0</v>
      </c>
    </row>
    <row r="16" spans="1:11" ht="12.75">
      <c r="A16" s="280" t="s">
        <v>4</v>
      </c>
      <c r="B16" s="281">
        <v>1</v>
      </c>
      <c r="C16" s="282">
        <v>0</v>
      </c>
      <c r="D16" s="282">
        <v>0</v>
      </c>
      <c r="E16" s="282">
        <v>0</v>
      </c>
      <c r="F16" s="282">
        <v>0</v>
      </c>
      <c r="G16" s="282">
        <v>0</v>
      </c>
      <c r="H16" s="282">
        <v>0</v>
      </c>
      <c r="I16" s="283">
        <v>0</v>
      </c>
      <c r="J16" s="284">
        <v>1</v>
      </c>
      <c r="K16" s="311">
        <f aca="true" t="shared" si="1" ref="K16:K47">B16+C16-I16-J16</f>
        <v>0</v>
      </c>
    </row>
    <row r="17" spans="1:11" ht="12.75">
      <c r="A17" s="280" t="s">
        <v>278</v>
      </c>
      <c r="B17" s="281">
        <v>0</v>
      </c>
      <c r="C17" s="282">
        <v>1</v>
      </c>
      <c r="D17" s="282">
        <v>0</v>
      </c>
      <c r="E17" s="282">
        <v>0</v>
      </c>
      <c r="F17" s="282">
        <v>0</v>
      </c>
      <c r="G17" s="282">
        <v>0</v>
      </c>
      <c r="H17" s="282">
        <v>0</v>
      </c>
      <c r="I17" s="282">
        <v>0</v>
      </c>
      <c r="J17" s="284">
        <v>1</v>
      </c>
      <c r="K17" s="311">
        <f t="shared" si="1"/>
        <v>0</v>
      </c>
    </row>
    <row r="18" spans="1:11" ht="12.75">
      <c r="A18" s="285" t="s">
        <v>10</v>
      </c>
      <c r="B18" s="286">
        <v>2</v>
      </c>
      <c r="C18" s="287">
        <v>0</v>
      </c>
      <c r="D18" s="287">
        <v>0</v>
      </c>
      <c r="E18" s="287">
        <v>0</v>
      </c>
      <c r="F18" s="287">
        <v>0</v>
      </c>
      <c r="G18" s="287">
        <v>0</v>
      </c>
      <c r="H18" s="287">
        <v>0</v>
      </c>
      <c r="I18" s="288">
        <v>0</v>
      </c>
      <c r="J18" s="289">
        <v>2</v>
      </c>
      <c r="K18" s="311">
        <f t="shared" si="1"/>
        <v>0</v>
      </c>
    </row>
    <row r="19" spans="1:11" ht="12.75">
      <c r="A19" s="285" t="s">
        <v>11</v>
      </c>
      <c r="B19" s="286">
        <v>3</v>
      </c>
      <c r="C19" s="287">
        <v>0</v>
      </c>
      <c r="D19" s="287">
        <v>0</v>
      </c>
      <c r="E19" s="287">
        <v>0</v>
      </c>
      <c r="F19" s="287">
        <v>0</v>
      </c>
      <c r="G19" s="287">
        <v>0</v>
      </c>
      <c r="H19" s="287">
        <v>0</v>
      </c>
      <c r="I19" s="288">
        <v>0</v>
      </c>
      <c r="J19" s="289">
        <v>3</v>
      </c>
      <c r="K19" s="311">
        <f t="shared" si="1"/>
        <v>0</v>
      </c>
    </row>
    <row r="20" spans="1:11" ht="12.75">
      <c r="A20" s="285" t="s">
        <v>12</v>
      </c>
      <c r="B20" s="286">
        <v>31</v>
      </c>
      <c r="C20" s="287">
        <v>2</v>
      </c>
      <c r="D20" s="287">
        <v>0</v>
      </c>
      <c r="E20" s="287">
        <v>0</v>
      </c>
      <c r="F20" s="287">
        <v>2</v>
      </c>
      <c r="G20" s="287">
        <v>0</v>
      </c>
      <c r="H20" s="287">
        <v>2</v>
      </c>
      <c r="I20" s="288">
        <v>1</v>
      </c>
      <c r="J20" s="289">
        <v>32</v>
      </c>
      <c r="K20" s="311">
        <f t="shared" si="1"/>
        <v>0</v>
      </c>
    </row>
    <row r="21" spans="1:11" ht="12.75">
      <c r="A21" s="266" t="s">
        <v>13</v>
      </c>
      <c r="B21" s="267">
        <v>40</v>
      </c>
      <c r="C21" s="268">
        <v>3</v>
      </c>
      <c r="D21" s="268">
        <v>0</v>
      </c>
      <c r="E21" s="268">
        <v>0</v>
      </c>
      <c r="F21" s="268">
        <v>2</v>
      </c>
      <c r="G21" s="268">
        <v>0</v>
      </c>
      <c r="H21" s="268">
        <v>2</v>
      </c>
      <c r="I21" s="290">
        <v>1</v>
      </c>
      <c r="J21" s="268">
        <v>42</v>
      </c>
      <c r="K21" s="311">
        <f t="shared" si="1"/>
        <v>0</v>
      </c>
    </row>
    <row r="22" spans="1:11" ht="12.75">
      <c r="A22" s="280" t="s">
        <v>38</v>
      </c>
      <c r="B22" s="281">
        <v>1</v>
      </c>
      <c r="C22" s="282">
        <v>0</v>
      </c>
      <c r="D22" s="282">
        <v>0</v>
      </c>
      <c r="E22" s="282">
        <v>0</v>
      </c>
      <c r="F22" s="282">
        <v>0</v>
      </c>
      <c r="G22" s="282">
        <v>0</v>
      </c>
      <c r="H22" s="282">
        <v>0</v>
      </c>
      <c r="I22" s="283">
        <v>0</v>
      </c>
      <c r="J22" s="284">
        <v>1</v>
      </c>
      <c r="K22" s="311">
        <f t="shared" si="1"/>
        <v>0</v>
      </c>
    </row>
    <row r="23" spans="1:11" ht="12.75">
      <c r="A23" s="285" t="s">
        <v>32</v>
      </c>
      <c r="B23" s="286">
        <v>1</v>
      </c>
      <c r="C23" s="287">
        <v>0</v>
      </c>
      <c r="D23" s="287">
        <v>0</v>
      </c>
      <c r="E23" s="287">
        <v>0</v>
      </c>
      <c r="F23" s="287">
        <v>0</v>
      </c>
      <c r="G23" s="287">
        <v>0</v>
      </c>
      <c r="H23" s="287">
        <v>0</v>
      </c>
      <c r="I23" s="288">
        <v>0</v>
      </c>
      <c r="J23" s="289">
        <v>1</v>
      </c>
      <c r="K23" s="311">
        <f t="shared" si="1"/>
        <v>0</v>
      </c>
    </row>
    <row r="24" spans="1:11" ht="12.75">
      <c r="A24" s="285" t="s">
        <v>53</v>
      </c>
      <c r="B24" s="286">
        <v>1</v>
      </c>
      <c r="C24" s="287">
        <v>1</v>
      </c>
      <c r="D24" s="287">
        <v>0</v>
      </c>
      <c r="E24" s="287">
        <v>0</v>
      </c>
      <c r="F24" s="287">
        <v>0</v>
      </c>
      <c r="G24" s="287">
        <v>0</v>
      </c>
      <c r="H24" s="287">
        <v>0</v>
      </c>
      <c r="I24" s="288">
        <v>0</v>
      </c>
      <c r="J24" s="289">
        <v>2</v>
      </c>
      <c r="K24" s="311">
        <f t="shared" si="1"/>
        <v>0</v>
      </c>
    </row>
    <row r="25" spans="1:11" ht="12.75">
      <c r="A25" s="285" t="s">
        <v>29</v>
      </c>
      <c r="B25" s="286">
        <v>1</v>
      </c>
      <c r="C25" s="287">
        <v>0</v>
      </c>
      <c r="D25" s="287">
        <v>0</v>
      </c>
      <c r="E25" s="287">
        <v>0</v>
      </c>
      <c r="F25" s="287">
        <v>0</v>
      </c>
      <c r="G25" s="287">
        <v>0</v>
      </c>
      <c r="H25" s="287">
        <v>0</v>
      </c>
      <c r="I25" s="288">
        <v>0</v>
      </c>
      <c r="J25" s="289">
        <v>1</v>
      </c>
      <c r="K25" s="311">
        <f t="shared" si="1"/>
        <v>0</v>
      </c>
    </row>
    <row r="26" spans="1:11" ht="12.75">
      <c r="A26" s="285" t="s">
        <v>37</v>
      </c>
      <c r="B26" s="286">
        <v>2</v>
      </c>
      <c r="C26" s="287">
        <v>0</v>
      </c>
      <c r="D26" s="287">
        <v>0</v>
      </c>
      <c r="E26" s="287">
        <v>0</v>
      </c>
      <c r="F26" s="287">
        <v>0</v>
      </c>
      <c r="G26" s="287">
        <v>0</v>
      </c>
      <c r="H26" s="287">
        <v>0</v>
      </c>
      <c r="I26" s="288">
        <v>0</v>
      </c>
      <c r="J26" s="289">
        <v>2</v>
      </c>
      <c r="K26" s="311">
        <f t="shared" si="1"/>
        <v>0</v>
      </c>
    </row>
    <row r="27" spans="1:11" ht="12.75">
      <c r="A27" s="285" t="s">
        <v>30</v>
      </c>
      <c r="B27" s="286">
        <v>1</v>
      </c>
      <c r="C27" s="287">
        <v>0</v>
      </c>
      <c r="D27" s="287">
        <v>0</v>
      </c>
      <c r="E27" s="287">
        <v>0</v>
      </c>
      <c r="F27" s="287">
        <v>0</v>
      </c>
      <c r="G27" s="287">
        <v>0</v>
      </c>
      <c r="H27" s="287">
        <v>0</v>
      </c>
      <c r="I27" s="288">
        <v>0</v>
      </c>
      <c r="J27" s="289">
        <v>1</v>
      </c>
      <c r="K27" s="311"/>
    </row>
    <row r="28" spans="1:11" ht="12.75">
      <c r="A28" s="285" t="s">
        <v>26</v>
      </c>
      <c r="B28" s="286">
        <v>4</v>
      </c>
      <c r="C28" s="287">
        <v>0</v>
      </c>
      <c r="D28" s="287">
        <v>0</v>
      </c>
      <c r="E28" s="287">
        <v>0</v>
      </c>
      <c r="F28" s="287">
        <v>0</v>
      </c>
      <c r="G28" s="287">
        <v>0</v>
      </c>
      <c r="H28" s="287">
        <v>0</v>
      </c>
      <c r="I28" s="288">
        <v>0</v>
      </c>
      <c r="J28" s="289">
        <v>4</v>
      </c>
      <c r="K28" s="311"/>
    </row>
    <row r="29" spans="1:11" ht="12.75">
      <c r="A29" s="285" t="s">
        <v>66</v>
      </c>
      <c r="B29" s="286">
        <v>4</v>
      </c>
      <c r="C29" s="287">
        <v>0</v>
      </c>
      <c r="D29" s="287">
        <v>0</v>
      </c>
      <c r="E29" s="287">
        <v>0</v>
      </c>
      <c r="F29" s="287">
        <v>0</v>
      </c>
      <c r="G29" s="287">
        <v>0</v>
      </c>
      <c r="H29" s="287">
        <v>0</v>
      </c>
      <c r="I29" s="288">
        <v>0</v>
      </c>
      <c r="J29" s="289">
        <v>4</v>
      </c>
      <c r="K29" s="311">
        <f t="shared" si="1"/>
        <v>0</v>
      </c>
    </row>
    <row r="30" spans="1:11" ht="12.75">
      <c r="A30" s="285" t="s">
        <v>49</v>
      </c>
      <c r="B30" s="286">
        <v>3</v>
      </c>
      <c r="C30" s="287">
        <v>1</v>
      </c>
      <c r="D30" s="287">
        <v>0</v>
      </c>
      <c r="E30" s="287">
        <v>0</v>
      </c>
      <c r="F30" s="287">
        <v>0</v>
      </c>
      <c r="G30" s="287">
        <v>0</v>
      </c>
      <c r="H30" s="287">
        <v>0</v>
      </c>
      <c r="I30" s="288">
        <v>0</v>
      </c>
      <c r="J30" s="289">
        <v>4</v>
      </c>
      <c r="K30" s="311">
        <f t="shared" si="1"/>
        <v>0</v>
      </c>
    </row>
    <row r="31" spans="1:11" ht="12.75">
      <c r="A31" s="285" t="s">
        <v>28</v>
      </c>
      <c r="B31" s="286">
        <v>1</v>
      </c>
      <c r="C31" s="287">
        <v>0</v>
      </c>
      <c r="D31" s="287">
        <v>0</v>
      </c>
      <c r="E31" s="287">
        <v>0</v>
      </c>
      <c r="F31" s="287">
        <v>0</v>
      </c>
      <c r="G31" s="287">
        <v>0</v>
      </c>
      <c r="H31" s="287">
        <v>0</v>
      </c>
      <c r="I31" s="288">
        <v>0</v>
      </c>
      <c r="J31" s="289">
        <v>1</v>
      </c>
      <c r="K31" s="311">
        <f t="shared" si="1"/>
        <v>0</v>
      </c>
    </row>
    <row r="32" spans="1:11" ht="12.75">
      <c r="A32" s="285" t="s">
        <v>33</v>
      </c>
      <c r="B32" s="286">
        <v>1</v>
      </c>
      <c r="C32" s="287">
        <v>0</v>
      </c>
      <c r="D32" s="287">
        <v>0</v>
      </c>
      <c r="E32" s="287">
        <v>0</v>
      </c>
      <c r="F32" s="287">
        <v>0</v>
      </c>
      <c r="G32" s="287">
        <v>0</v>
      </c>
      <c r="H32" s="287">
        <v>0</v>
      </c>
      <c r="I32" s="288">
        <v>0</v>
      </c>
      <c r="J32" s="289">
        <v>1</v>
      </c>
      <c r="K32" s="311">
        <f t="shared" si="1"/>
        <v>0</v>
      </c>
    </row>
    <row r="33" spans="1:11" ht="12.75">
      <c r="A33" s="285" t="s">
        <v>191</v>
      </c>
      <c r="B33" s="286">
        <v>2</v>
      </c>
      <c r="C33" s="287">
        <v>0</v>
      </c>
      <c r="D33" s="287">
        <v>0</v>
      </c>
      <c r="E33" s="287">
        <v>0</v>
      </c>
      <c r="F33" s="287">
        <v>0</v>
      </c>
      <c r="G33" s="287">
        <v>0</v>
      </c>
      <c r="H33" s="287">
        <v>0</v>
      </c>
      <c r="I33" s="288">
        <v>0</v>
      </c>
      <c r="J33" s="289">
        <v>2</v>
      </c>
      <c r="K33" s="311">
        <f t="shared" si="1"/>
        <v>0</v>
      </c>
    </row>
    <row r="34" spans="1:11" ht="12.75">
      <c r="A34" s="285" t="s">
        <v>58</v>
      </c>
      <c r="B34" s="286">
        <v>1</v>
      </c>
      <c r="C34" s="287">
        <v>0</v>
      </c>
      <c r="D34" s="287">
        <v>0</v>
      </c>
      <c r="E34" s="287">
        <v>0</v>
      </c>
      <c r="F34" s="287">
        <v>0</v>
      </c>
      <c r="G34" s="287">
        <v>0</v>
      </c>
      <c r="H34" s="287">
        <v>0</v>
      </c>
      <c r="I34" s="288">
        <v>0</v>
      </c>
      <c r="J34" s="289">
        <v>1</v>
      </c>
      <c r="K34" s="311">
        <f t="shared" si="1"/>
        <v>0</v>
      </c>
    </row>
    <row r="35" spans="1:11" ht="12.75">
      <c r="A35" s="285" t="s">
        <v>65</v>
      </c>
      <c r="B35" s="286">
        <v>2</v>
      </c>
      <c r="C35" s="287">
        <v>0</v>
      </c>
      <c r="D35" s="287">
        <v>0</v>
      </c>
      <c r="E35" s="287">
        <v>0</v>
      </c>
      <c r="F35" s="287">
        <v>0</v>
      </c>
      <c r="G35" s="287">
        <v>0</v>
      </c>
      <c r="H35" s="287">
        <v>0</v>
      </c>
      <c r="I35" s="288">
        <v>0</v>
      </c>
      <c r="J35" s="289">
        <v>2</v>
      </c>
      <c r="K35" s="311">
        <f t="shared" si="1"/>
        <v>0</v>
      </c>
    </row>
    <row r="36" spans="1:11" ht="12.75">
      <c r="A36" s="285" t="s">
        <v>31</v>
      </c>
      <c r="B36" s="286">
        <v>6</v>
      </c>
      <c r="C36" s="287">
        <v>0</v>
      </c>
      <c r="D36" s="287">
        <v>0</v>
      </c>
      <c r="E36" s="287">
        <v>0</v>
      </c>
      <c r="F36" s="287">
        <v>0</v>
      </c>
      <c r="G36" s="287">
        <v>0</v>
      </c>
      <c r="H36" s="287">
        <v>0</v>
      </c>
      <c r="I36" s="288">
        <v>0</v>
      </c>
      <c r="J36" s="289">
        <v>6</v>
      </c>
      <c r="K36" s="311">
        <f t="shared" si="1"/>
        <v>0</v>
      </c>
    </row>
    <row r="37" spans="1:11" ht="12.75">
      <c r="A37" s="266" t="s">
        <v>39</v>
      </c>
      <c r="B37" s="267">
        <v>31</v>
      </c>
      <c r="C37" s="268">
        <v>2</v>
      </c>
      <c r="D37" s="268">
        <v>0</v>
      </c>
      <c r="E37" s="268">
        <v>0</v>
      </c>
      <c r="F37" s="268">
        <v>0</v>
      </c>
      <c r="G37" s="268">
        <v>0</v>
      </c>
      <c r="H37" s="268">
        <v>0</v>
      </c>
      <c r="I37" s="290">
        <v>0</v>
      </c>
      <c r="J37" s="268">
        <v>33</v>
      </c>
      <c r="K37" s="311">
        <f t="shared" si="1"/>
        <v>0</v>
      </c>
    </row>
    <row r="38" spans="1:11" ht="12.75">
      <c r="A38" s="285" t="s">
        <v>14</v>
      </c>
      <c r="B38" s="286">
        <v>4</v>
      </c>
      <c r="C38" s="287">
        <v>0</v>
      </c>
      <c r="D38" s="287">
        <v>0</v>
      </c>
      <c r="E38" s="287">
        <v>0</v>
      </c>
      <c r="F38" s="287">
        <v>0</v>
      </c>
      <c r="G38" s="287">
        <v>0</v>
      </c>
      <c r="H38" s="287">
        <v>0</v>
      </c>
      <c r="I38" s="288">
        <v>0</v>
      </c>
      <c r="J38" s="289">
        <v>4</v>
      </c>
      <c r="K38" s="311">
        <f t="shared" si="1"/>
        <v>0</v>
      </c>
    </row>
    <row r="39" spans="1:11" ht="12.75">
      <c r="A39" s="285" t="s">
        <v>69</v>
      </c>
      <c r="B39" s="286">
        <v>0</v>
      </c>
      <c r="C39" s="287">
        <v>1</v>
      </c>
      <c r="D39" s="287">
        <v>0</v>
      </c>
      <c r="E39" s="287">
        <v>0</v>
      </c>
      <c r="F39" s="287">
        <v>0</v>
      </c>
      <c r="G39" s="287">
        <v>0</v>
      </c>
      <c r="H39" s="287">
        <v>0</v>
      </c>
      <c r="I39" s="288">
        <v>0</v>
      </c>
      <c r="J39" s="289">
        <v>1</v>
      </c>
      <c r="K39" s="311">
        <f t="shared" si="1"/>
        <v>0</v>
      </c>
    </row>
    <row r="40" spans="1:11" ht="12.75">
      <c r="A40" s="285" t="s">
        <v>194</v>
      </c>
      <c r="B40" s="286">
        <v>1</v>
      </c>
      <c r="C40" s="287">
        <v>0</v>
      </c>
      <c r="D40" s="287">
        <v>0</v>
      </c>
      <c r="E40" s="287">
        <v>0</v>
      </c>
      <c r="F40" s="287">
        <v>0</v>
      </c>
      <c r="G40" s="287">
        <v>0</v>
      </c>
      <c r="H40" s="287">
        <v>0</v>
      </c>
      <c r="I40" s="288">
        <v>0</v>
      </c>
      <c r="J40" s="289">
        <v>1</v>
      </c>
      <c r="K40" s="311">
        <f t="shared" si="1"/>
        <v>0</v>
      </c>
    </row>
    <row r="41" spans="1:11" ht="12.75">
      <c r="A41" s="285" t="s">
        <v>203</v>
      </c>
      <c r="B41" s="286">
        <v>1</v>
      </c>
      <c r="C41" s="287">
        <v>0</v>
      </c>
      <c r="D41" s="287">
        <v>0</v>
      </c>
      <c r="E41" s="287">
        <v>0</v>
      </c>
      <c r="F41" s="287">
        <v>0</v>
      </c>
      <c r="G41" s="287">
        <v>0</v>
      </c>
      <c r="H41" s="287">
        <v>0</v>
      </c>
      <c r="I41" s="288">
        <v>0</v>
      </c>
      <c r="J41" s="289">
        <v>1</v>
      </c>
      <c r="K41" s="311">
        <f t="shared" si="1"/>
        <v>0</v>
      </c>
    </row>
    <row r="42" spans="1:11" ht="12.75">
      <c r="A42" s="285" t="s">
        <v>22</v>
      </c>
      <c r="B42" s="286">
        <v>2</v>
      </c>
      <c r="C42" s="287">
        <v>0</v>
      </c>
      <c r="D42" s="287">
        <v>0</v>
      </c>
      <c r="E42" s="287">
        <v>0</v>
      </c>
      <c r="F42" s="287">
        <v>0</v>
      </c>
      <c r="G42" s="287">
        <v>0</v>
      </c>
      <c r="H42" s="287">
        <v>0</v>
      </c>
      <c r="I42" s="288">
        <v>0</v>
      </c>
      <c r="J42" s="289">
        <v>2</v>
      </c>
      <c r="K42" s="311">
        <f t="shared" si="1"/>
        <v>0</v>
      </c>
    </row>
    <row r="43" spans="1:11" ht="12.75">
      <c r="A43" s="285" t="s">
        <v>50</v>
      </c>
      <c r="B43" s="286">
        <v>2</v>
      </c>
      <c r="C43" s="287">
        <v>0</v>
      </c>
      <c r="D43" s="287">
        <v>0</v>
      </c>
      <c r="E43" s="287">
        <v>0</v>
      </c>
      <c r="F43" s="287">
        <v>0</v>
      </c>
      <c r="G43" s="287">
        <v>0</v>
      </c>
      <c r="H43" s="287">
        <v>0</v>
      </c>
      <c r="I43" s="288">
        <v>0</v>
      </c>
      <c r="J43" s="289">
        <v>2</v>
      </c>
      <c r="K43" s="311">
        <f t="shared" si="1"/>
        <v>0</v>
      </c>
    </row>
    <row r="44" spans="1:11" ht="12.75">
      <c r="A44" s="285" t="s">
        <v>63</v>
      </c>
      <c r="B44" s="286">
        <v>0</v>
      </c>
      <c r="C44" s="287">
        <v>1</v>
      </c>
      <c r="D44" s="287">
        <v>0</v>
      </c>
      <c r="E44" s="287">
        <v>0</v>
      </c>
      <c r="F44" s="287">
        <v>0</v>
      </c>
      <c r="G44" s="287">
        <v>0</v>
      </c>
      <c r="H44" s="287">
        <v>0</v>
      </c>
      <c r="I44" s="288">
        <v>0</v>
      </c>
      <c r="J44" s="289">
        <v>1</v>
      </c>
      <c r="K44" s="311">
        <f t="shared" si="1"/>
        <v>0</v>
      </c>
    </row>
    <row r="45" spans="1:11" ht="12.75">
      <c r="A45" s="266" t="s">
        <v>25</v>
      </c>
      <c r="B45" s="267">
        <v>10</v>
      </c>
      <c r="C45" s="268">
        <v>2</v>
      </c>
      <c r="D45" s="268">
        <v>0</v>
      </c>
      <c r="E45" s="268">
        <v>0</v>
      </c>
      <c r="F45" s="268">
        <v>0</v>
      </c>
      <c r="G45" s="268">
        <v>0</v>
      </c>
      <c r="H45" s="268">
        <v>0</v>
      </c>
      <c r="I45" s="290">
        <v>0</v>
      </c>
      <c r="J45" s="268">
        <v>12</v>
      </c>
      <c r="K45" s="311">
        <f t="shared" si="1"/>
        <v>0</v>
      </c>
    </row>
    <row r="46" spans="1:11" ht="12.75">
      <c r="A46" s="285" t="s">
        <v>40</v>
      </c>
      <c r="B46" s="286">
        <v>1</v>
      </c>
      <c r="C46" s="287">
        <v>1</v>
      </c>
      <c r="D46" s="287">
        <v>0</v>
      </c>
      <c r="E46" s="287">
        <v>0</v>
      </c>
      <c r="F46" s="287">
        <v>0</v>
      </c>
      <c r="G46" s="287">
        <v>0</v>
      </c>
      <c r="H46" s="287">
        <v>0</v>
      </c>
      <c r="I46" s="288">
        <v>0</v>
      </c>
      <c r="J46" s="289">
        <v>2</v>
      </c>
      <c r="K46" s="311">
        <f t="shared" si="1"/>
        <v>0</v>
      </c>
    </row>
    <row r="47" spans="1:11" ht="12.75">
      <c r="A47" s="270" t="s">
        <v>41</v>
      </c>
      <c r="B47" s="271">
        <v>82</v>
      </c>
      <c r="C47" s="272">
        <v>8</v>
      </c>
      <c r="D47" s="272">
        <v>0</v>
      </c>
      <c r="E47" s="272">
        <v>0</v>
      </c>
      <c r="F47" s="272">
        <v>2</v>
      </c>
      <c r="G47" s="272">
        <v>0</v>
      </c>
      <c r="H47" s="272">
        <v>2</v>
      </c>
      <c r="I47" s="272">
        <v>1</v>
      </c>
      <c r="J47" s="272">
        <v>89</v>
      </c>
      <c r="K47" s="311">
        <f t="shared" si="1"/>
        <v>0</v>
      </c>
    </row>
    <row r="48" spans="1:11" ht="9" customHeight="1">
      <c r="A48" s="273"/>
      <c r="B48" s="274"/>
      <c r="C48" s="274"/>
      <c r="D48" s="274"/>
      <c r="E48" s="274"/>
      <c r="F48" s="274"/>
      <c r="G48" s="274"/>
      <c r="H48" s="274"/>
      <c r="I48" s="274"/>
      <c r="J48" s="274"/>
      <c r="K48" s="311">
        <f>B48+C48-I48-J48</f>
        <v>0</v>
      </c>
    </row>
    <row r="49" spans="1:11" s="451" customFormat="1" ht="21.75" customHeight="1">
      <c r="A49" s="653" t="s">
        <v>127</v>
      </c>
      <c r="B49" s="654"/>
      <c r="C49" s="654"/>
      <c r="D49" s="654"/>
      <c r="E49" s="654"/>
      <c r="F49" s="654"/>
      <c r="G49" s="654"/>
      <c r="H49" s="654"/>
      <c r="I49" s="654"/>
      <c r="J49" s="654"/>
      <c r="K49" s="453"/>
    </row>
    <row r="50" spans="1:11" s="452" customFormat="1" ht="12" customHeight="1">
      <c r="A50" s="650" t="s">
        <v>102</v>
      </c>
      <c r="B50" s="651"/>
      <c r="C50" s="651"/>
      <c r="D50" s="651"/>
      <c r="E50" s="651"/>
      <c r="F50" s="651"/>
      <c r="G50" s="651"/>
      <c r="H50" s="651"/>
      <c r="I50" s="651"/>
      <c r="J50" s="651"/>
      <c r="K50" s="454"/>
    </row>
    <row r="51" spans="1:11" s="452" customFormat="1" ht="21.75" customHeight="1">
      <c r="A51" s="650" t="s">
        <v>276</v>
      </c>
      <c r="B51" s="652"/>
      <c r="C51" s="652"/>
      <c r="D51" s="652"/>
      <c r="E51" s="652"/>
      <c r="F51" s="652"/>
      <c r="G51" s="652"/>
      <c r="H51" s="652"/>
      <c r="I51" s="652"/>
      <c r="J51" s="652"/>
      <c r="K51" s="454"/>
    </row>
  </sheetData>
  <sheetProtection sheet="1" objects="1" scenarios="1"/>
  <mergeCells count="6">
    <mergeCell ref="A50:J50"/>
    <mergeCell ref="A51:J51"/>
    <mergeCell ref="A49:J49"/>
    <mergeCell ref="A1:J1"/>
    <mergeCell ref="A12:J12"/>
    <mergeCell ref="A2:J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dimension ref="A1:F15"/>
  <sheetViews>
    <sheetView tabSelected="1" zoomScaleSheetLayoutView="75" workbookViewId="0" topLeftCell="A1">
      <selection activeCell="A82" sqref="A82:B83"/>
    </sheetView>
  </sheetViews>
  <sheetFormatPr defaultColWidth="9.140625" defaultRowHeight="12.75"/>
  <cols>
    <col min="1" max="1" width="19.140625" style="488" customWidth="1"/>
    <col min="2" max="2" width="63.00390625" style="488" customWidth="1"/>
    <col min="3" max="3" width="19.140625" style="488" customWidth="1"/>
    <col min="4" max="16384" width="9.140625" style="488" customWidth="1"/>
  </cols>
  <sheetData>
    <row r="1" spans="1:6" ht="26.25">
      <c r="A1" s="483"/>
      <c r="B1" s="484"/>
      <c r="C1" s="485"/>
      <c r="D1" s="486"/>
      <c r="E1" s="487"/>
      <c r="F1" s="487"/>
    </row>
    <row r="2" spans="1:6" ht="26.25">
      <c r="A2" s="483"/>
      <c r="B2" s="484"/>
      <c r="C2" s="485"/>
      <c r="D2" s="486"/>
      <c r="E2" s="487"/>
      <c r="F2" s="487"/>
    </row>
    <row r="3" spans="1:4" ht="12.75" customHeight="1">
      <c r="A3" s="483"/>
      <c r="B3" s="335"/>
      <c r="C3" s="483"/>
      <c r="D3" s="489"/>
    </row>
    <row r="4" spans="1:4" ht="57.75" customHeight="1">
      <c r="A4" s="483"/>
      <c r="B4" s="490"/>
      <c r="C4" s="483"/>
      <c r="D4" s="489"/>
    </row>
    <row r="5" spans="1:4" ht="25.5">
      <c r="A5" s="576" t="s">
        <v>116</v>
      </c>
      <c r="B5" s="576"/>
      <c r="C5" s="576"/>
      <c r="D5" s="489"/>
    </row>
    <row r="6" spans="1:4" ht="57.75" customHeight="1">
      <c r="A6" s="579"/>
      <c r="B6" s="579"/>
      <c r="C6" s="483"/>
      <c r="D6" s="489"/>
    </row>
    <row r="7" spans="1:4" ht="63" customHeight="1">
      <c r="A7" s="580" t="s">
        <v>141</v>
      </c>
      <c r="B7" s="580"/>
      <c r="C7" s="580"/>
      <c r="D7" s="489"/>
    </row>
    <row r="8" spans="1:4" ht="57.75" customHeight="1">
      <c r="A8" s="483"/>
      <c r="B8" s="490"/>
      <c r="C8" s="483"/>
      <c r="D8" s="489"/>
    </row>
    <row r="9" spans="1:4" ht="45">
      <c r="A9" s="483"/>
      <c r="B9" s="491" t="s">
        <v>128</v>
      </c>
      <c r="C9" s="491"/>
      <c r="D9" s="489"/>
    </row>
    <row r="10" spans="1:4" ht="57.75" customHeight="1">
      <c r="A10" s="483"/>
      <c r="B10" s="491"/>
      <c r="C10" s="491"/>
      <c r="D10" s="489"/>
    </row>
    <row r="11" spans="1:4" ht="108.75" customHeight="1">
      <c r="A11" s="577" t="s">
        <v>114</v>
      </c>
      <c r="B11" s="578"/>
      <c r="C11" s="492"/>
      <c r="D11" s="489"/>
    </row>
    <row r="12" spans="1:4" ht="31.5" customHeight="1">
      <c r="A12" s="483"/>
      <c r="B12" s="493" t="str">
        <f>UPPER(Nastavení!B1)</f>
        <v>SRPEN 2008</v>
      </c>
      <c r="C12" s="483"/>
      <c r="D12" s="489"/>
    </row>
    <row r="13" ht="257.25" customHeight="1">
      <c r="B13" s="494"/>
    </row>
    <row r="14" ht="11.25">
      <c r="B14" s="494"/>
    </row>
    <row r="15" ht="11.25">
      <c r="B15" s="494"/>
    </row>
  </sheetData>
  <sheetProtection sheet="1" objects="1" scenarios="1"/>
  <mergeCells count="4">
    <mergeCell ref="A5:C5"/>
    <mergeCell ref="A11:B11"/>
    <mergeCell ref="A6:B6"/>
    <mergeCell ref="A7:C7"/>
  </mergeCells>
  <printOptions horizontalCentered="1"/>
  <pageMargins left="0.1968503937007874" right="0.1968503937007874" top="0.1968503937007874" bottom="0.1968503937007874" header="0.31496062992125984" footer="0.31496062992125984"/>
  <pageSetup horizontalDpi="300" verticalDpi="300" orientation="portrait" paperSize="9" r:id="rId4"/>
  <drawing r:id="rId3"/>
  <legacyDrawing r:id="rId2"/>
  <oleObjects>
    <oleObject progId="Word.Document.8" shapeId="417715" r:id="rId1"/>
  </oleObjects>
</worksheet>
</file>

<file path=xl/worksheets/sheet20.xml><?xml version="1.0" encoding="utf-8"?>
<worksheet xmlns="http://schemas.openxmlformats.org/spreadsheetml/2006/main" xmlns:r="http://schemas.openxmlformats.org/officeDocument/2006/relationships">
  <dimension ref="A1:K52"/>
  <sheetViews>
    <sheetView tabSelected="1" zoomScaleSheetLayoutView="100" workbookViewId="0" topLeftCell="A10">
      <selection activeCell="A82" sqref="A82:B83"/>
    </sheetView>
  </sheetViews>
  <sheetFormatPr defaultColWidth="9.140625" defaultRowHeight="12.75"/>
  <cols>
    <col min="1" max="1" width="22.7109375" style="300" bestFit="1" customWidth="1"/>
    <col min="2" max="2" width="7.57421875" style="301" bestFit="1" customWidth="1"/>
    <col min="3" max="3" width="6.7109375" style="301" bestFit="1" customWidth="1"/>
    <col min="4" max="4" width="7.140625" style="301" bestFit="1" customWidth="1"/>
    <col min="5" max="5" width="7.00390625" style="301" bestFit="1" customWidth="1"/>
    <col min="6" max="6" width="8.28125" style="301" customWidth="1"/>
    <col min="7" max="7" width="7.8515625" style="301" bestFit="1" customWidth="1"/>
    <col min="8" max="8" width="8.28125" style="301" bestFit="1" customWidth="1"/>
    <col min="9" max="9" width="8.28125" style="301" customWidth="1"/>
    <col min="10" max="10" width="8.421875" style="301" bestFit="1" customWidth="1"/>
    <col min="11" max="16384" width="9.140625" style="252" customWidth="1"/>
  </cols>
  <sheetData>
    <row r="1" spans="1:10" s="250" customFormat="1" ht="15.75">
      <c r="A1" s="664" t="s">
        <v>104</v>
      </c>
      <c r="B1" s="665"/>
      <c r="C1" s="665"/>
      <c r="D1" s="665"/>
      <c r="E1" s="665"/>
      <c r="F1" s="665"/>
      <c r="G1" s="665"/>
      <c r="H1" s="665"/>
      <c r="I1" s="665"/>
      <c r="J1" s="666"/>
    </row>
    <row r="2" spans="1:10" s="250" customFormat="1" ht="15.75">
      <c r="A2" s="667" t="str">
        <f>LOWER(Nastavení!B1)</f>
        <v>srpen 2008</v>
      </c>
      <c r="B2" s="668"/>
      <c r="C2" s="668"/>
      <c r="D2" s="668"/>
      <c r="E2" s="668"/>
      <c r="F2" s="668"/>
      <c r="G2" s="668"/>
      <c r="H2" s="668"/>
      <c r="I2" s="668"/>
      <c r="J2" s="669"/>
    </row>
    <row r="3" spans="1:11" s="428" customFormat="1" ht="11.25">
      <c r="A3" s="425"/>
      <c r="B3" s="426"/>
      <c r="C3" s="426"/>
      <c r="D3" s="426"/>
      <c r="E3" s="426"/>
      <c r="F3" s="426"/>
      <c r="G3" s="426"/>
      <c r="H3" s="426"/>
      <c r="I3" s="426"/>
      <c r="J3" s="429" t="s">
        <v>247</v>
      </c>
      <c r="K3" s="427"/>
    </row>
    <row r="4" spans="1:10" ht="72.75" customHeight="1">
      <c r="A4" s="291" t="s">
        <v>0</v>
      </c>
      <c r="B4" s="251" t="s">
        <v>350</v>
      </c>
      <c r="C4" s="251" t="s">
        <v>176</v>
      </c>
      <c r="D4" s="251" t="s">
        <v>177</v>
      </c>
      <c r="E4" s="251" t="s">
        <v>178</v>
      </c>
      <c r="F4" s="251" t="s">
        <v>68</v>
      </c>
      <c r="G4" s="251" t="s">
        <v>174</v>
      </c>
      <c r="H4" s="251" t="s">
        <v>168</v>
      </c>
      <c r="I4" s="251" t="s">
        <v>169</v>
      </c>
      <c r="J4" s="251" t="s">
        <v>351</v>
      </c>
    </row>
    <row r="5" spans="1:11" ht="12.75">
      <c r="A5" s="292" t="s">
        <v>3</v>
      </c>
      <c r="B5" s="269">
        <v>25</v>
      </c>
      <c r="C5" s="253">
        <v>2</v>
      </c>
      <c r="D5" s="254">
        <v>0</v>
      </c>
      <c r="E5" s="254">
        <v>0</v>
      </c>
      <c r="F5" s="254">
        <v>0</v>
      </c>
      <c r="G5" s="254">
        <v>2</v>
      </c>
      <c r="H5" s="254">
        <v>2</v>
      </c>
      <c r="I5" s="255">
        <v>1</v>
      </c>
      <c r="J5" s="256">
        <v>24</v>
      </c>
      <c r="K5" s="308">
        <f>B5+C5-G5-I5-J5</f>
        <v>0</v>
      </c>
    </row>
    <row r="6" spans="1:11" ht="12.75">
      <c r="A6" s="292" t="s">
        <v>201</v>
      </c>
      <c r="B6" s="254">
        <v>1</v>
      </c>
      <c r="C6" s="253">
        <v>0</v>
      </c>
      <c r="D6" s="254">
        <v>0</v>
      </c>
      <c r="E6" s="254">
        <v>0</v>
      </c>
      <c r="F6" s="254">
        <v>0</v>
      </c>
      <c r="G6" s="254">
        <v>0</v>
      </c>
      <c r="H6" s="254">
        <v>0</v>
      </c>
      <c r="I6" s="255">
        <v>0</v>
      </c>
      <c r="J6" s="256">
        <v>1</v>
      </c>
      <c r="K6" s="308">
        <f aca="true" t="shared" si="0" ref="K6:K47">B6+C6-G6-I6-J6</f>
        <v>0</v>
      </c>
    </row>
    <row r="7" spans="1:11" ht="12.75">
      <c r="A7" s="293" t="s">
        <v>8</v>
      </c>
      <c r="B7" s="259">
        <v>4</v>
      </c>
      <c r="C7" s="258">
        <v>0</v>
      </c>
      <c r="D7" s="259">
        <v>0</v>
      </c>
      <c r="E7" s="259">
        <v>1</v>
      </c>
      <c r="F7" s="259">
        <v>0</v>
      </c>
      <c r="G7" s="259">
        <v>0</v>
      </c>
      <c r="H7" s="259">
        <v>1</v>
      </c>
      <c r="I7" s="260">
        <v>0</v>
      </c>
      <c r="J7" s="261">
        <v>4</v>
      </c>
      <c r="K7" s="308">
        <f t="shared" si="0"/>
        <v>0</v>
      </c>
    </row>
    <row r="8" spans="1:11" ht="12.75">
      <c r="A8" s="293" t="s">
        <v>9</v>
      </c>
      <c r="B8" s="259">
        <v>6</v>
      </c>
      <c r="C8" s="258">
        <v>1</v>
      </c>
      <c r="D8" s="259">
        <v>0</v>
      </c>
      <c r="E8" s="259">
        <v>0</v>
      </c>
      <c r="F8" s="259">
        <v>0</v>
      </c>
      <c r="G8" s="259">
        <v>0</v>
      </c>
      <c r="H8" s="259">
        <v>0</v>
      </c>
      <c r="I8" s="260">
        <v>1</v>
      </c>
      <c r="J8" s="261">
        <v>6</v>
      </c>
      <c r="K8" s="308">
        <f t="shared" si="0"/>
        <v>0</v>
      </c>
    </row>
    <row r="9" spans="1:11" ht="12.75">
      <c r="A9" s="293" t="s">
        <v>10</v>
      </c>
      <c r="B9" s="259">
        <v>32</v>
      </c>
      <c r="C9" s="258">
        <v>0</v>
      </c>
      <c r="D9" s="259">
        <v>0</v>
      </c>
      <c r="E9" s="259">
        <v>0</v>
      </c>
      <c r="F9" s="259">
        <v>0</v>
      </c>
      <c r="G9" s="259">
        <v>0</v>
      </c>
      <c r="H9" s="259">
        <v>0</v>
      </c>
      <c r="I9" s="260">
        <v>3</v>
      </c>
      <c r="J9" s="261">
        <v>29</v>
      </c>
      <c r="K9" s="308">
        <f t="shared" si="0"/>
        <v>0</v>
      </c>
    </row>
    <row r="10" spans="1:11" ht="12.75">
      <c r="A10" s="293" t="s">
        <v>189</v>
      </c>
      <c r="B10" s="259">
        <v>5</v>
      </c>
      <c r="C10" s="258">
        <v>0</v>
      </c>
      <c r="D10" s="259">
        <v>0</v>
      </c>
      <c r="E10" s="259">
        <v>0</v>
      </c>
      <c r="F10" s="259">
        <v>0</v>
      </c>
      <c r="G10" s="259">
        <v>0</v>
      </c>
      <c r="H10" s="259">
        <v>0</v>
      </c>
      <c r="I10" s="260">
        <v>1</v>
      </c>
      <c r="J10" s="261">
        <v>4</v>
      </c>
      <c r="K10" s="308">
        <f t="shared" si="0"/>
        <v>0</v>
      </c>
    </row>
    <row r="11" spans="1:11" ht="12.75">
      <c r="A11" s="293" t="s">
        <v>12</v>
      </c>
      <c r="B11" s="259">
        <v>140</v>
      </c>
      <c r="C11" s="258">
        <v>5</v>
      </c>
      <c r="D11" s="259">
        <v>0</v>
      </c>
      <c r="E11" s="259">
        <v>6</v>
      </c>
      <c r="F11" s="259">
        <v>2</v>
      </c>
      <c r="G11" s="259">
        <v>0</v>
      </c>
      <c r="H11" s="259">
        <v>8</v>
      </c>
      <c r="I11" s="260">
        <v>7</v>
      </c>
      <c r="J11" s="261">
        <v>138</v>
      </c>
      <c r="K11" s="308">
        <f t="shared" si="0"/>
        <v>0</v>
      </c>
    </row>
    <row r="12" spans="1:11" ht="12.75">
      <c r="A12" s="295" t="s">
        <v>13</v>
      </c>
      <c r="B12" s="296">
        <v>213</v>
      </c>
      <c r="C12" s="296">
        <v>8</v>
      </c>
      <c r="D12" s="296">
        <v>0</v>
      </c>
      <c r="E12" s="296">
        <v>7</v>
      </c>
      <c r="F12" s="296">
        <v>2</v>
      </c>
      <c r="G12" s="296">
        <v>2</v>
      </c>
      <c r="H12" s="296">
        <v>11</v>
      </c>
      <c r="I12" s="296">
        <v>13</v>
      </c>
      <c r="J12" s="296">
        <v>206</v>
      </c>
      <c r="K12" s="308">
        <f t="shared" si="0"/>
        <v>0</v>
      </c>
    </row>
    <row r="13" spans="1:11" ht="12.75">
      <c r="A13" s="293" t="s">
        <v>38</v>
      </c>
      <c r="B13" s="259">
        <v>4</v>
      </c>
      <c r="C13" s="258">
        <v>0</v>
      </c>
      <c r="D13" s="259">
        <v>0</v>
      </c>
      <c r="E13" s="259">
        <v>0</v>
      </c>
      <c r="F13" s="259">
        <v>0</v>
      </c>
      <c r="G13" s="259">
        <v>0</v>
      </c>
      <c r="H13" s="259">
        <v>0</v>
      </c>
      <c r="I13" s="260">
        <v>0</v>
      </c>
      <c r="J13" s="261">
        <v>4</v>
      </c>
      <c r="K13" s="308">
        <f t="shared" si="0"/>
        <v>0</v>
      </c>
    </row>
    <row r="14" spans="1:11" ht="12.75">
      <c r="A14" s="293" t="s">
        <v>32</v>
      </c>
      <c r="B14" s="259">
        <v>18</v>
      </c>
      <c r="C14" s="258">
        <v>1</v>
      </c>
      <c r="D14" s="259">
        <v>0</v>
      </c>
      <c r="E14" s="259">
        <v>1</v>
      </c>
      <c r="F14" s="259">
        <v>0</v>
      </c>
      <c r="G14" s="259">
        <v>1</v>
      </c>
      <c r="H14" s="259">
        <v>2</v>
      </c>
      <c r="I14" s="260">
        <v>1</v>
      </c>
      <c r="J14" s="261">
        <v>17</v>
      </c>
      <c r="K14" s="308">
        <f t="shared" si="0"/>
        <v>0</v>
      </c>
    </row>
    <row r="15" spans="1:11" ht="12.75">
      <c r="A15" s="293" t="s">
        <v>60</v>
      </c>
      <c r="B15" s="259">
        <v>1</v>
      </c>
      <c r="C15" s="258">
        <v>0</v>
      </c>
      <c r="D15" s="259">
        <v>0</v>
      </c>
      <c r="E15" s="259">
        <v>0</v>
      </c>
      <c r="F15" s="259">
        <v>0</v>
      </c>
      <c r="G15" s="259">
        <v>0</v>
      </c>
      <c r="H15" s="259">
        <v>0</v>
      </c>
      <c r="I15" s="260">
        <v>0</v>
      </c>
      <c r="J15" s="261">
        <v>1</v>
      </c>
      <c r="K15" s="308">
        <f t="shared" si="0"/>
        <v>0</v>
      </c>
    </row>
    <row r="16" spans="1:11" ht="12.75">
      <c r="A16" s="293" t="s">
        <v>34</v>
      </c>
      <c r="B16" s="259">
        <v>3</v>
      </c>
      <c r="C16" s="258">
        <v>0</v>
      </c>
      <c r="D16" s="259">
        <v>0</v>
      </c>
      <c r="E16" s="259">
        <v>0</v>
      </c>
      <c r="F16" s="259">
        <v>1</v>
      </c>
      <c r="G16" s="259">
        <v>0</v>
      </c>
      <c r="H16" s="259">
        <v>1</v>
      </c>
      <c r="I16" s="260">
        <v>0</v>
      </c>
      <c r="J16" s="261">
        <v>3</v>
      </c>
      <c r="K16" s="308">
        <f t="shared" si="0"/>
        <v>0</v>
      </c>
    </row>
    <row r="17" spans="1:11" ht="12.75">
      <c r="A17" s="293" t="s">
        <v>53</v>
      </c>
      <c r="B17" s="259">
        <v>14</v>
      </c>
      <c r="C17" s="258">
        <v>1</v>
      </c>
      <c r="D17" s="259">
        <v>0</v>
      </c>
      <c r="E17" s="259">
        <v>1</v>
      </c>
      <c r="F17" s="259">
        <v>1</v>
      </c>
      <c r="G17" s="259">
        <v>0</v>
      </c>
      <c r="H17" s="259">
        <v>2</v>
      </c>
      <c r="I17" s="260">
        <v>0</v>
      </c>
      <c r="J17" s="261">
        <v>15</v>
      </c>
      <c r="K17" s="308">
        <f t="shared" si="0"/>
        <v>0</v>
      </c>
    </row>
    <row r="18" spans="1:11" ht="12.75">
      <c r="A18" s="293" t="s">
        <v>29</v>
      </c>
      <c r="B18" s="259">
        <v>10</v>
      </c>
      <c r="C18" s="258">
        <v>0</v>
      </c>
      <c r="D18" s="259">
        <v>0</v>
      </c>
      <c r="E18" s="259">
        <v>0</v>
      </c>
      <c r="F18" s="259">
        <v>0</v>
      </c>
      <c r="G18" s="259">
        <v>0</v>
      </c>
      <c r="H18" s="259">
        <v>0</v>
      </c>
      <c r="I18" s="260">
        <v>1</v>
      </c>
      <c r="J18" s="261">
        <v>9</v>
      </c>
      <c r="K18" s="308">
        <f t="shared" si="0"/>
        <v>0</v>
      </c>
    </row>
    <row r="19" spans="1:11" ht="12.75">
      <c r="A19" s="293" t="s">
        <v>35</v>
      </c>
      <c r="B19" s="259">
        <v>2</v>
      </c>
      <c r="C19" s="258">
        <v>0</v>
      </c>
      <c r="D19" s="259">
        <v>0</v>
      </c>
      <c r="E19" s="259">
        <v>0</v>
      </c>
      <c r="F19" s="259">
        <v>0</v>
      </c>
      <c r="G19" s="259">
        <v>0</v>
      </c>
      <c r="H19" s="259">
        <v>0</v>
      </c>
      <c r="I19" s="260">
        <v>0</v>
      </c>
      <c r="J19" s="261">
        <v>2</v>
      </c>
      <c r="K19" s="308">
        <f t="shared" si="0"/>
        <v>0</v>
      </c>
    </row>
    <row r="20" spans="1:11" ht="12.75">
      <c r="A20" s="293" t="s">
        <v>30</v>
      </c>
      <c r="B20" s="259">
        <v>1</v>
      </c>
      <c r="C20" s="258">
        <v>0</v>
      </c>
      <c r="D20" s="259">
        <v>0</v>
      </c>
      <c r="E20" s="259">
        <v>0</v>
      </c>
      <c r="F20" s="259">
        <v>0</v>
      </c>
      <c r="G20" s="259">
        <v>0</v>
      </c>
      <c r="H20" s="259">
        <v>0</v>
      </c>
      <c r="I20" s="260">
        <v>0</v>
      </c>
      <c r="J20" s="261">
        <v>1</v>
      </c>
      <c r="K20" s="308">
        <f t="shared" si="0"/>
        <v>0</v>
      </c>
    </row>
    <row r="21" spans="1:11" ht="12.75">
      <c r="A21" s="293" t="s">
        <v>26</v>
      </c>
      <c r="B21" s="259">
        <v>55</v>
      </c>
      <c r="C21" s="258">
        <v>4</v>
      </c>
      <c r="D21" s="259">
        <v>0</v>
      </c>
      <c r="E21" s="259">
        <v>0</v>
      </c>
      <c r="F21" s="259">
        <v>0</v>
      </c>
      <c r="G21" s="259">
        <v>0</v>
      </c>
      <c r="H21" s="259">
        <v>0</v>
      </c>
      <c r="I21" s="260">
        <v>3</v>
      </c>
      <c r="J21" s="261">
        <v>56</v>
      </c>
      <c r="K21" s="308">
        <f t="shared" si="0"/>
        <v>0</v>
      </c>
    </row>
    <row r="22" spans="1:11" ht="12.75">
      <c r="A22" s="293" t="s">
        <v>66</v>
      </c>
      <c r="B22" s="259">
        <v>27</v>
      </c>
      <c r="C22" s="258">
        <v>0</v>
      </c>
      <c r="D22" s="259">
        <v>0</v>
      </c>
      <c r="E22" s="259">
        <v>2</v>
      </c>
      <c r="F22" s="259">
        <v>0</v>
      </c>
      <c r="G22" s="259">
        <v>0</v>
      </c>
      <c r="H22" s="259">
        <v>2</v>
      </c>
      <c r="I22" s="260">
        <v>0</v>
      </c>
      <c r="J22" s="261">
        <v>27</v>
      </c>
      <c r="K22" s="308">
        <f t="shared" si="0"/>
        <v>0</v>
      </c>
    </row>
    <row r="23" spans="1:11" ht="12.75">
      <c r="A23" s="293" t="s">
        <v>49</v>
      </c>
      <c r="B23" s="259">
        <v>45</v>
      </c>
      <c r="C23" s="258">
        <v>3</v>
      </c>
      <c r="D23" s="259">
        <v>0</v>
      </c>
      <c r="E23" s="259">
        <v>1</v>
      </c>
      <c r="F23" s="259">
        <v>1</v>
      </c>
      <c r="G23" s="259">
        <v>0</v>
      </c>
      <c r="H23" s="259">
        <v>2</v>
      </c>
      <c r="I23" s="260">
        <v>1</v>
      </c>
      <c r="J23" s="261">
        <v>47</v>
      </c>
      <c r="K23" s="308">
        <f t="shared" si="0"/>
        <v>0</v>
      </c>
    </row>
    <row r="24" spans="1:11" ht="12.75">
      <c r="A24" s="293" t="s">
        <v>28</v>
      </c>
      <c r="B24" s="259">
        <v>1</v>
      </c>
      <c r="C24" s="258">
        <v>0</v>
      </c>
      <c r="D24" s="259">
        <v>0</v>
      </c>
      <c r="E24" s="259">
        <v>0</v>
      </c>
      <c r="F24" s="259">
        <v>0</v>
      </c>
      <c r="G24" s="259">
        <v>0</v>
      </c>
      <c r="H24" s="259">
        <v>0</v>
      </c>
      <c r="I24" s="260">
        <v>0</v>
      </c>
      <c r="J24" s="261">
        <v>1</v>
      </c>
      <c r="K24" s="308">
        <f t="shared" si="0"/>
        <v>0</v>
      </c>
    </row>
    <row r="25" spans="1:11" ht="12.75">
      <c r="A25" s="293" t="s">
        <v>33</v>
      </c>
      <c r="B25" s="259">
        <v>4</v>
      </c>
      <c r="C25" s="258">
        <v>0</v>
      </c>
      <c r="D25" s="259">
        <v>0</v>
      </c>
      <c r="E25" s="259">
        <v>0</v>
      </c>
      <c r="F25" s="259">
        <v>0</v>
      </c>
      <c r="G25" s="259">
        <v>0</v>
      </c>
      <c r="H25" s="259">
        <v>0</v>
      </c>
      <c r="I25" s="260">
        <v>0</v>
      </c>
      <c r="J25" s="261">
        <v>4</v>
      </c>
      <c r="K25" s="308">
        <f t="shared" si="0"/>
        <v>0</v>
      </c>
    </row>
    <row r="26" spans="1:11" ht="12.75">
      <c r="A26" s="293" t="s">
        <v>191</v>
      </c>
      <c r="B26" s="259">
        <v>2</v>
      </c>
      <c r="C26" s="258">
        <v>0</v>
      </c>
      <c r="D26" s="259">
        <v>0</v>
      </c>
      <c r="E26" s="259">
        <v>0</v>
      </c>
      <c r="F26" s="259">
        <v>0</v>
      </c>
      <c r="G26" s="259">
        <v>0</v>
      </c>
      <c r="H26" s="259">
        <v>0</v>
      </c>
      <c r="I26" s="260">
        <v>0</v>
      </c>
      <c r="J26" s="261">
        <v>2</v>
      </c>
      <c r="K26" s="308">
        <f t="shared" si="0"/>
        <v>0</v>
      </c>
    </row>
    <row r="27" spans="1:11" ht="12.75">
      <c r="A27" s="293" t="s">
        <v>58</v>
      </c>
      <c r="B27" s="259">
        <v>17</v>
      </c>
      <c r="C27" s="258">
        <v>0</v>
      </c>
      <c r="D27" s="259">
        <v>0</v>
      </c>
      <c r="E27" s="259">
        <v>0</v>
      </c>
      <c r="F27" s="259">
        <v>0</v>
      </c>
      <c r="G27" s="259">
        <v>0</v>
      </c>
      <c r="H27" s="259">
        <v>0</v>
      </c>
      <c r="I27" s="260">
        <v>1</v>
      </c>
      <c r="J27" s="261">
        <v>16</v>
      </c>
      <c r="K27" s="308">
        <f t="shared" si="0"/>
        <v>0</v>
      </c>
    </row>
    <row r="28" spans="1:11" ht="12.75">
      <c r="A28" s="293" t="s">
        <v>55</v>
      </c>
      <c r="B28" s="259">
        <v>1</v>
      </c>
      <c r="C28" s="258">
        <v>0</v>
      </c>
      <c r="D28" s="259">
        <v>0</v>
      </c>
      <c r="E28" s="259">
        <v>0</v>
      </c>
      <c r="F28" s="259">
        <v>0</v>
      </c>
      <c r="G28" s="259">
        <v>0</v>
      </c>
      <c r="H28" s="259">
        <v>0</v>
      </c>
      <c r="I28" s="260">
        <v>0</v>
      </c>
      <c r="J28" s="261">
        <v>1</v>
      </c>
      <c r="K28" s="308">
        <f t="shared" si="0"/>
        <v>0</v>
      </c>
    </row>
    <row r="29" spans="1:11" ht="12.75">
      <c r="A29" s="294" t="s">
        <v>65</v>
      </c>
      <c r="B29" s="263">
        <v>6</v>
      </c>
      <c r="C29" s="262">
        <v>0</v>
      </c>
      <c r="D29" s="263">
        <v>0</v>
      </c>
      <c r="E29" s="263">
        <v>0</v>
      </c>
      <c r="F29" s="263">
        <v>0</v>
      </c>
      <c r="G29" s="263">
        <v>0</v>
      </c>
      <c r="H29" s="263">
        <v>0</v>
      </c>
      <c r="I29" s="264">
        <v>1</v>
      </c>
      <c r="J29" s="265">
        <v>5</v>
      </c>
      <c r="K29" s="308">
        <f t="shared" si="0"/>
        <v>0</v>
      </c>
    </row>
    <row r="30" spans="1:11" ht="12.75">
      <c r="A30" s="294" t="s">
        <v>31</v>
      </c>
      <c r="B30" s="263">
        <v>36</v>
      </c>
      <c r="C30" s="262">
        <v>3</v>
      </c>
      <c r="D30" s="263">
        <v>0</v>
      </c>
      <c r="E30" s="263">
        <v>1</v>
      </c>
      <c r="F30" s="263">
        <v>2</v>
      </c>
      <c r="G30" s="263">
        <v>0</v>
      </c>
      <c r="H30" s="263">
        <v>3</v>
      </c>
      <c r="I30" s="264">
        <v>4</v>
      </c>
      <c r="J30" s="265">
        <v>35</v>
      </c>
      <c r="K30" s="308">
        <f t="shared" si="0"/>
        <v>0</v>
      </c>
    </row>
    <row r="31" spans="1:11" ht="12.75">
      <c r="A31" s="295" t="s">
        <v>39</v>
      </c>
      <c r="B31" s="296">
        <v>247</v>
      </c>
      <c r="C31" s="296">
        <v>12</v>
      </c>
      <c r="D31" s="296">
        <v>0</v>
      </c>
      <c r="E31" s="296">
        <v>6</v>
      </c>
      <c r="F31" s="296">
        <v>5</v>
      </c>
      <c r="G31" s="296">
        <v>1</v>
      </c>
      <c r="H31" s="296">
        <v>12</v>
      </c>
      <c r="I31" s="296">
        <v>12</v>
      </c>
      <c r="J31" s="296">
        <v>246</v>
      </c>
      <c r="K31" s="308">
        <f t="shared" si="0"/>
        <v>0</v>
      </c>
    </row>
    <row r="32" spans="1:11" ht="12.75">
      <c r="A32" s="293" t="s">
        <v>15</v>
      </c>
      <c r="B32" s="259">
        <v>2</v>
      </c>
      <c r="C32" s="258">
        <v>0</v>
      </c>
      <c r="D32" s="259">
        <v>0</v>
      </c>
      <c r="E32" s="259">
        <v>0</v>
      </c>
      <c r="F32" s="259">
        <v>0</v>
      </c>
      <c r="G32" s="259">
        <v>0</v>
      </c>
      <c r="H32" s="259">
        <v>0</v>
      </c>
      <c r="I32" s="260">
        <v>0</v>
      </c>
      <c r="J32" s="261">
        <v>2</v>
      </c>
      <c r="K32" s="308">
        <f t="shared" si="0"/>
        <v>0</v>
      </c>
    </row>
    <row r="33" spans="1:11" ht="12.75">
      <c r="A33" s="293" t="s">
        <v>72</v>
      </c>
      <c r="B33" s="259">
        <v>1</v>
      </c>
      <c r="C33" s="258">
        <v>0</v>
      </c>
      <c r="D33" s="259">
        <v>0</v>
      </c>
      <c r="E33" s="259">
        <v>0</v>
      </c>
      <c r="F33" s="259">
        <v>0</v>
      </c>
      <c r="G33" s="259">
        <v>0</v>
      </c>
      <c r="H33" s="259">
        <v>0</v>
      </c>
      <c r="I33" s="260">
        <v>0</v>
      </c>
      <c r="J33" s="261">
        <v>1</v>
      </c>
      <c r="K33" s="308">
        <f t="shared" si="0"/>
        <v>0</v>
      </c>
    </row>
    <row r="34" spans="1:11" ht="12.75">
      <c r="A34" s="293" t="s">
        <v>18</v>
      </c>
      <c r="B34" s="259">
        <v>4</v>
      </c>
      <c r="C34" s="258">
        <v>0</v>
      </c>
      <c r="D34" s="259">
        <v>0</v>
      </c>
      <c r="E34" s="259">
        <v>0</v>
      </c>
      <c r="F34" s="259">
        <v>0</v>
      </c>
      <c r="G34" s="259">
        <v>0</v>
      </c>
      <c r="H34" s="259">
        <v>0</v>
      </c>
      <c r="I34" s="260">
        <v>1</v>
      </c>
      <c r="J34" s="261">
        <v>3</v>
      </c>
      <c r="K34" s="308">
        <f t="shared" si="0"/>
        <v>0</v>
      </c>
    </row>
    <row r="35" spans="1:11" ht="12.75">
      <c r="A35" s="293" t="s">
        <v>69</v>
      </c>
      <c r="B35" s="259">
        <v>3</v>
      </c>
      <c r="C35" s="258">
        <v>0</v>
      </c>
      <c r="D35" s="259">
        <v>0</v>
      </c>
      <c r="E35" s="259">
        <v>1</v>
      </c>
      <c r="F35" s="259">
        <v>0</v>
      </c>
      <c r="G35" s="259">
        <v>0</v>
      </c>
      <c r="H35" s="259">
        <v>1</v>
      </c>
      <c r="I35" s="260">
        <v>0</v>
      </c>
      <c r="J35" s="261">
        <v>3</v>
      </c>
      <c r="K35" s="308">
        <f t="shared" si="0"/>
        <v>0</v>
      </c>
    </row>
    <row r="36" spans="1:11" ht="12.75">
      <c r="A36" s="293" t="s">
        <v>194</v>
      </c>
      <c r="B36" s="259">
        <v>2</v>
      </c>
      <c r="C36" s="258">
        <v>0</v>
      </c>
      <c r="D36" s="259">
        <v>0</v>
      </c>
      <c r="E36" s="259">
        <v>0</v>
      </c>
      <c r="F36" s="259">
        <v>0</v>
      </c>
      <c r="G36" s="259">
        <v>0</v>
      </c>
      <c r="H36" s="259">
        <v>0</v>
      </c>
      <c r="I36" s="260">
        <v>0</v>
      </c>
      <c r="J36" s="261">
        <v>2</v>
      </c>
      <c r="K36" s="308">
        <f t="shared" si="0"/>
        <v>0</v>
      </c>
    </row>
    <row r="37" spans="1:11" ht="12.75">
      <c r="A37" s="293" t="s">
        <v>20</v>
      </c>
      <c r="B37" s="259">
        <v>3</v>
      </c>
      <c r="C37" s="258">
        <v>0</v>
      </c>
      <c r="D37" s="259">
        <v>0</v>
      </c>
      <c r="E37" s="259">
        <v>0</v>
      </c>
      <c r="F37" s="259">
        <v>0</v>
      </c>
      <c r="G37" s="259">
        <v>0</v>
      </c>
      <c r="H37" s="259">
        <v>0</v>
      </c>
      <c r="I37" s="260">
        <v>1</v>
      </c>
      <c r="J37" s="261">
        <v>2</v>
      </c>
      <c r="K37" s="308">
        <f t="shared" si="0"/>
        <v>0</v>
      </c>
    </row>
    <row r="38" spans="1:11" ht="12.75">
      <c r="A38" s="293" t="s">
        <v>73</v>
      </c>
      <c r="B38" s="259">
        <v>1</v>
      </c>
      <c r="C38" s="258">
        <v>0</v>
      </c>
      <c r="D38" s="259">
        <v>0</v>
      </c>
      <c r="E38" s="259">
        <v>0</v>
      </c>
      <c r="F38" s="259">
        <v>0</v>
      </c>
      <c r="G38" s="259">
        <v>0</v>
      </c>
      <c r="H38" s="259">
        <v>0</v>
      </c>
      <c r="I38" s="260">
        <v>0</v>
      </c>
      <c r="J38" s="261">
        <v>1</v>
      </c>
      <c r="K38" s="308">
        <f t="shared" si="0"/>
        <v>0</v>
      </c>
    </row>
    <row r="39" spans="1:11" ht="12.75">
      <c r="A39" s="293" t="s">
        <v>21</v>
      </c>
      <c r="B39" s="259">
        <v>2</v>
      </c>
      <c r="C39" s="258">
        <v>0</v>
      </c>
      <c r="D39" s="259">
        <v>0</v>
      </c>
      <c r="E39" s="259">
        <v>0</v>
      </c>
      <c r="F39" s="259">
        <v>0</v>
      </c>
      <c r="G39" s="259">
        <v>0</v>
      </c>
      <c r="H39" s="259">
        <v>0</v>
      </c>
      <c r="I39" s="260">
        <v>0</v>
      </c>
      <c r="J39" s="261">
        <v>2</v>
      </c>
      <c r="K39" s="308">
        <f t="shared" si="0"/>
        <v>0</v>
      </c>
    </row>
    <row r="40" spans="1:11" ht="12.75">
      <c r="A40" s="293" t="s">
        <v>22</v>
      </c>
      <c r="B40" s="259">
        <v>12</v>
      </c>
      <c r="C40" s="258">
        <v>0</v>
      </c>
      <c r="D40" s="259">
        <v>0</v>
      </c>
      <c r="E40" s="259">
        <v>0</v>
      </c>
      <c r="F40" s="259">
        <v>0</v>
      </c>
      <c r="G40" s="259">
        <v>0</v>
      </c>
      <c r="H40" s="259">
        <v>0</v>
      </c>
      <c r="I40" s="260">
        <v>0</v>
      </c>
      <c r="J40" s="261">
        <v>12</v>
      </c>
      <c r="K40" s="308">
        <f t="shared" si="0"/>
        <v>0</v>
      </c>
    </row>
    <row r="41" spans="1:11" ht="12.75">
      <c r="A41" s="293" t="s">
        <v>50</v>
      </c>
      <c r="B41" s="259">
        <v>1</v>
      </c>
      <c r="C41" s="258">
        <v>0</v>
      </c>
      <c r="D41" s="259">
        <v>0</v>
      </c>
      <c r="E41" s="259">
        <v>0</v>
      </c>
      <c r="F41" s="259">
        <v>0</v>
      </c>
      <c r="G41" s="259">
        <v>0</v>
      </c>
      <c r="H41" s="259">
        <v>0</v>
      </c>
      <c r="I41" s="260">
        <v>1</v>
      </c>
      <c r="J41" s="261">
        <v>0</v>
      </c>
      <c r="K41" s="308">
        <f t="shared" si="0"/>
        <v>0</v>
      </c>
    </row>
    <row r="42" spans="1:11" ht="12.75">
      <c r="A42" s="293" t="s">
        <v>23</v>
      </c>
      <c r="B42" s="259">
        <v>6</v>
      </c>
      <c r="C42" s="258">
        <v>0</v>
      </c>
      <c r="D42" s="259">
        <v>0</v>
      </c>
      <c r="E42" s="259">
        <v>0</v>
      </c>
      <c r="F42" s="259">
        <v>0</v>
      </c>
      <c r="G42" s="259">
        <v>0</v>
      </c>
      <c r="H42" s="259">
        <v>0</v>
      </c>
      <c r="I42" s="260">
        <v>0</v>
      </c>
      <c r="J42" s="261">
        <v>6</v>
      </c>
      <c r="K42" s="308">
        <f t="shared" si="0"/>
        <v>0</v>
      </c>
    </row>
    <row r="43" spans="1:11" ht="12.75">
      <c r="A43" s="294" t="s">
        <v>64</v>
      </c>
      <c r="B43" s="263">
        <v>2</v>
      </c>
      <c r="C43" s="262">
        <v>0</v>
      </c>
      <c r="D43" s="263">
        <v>0</v>
      </c>
      <c r="E43" s="263">
        <v>0</v>
      </c>
      <c r="F43" s="263">
        <v>0</v>
      </c>
      <c r="G43" s="263">
        <v>0</v>
      </c>
      <c r="H43" s="263">
        <v>0</v>
      </c>
      <c r="I43" s="264">
        <v>0</v>
      </c>
      <c r="J43" s="265">
        <v>2</v>
      </c>
      <c r="K43" s="308">
        <f t="shared" si="0"/>
        <v>0</v>
      </c>
    </row>
    <row r="44" spans="1:11" ht="12.75">
      <c r="A44" s="295" t="s">
        <v>25</v>
      </c>
      <c r="B44" s="296">
        <v>39</v>
      </c>
      <c r="C44" s="296">
        <v>0</v>
      </c>
      <c r="D44" s="296">
        <v>0</v>
      </c>
      <c r="E44" s="296">
        <v>1</v>
      </c>
      <c r="F44" s="296">
        <v>0</v>
      </c>
      <c r="G44" s="296">
        <v>0</v>
      </c>
      <c r="H44" s="296">
        <v>1</v>
      </c>
      <c r="I44" s="296">
        <v>3</v>
      </c>
      <c r="J44" s="296">
        <v>36</v>
      </c>
      <c r="K44" s="308">
        <f t="shared" si="0"/>
        <v>0</v>
      </c>
    </row>
    <row r="45" spans="1:11" ht="12.75">
      <c r="A45" s="293" t="s">
        <v>40</v>
      </c>
      <c r="B45" s="259">
        <v>3</v>
      </c>
      <c r="C45" s="258">
        <v>0</v>
      </c>
      <c r="D45" s="259">
        <v>0</v>
      </c>
      <c r="E45" s="259">
        <v>0</v>
      </c>
      <c r="F45" s="259">
        <v>0</v>
      </c>
      <c r="G45" s="259">
        <v>0</v>
      </c>
      <c r="H45" s="259">
        <v>0</v>
      </c>
      <c r="I45" s="260">
        <v>1</v>
      </c>
      <c r="J45" s="261">
        <v>2</v>
      </c>
      <c r="K45" s="308">
        <f t="shared" si="0"/>
        <v>0</v>
      </c>
    </row>
    <row r="46" spans="1:11" ht="12.75">
      <c r="A46" s="297" t="s">
        <v>41</v>
      </c>
      <c r="B46" s="272">
        <v>502</v>
      </c>
      <c r="C46" s="272">
        <v>20</v>
      </c>
      <c r="D46" s="272">
        <v>0</v>
      </c>
      <c r="E46" s="272">
        <v>14</v>
      </c>
      <c r="F46" s="272">
        <v>7</v>
      </c>
      <c r="G46" s="272">
        <v>3</v>
      </c>
      <c r="H46" s="272">
        <v>24</v>
      </c>
      <c r="I46" s="272">
        <v>29</v>
      </c>
      <c r="J46" s="272">
        <v>490</v>
      </c>
      <c r="K46" s="308">
        <f t="shared" si="0"/>
        <v>0</v>
      </c>
    </row>
    <row r="47" spans="1:11" ht="12.75">
      <c r="A47" s="298"/>
      <c r="B47" s="299"/>
      <c r="C47" s="299"/>
      <c r="D47" s="299"/>
      <c r="E47" s="299"/>
      <c r="F47" s="299"/>
      <c r="G47" s="299"/>
      <c r="H47" s="299"/>
      <c r="I47" s="299"/>
      <c r="J47" s="299"/>
      <c r="K47" s="308">
        <f t="shared" si="0"/>
        <v>0</v>
      </c>
    </row>
    <row r="48" spans="1:10" ht="5.25" customHeight="1">
      <c r="A48" s="298"/>
      <c r="B48" s="299"/>
      <c r="C48" s="299"/>
      <c r="D48" s="299"/>
      <c r="E48" s="299"/>
      <c r="F48" s="299"/>
      <c r="G48" s="299"/>
      <c r="H48" s="299"/>
      <c r="I48" s="299"/>
      <c r="J48" s="299"/>
    </row>
    <row r="49" spans="1:10" ht="34.5" customHeight="1">
      <c r="A49" s="672" t="s">
        <v>138</v>
      </c>
      <c r="B49" s="673"/>
      <c r="C49" s="674"/>
      <c r="D49" s="674"/>
      <c r="E49" s="674"/>
      <c r="F49" s="674"/>
      <c r="G49" s="674"/>
      <c r="H49" s="674"/>
      <c r="I49" s="674"/>
      <c r="J49" s="675"/>
    </row>
    <row r="50" spans="1:10" ht="12.75">
      <c r="A50" s="676" t="s">
        <v>107</v>
      </c>
      <c r="B50" s="677"/>
      <c r="C50" s="677"/>
      <c r="D50" s="677"/>
      <c r="E50" s="677"/>
      <c r="F50" s="677"/>
      <c r="G50" s="677"/>
      <c r="H50" s="677"/>
      <c r="I50" s="677"/>
      <c r="J50" s="677"/>
    </row>
    <row r="51" spans="1:10" ht="12.75">
      <c r="A51" s="678" t="s">
        <v>108</v>
      </c>
      <c r="B51" s="679"/>
      <c r="C51" s="679"/>
      <c r="D51" s="679"/>
      <c r="E51" s="679"/>
      <c r="F51" s="679"/>
      <c r="G51" s="679"/>
      <c r="H51" s="679"/>
      <c r="I51" s="679"/>
      <c r="J51" s="680"/>
    </row>
    <row r="52" spans="1:10" ht="12.75">
      <c r="A52" s="670"/>
      <c r="B52" s="671"/>
      <c r="C52" s="671"/>
      <c r="D52" s="671"/>
      <c r="E52" s="671"/>
      <c r="F52" s="671"/>
      <c r="G52" s="671"/>
      <c r="H52" s="671"/>
      <c r="I52" s="671"/>
      <c r="J52" s="671"/>
    </row>
  </sheetData>
  <sheetProtection sheet="1" objects="1" scenarios="1"/>
  <mergeCells count="6">
    <mergeCell ref="A1:J1"/>
    <mergeCell ref="A2:J2"/>
    <mergeCell ref="A52:J52"/>
    <mergeCell ref="A49:J49"/>
    <mergeCell ref="A50:J50"/>
    <mergeCell ref="A51:J5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1:A1"/>
  <sheetViews>
    <sheetView tabSelected="1" zoomScaleSheetLayoutView="50" workbookViewId="0" topLeftCell="A1">
      <selection activeCell="A82" sqref="A82:B83"/>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2.xml><?xml version="1.0" encoding="utf-8"?>
<worksheet xmlns="http://schemas.openxmlformats.org/spreadsheetml/2006/main" xmlns:r="http://schemas.openxmlformats.org/officeDocument/2006/relationships">
  <dimension ref="A2:A14"/>
  <sheetViews>
    <sheetView tabSelected="1" zoomScaleSheetLayoutView="100" workbookViewId="0" topLeftCell="A1">
      <selection activeCell="A82" sqref="A82:B83"/>
    </sheetView>
  </sheetViews>
  <sheetFormatPr defaultColWidth="9.140625" defaultRowHeight="12.75"/>
  <cols>
    <col min="1" max="1" width="90.421875" style="336" bestFit="1" customWidth="1"/>
  </cols>
  <sheetData>
    <row r="2" ht="23.25">
      <c r="A2" s="338" t="s">
        <v>113</v>
      </c>
    </row>
    <row r="3" ht="20.25">
      <c r="A3" s="339" t="s">
        <v>116</v>
      </c>
    </row>
    <row r="4" ht="12.75">
      <c r="A4" s="337" t="s">
        <v>181</v>
      </c>
    </row>
    <row r="5" ht="12.75">
      <c r="A5" s="337" t="s">
        <v>182</v>
      </c>
    </row>
    <row r="6" ht="12.75">
      <c r="A6" s="337" t="s">
        <v>183</v>
      </c>
    </row>
    <row r="7" ht="12.75">
      <c r="A7" s="337" t="s">
        <v>184</v>
      </c>
    </row>
    <row r="8" ht="12.75">
      <c r="A8" s="337" t="s">
        <v>185</v>
      </c>
    </row>
    <row r="9" ht="12.75">
      <c r="A9" s="335"/>
    </row>
    <row r="10" ht="12.75">
      <c r="A10" s="337" t="str">
        <f>CONCATENATE("Data platná k ",DAY(Nastavení!B5),".",MONTH(Nastavení!B5),".",YEAR(Nastavení!B5))</f>
        <v>Data platná k 11.9.2008</v>
      </c>
    </row>
    <row r="11" ht="12.75">
      <c r="A11" s="335"/>
    </row>
    <row r="12" ht="12.75">
      <c r="A12" s="335"/>
    </row>
    <row r="13" ht="12.75">
      <c r="A13" s="335"/>
    </row>
    <row r="14" ht="12.75">
      <c r="A14" s="335"/>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90"/>
  <sheetViews>
    <sheetView showGridLines="0" tabSelected="1" zoomScaleSheetLayoutView="100" workbookViewId="0" topLeftCell="A52">
      <selection activeCell="A82" sqref="A82:B83"/>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1" customFormat="1" ht="15.75">
      <c r="A1" s="583" t="s">
        <v>130</v>
      </c>
      <c r="B1" s="583"/>
      <c r="C1" s="583"/>
      <c r="D1" s="583"/>
      <c r="E1" s="583"/>
      <c r="F1" s="583"/>
      <c r="G1" s="583"/>
      <c r="H1" s="583"/>
      <c r="I1" s="583"/>
      <c r="J1" s="583"/>
      <c r="K1" s="583"/>
      <c r="L1" s="583"/>
      <c r="M1" s="583"/>
      <c r="N1" s="320"/>
    </row>
    <row r="2" spans="1:14" s="11" customFormat="1" ht="15.75">
      <c r="A2" s="584" t="str">
        <f>LOWER(Nastavení!$B$1)</f>
        <v>srpen 2008</v>
      </c>
      <c r="B2" s="584"/>
      <c r="C2" s="584"/>
      <c r="D2" s="584"/>
      <c r="E2" s="584"/>
      <c r="F2" s="584"/>
      <c r="G2" s="584"/>
      <c r="H2" s="584"/>
      <c r="I2" s="584"/>
      <c r="J2" s="584"/>
      <c r="K2" s="584"/>
      <c r="L2" s="584"/>
      <c r="M2" s="584"/>
      <c r="N2" s="367"/>
    </row>
    <row r="3" spans="1:13" s="393" customFormat="1" ht="8.25">
      <c r="A3" s="388"/>
      <c r="B3" s="388"/>
      <c r="C3" s="388"/>
      <c r="D3" s="388"/>
      <c r="E3" s="388"/>
      <c r="F3" s="388"/>
      <c r="G3" s="388"/>
      <c r="H3" s="388"/>
      <c r="I3" s="388"/>
      <c r="J3" s="388"/>
      <c r="K3" s="388"/>
      <c r="M3" s="429" t="s">
        <v>230</v>
      </c>
    </row>
    <row r="4" spans="1:38" s="67" customFormat="1" ht="65.25">
      <c r="A4" s="146" t="s">
        <v>0</v>
      </c>
      <c r="B4" s="147" t="s">
        <v>332</v>
      </c>
      <c r="C4" s="148" t="s">
        <v>87</v>
      </c>
      <c r="D4" s="149" t="s">
        <v>151</v>
      </c>
      <c r="E4" s="149" t="s">
        <v>76</v>
      </c>
      <c r="F4" s="148" t="s">
        <v>139</v>
      </c>
      <c r="G4" s="148" t="s">
        <v>152</v>
      </c>
      <c r="H4" s="148" t="s">
        <v>115</v>
      </c>
      <c r="I4" s="148" t="s">
        <v>68</v>
      </c>
      <c r="J4" s="148" t="s">
        <v>153</v>
      </c>
      <c r="K4" s="148" t="s">
        <v>154</v>
      </c>
      <c r="L4" s="147" t="s">
        <v>155</v>
      </c>
      <c r="M4" s="148" t="s">
        <v>333</v>
      </c>
      <c r="O4" s="360"/>
      <c r="P4" s="360"/>
      <c r="Q4" s="360"/>
      <c r="R4" s="360"/>
      <c r="S4" s="360"/>
      <c r="T4" s="360"/>
      <c r="U4" s="360"/>
      <c r="V4" s="360"/>
      <c r="W4" s="360"/>
      <c r="X4" s="360"/>
      <c r="Y4" s="360"/>
      <c r="Z4" s="360"/>
      <c r="AB4" s="360"/>
      <c r="AC4" s="360"/>
      <c r="AD4" s="360"/>
      <c r="AE4" s="360"/>
      <c r="AF4" s="360"/>
      <c r="AG4" s="360"/>
      <c r="AH4" s="360"/>
      <c r="AI4" s="360"/>
      <c r="AJ4" s="360"/>
      <c r="AK4" s="360"/>
      <c r="AL4" s="360"/>
    </row>
    <row r="5" spans="1:28" s="67" customFormat="1" ht="12">
      <c r="A5" s="150" t="s">
        <v>3</v>
      </c>
      <c r="B5" s="151">
        <v>52</v>
      </c>
      <c r="C5" s="151">
        <v>9</v>
      </c>
      <c r="D5" s="151">
        <v>0</v>
      </c>
      <c r="E5" s="151">
        <v>1</v>
      </c>
      <c r="F5" s="151">
        <v>5</v>
      </c>
      <c r="G5" s="151">
        <v>0</v>
      </c>
      <c r="H5" s="151">
        <v>1</v>
      </c>
      <c r="I5" s="151">
        <v>0</v>
      </c>
      <c r="J5" s="151">
        <v>7</v>
      </c>
      <c r="K5" s="151">
        <v>4</v>
      </c>
      <c r="L5" s="151">
        <v>11</v>
      </c>
      <c r="M5" s="152">
        <v>57</v>
      </c>
      <c r="N5" s="316">
        <f aca="true" t="shared" si="0" ref="N5:N36">B5+C5+D5-K5-M5</f>
        <v>0</v>
      </c>
      <c r="O5" s="362"/>
      <c r="AB5" s="361"/>
    </row>
    <row r="6" spans="1:28" s="67" customFormat="1" ht="12">
      <c r="A6" s="153" t="s">
        <v>278</v>
      </c>
      <c r="B6" s="154">
        <v>8</v>
      </c>
      <c r="C6" s="154">
        <v>2</v>
      </c>
      <c r="D6" s="154">
        <v>0</v>
      </c>
      <c r="E6" s="154">
        <v>0</v>
      </c>
      <c r="F6" s="154">
        <v>0</v>
      </c>
      <c r="G6" s="154">
        <v>0</v>
      </c>
      <c r="H6" s="154">
        <v>0</v>
      </c>
      <c r="I6" s="154">
        <v>0</v>
      </c>
      <c r="J6" s="154">
        <v>0</v>
      </c>
      <c r="K6" s="154">
        <v>1</v>
      </c>
      <c r="L6" s="154">
        <v>1</v>
      </c>
      <c r="M6" s="155">
        <v>9</v>
      </c>
      <c r="N6" s="316">
        <f t="shared" si="0"/>
        <v>0</v>
      </c>
      <c r="O6" s="362"/>
      <c r="AB6" s="361"/>
    </row>
    <row r="7" spans="1:28" s="67" customFormat="1" ht="12">
      <c r="A7" s="153" t="s">
        <v>8</v>
      </c>
      <c r="B7" s="154">
        <v>2</v>
      </c>
      <c r="C7" s="154">
        <v>1</v>
      </c>
      <c r="D7" s="154">
        <v>0</v>
      </c>
      <c r="E7" s="154">
        <v>0</v>
      </c>
      <c r="F7" s="154">
        <v>2</v>
      </c>
      <c r="G7" s="154">
        <v>0</v>
      </c>
      <c r="H7" s="154">
        <v>1</v>
      </c>
      <c r="I7" s="154">
        <v>0</v>
      </c>
      <c r="J7" s="154">
        <v>3</v>
      </c>
      <c r="K7" s="154">
        <v>2</v>
      </c>
      <c r="L7" s="154">
        <v>2</v>
      </c>
      <c r="M7" s="155">
        <v>1</v>
      </c>
      <c r="N7" s="316">
        <f t="shared" si="0"/>
        <v>0</v>
      </c>
      <c r="O7" s="362"/>
      <c r="AB7" s="361"/>
    </row>
    <row r="8" spans="1:28" s="67" customFormat="1" ht="12">
      <c r="A8" s="153" t="s">
        <v>9</v>
      </c>
      <c r="B8" s="154">
        <v>1</v>
      </c>
      <c r="C8" s="154">
        <v>1</v>
      </c>
      <c r="D8" s="154">
        <v>0</v>
      </c>
      <c r="E8" s="154">
        <v>0</v>
      </c>
      <c r="F8" s="154">
        <v>1</v>
      </c>
      <c r="G8" s="154">
        <v>0</v>
      </c>
      <c r="H8" s="154">
        <v>0</v>
      </c>
      <c r="I8" s="154">
        <v>0</v>
      </c>
      <c r="J8" s="154">
        <v>1</v>
      </c>
      <c r="K8" s="154">
        <v>0</v>
      </c>
      <c r="L8" s="154">
        <v>0</v>
      </c>
      <c r="M8" s="155">
        <v>2</v>
      </c>
      <c r="N8" s="316">
        <f t="shared" si="0"/>
        <v>0</v>
      </c>
      <c r="O8" s="362"/>
      <c r="AB8" s="361"/>
    </row>
    <row r="9" spans="1:28" s="67" customFormat="1" ht="12">
      <c r="A9" s="153" t="s">
        <v>51</v>
      </c>
      <c r="B9" s="154">
        <v>1</v>
      </c>
      <c r="C9" s="154">
        <v>0</v>
      </c>
      <c r="D9" s="154">
        <v>0</v>
      </c>
      <c r="E9" s="154">
        <v>0</v>
      </c>
      <c r="F9" s="154">
        <v>0</v>
      </c>
      <c r="G9" s="154">
        <v>0</v>
      </c>
      <c r="H9" s="154">
        <v>0</v>
      </c>
      <c r="I9" s="154">
        <v>0</v>
      </c>
      <c r="J9" s="154">
        <v>0</v>
      </c>
      <c r="K9" s="154">
        <v>0</v>
      </c>
      <c r="L9" s="154">
        <v>0</v>
      </c>
      <c r="M9" s="155">
        <v>1</v>
      </c>
      <c r="N9" s="316">
        <f t="shared" si="0"/>
        <v>0</v>
      </c>
      <c r="O9" s="362"/>
      <c r="AB9" s="361"/>
    </row>
    <row r="10" spans="1:28" s="67" customFormat="1" ht="12">
      <c r="A10" s="153" t="s">
        <v>10</v>
      </c>
      <c r="B10" s="154">
        <v>39</v>
      </c>
      <c r="C10" s="154">
        <v>9</v>
      </c>
      <c r="D10" s="154">
        <v>0</v>
      </c>
      <c r="E10" s="154">
        <v>0</v>
      </c>
      <c r="F10" s="154">
        <v>3</v>
      </c>
      <c r="G10" s="154">
        <v>1</v>
      </c>
      <c r="H10" s="154">
        <v>3</v>
      </c>
      <c r="I10" s="154">
        <v>2</v>
      </c>
      <c r="J10" s="154">
        <v>9</v>
      </c>
      <c r="K10" s="154">
        <v>9</v>
      </c>
      <c r="L10" s="154">
        <v>0</v>
      </c>
      <c r="M10" s="155">
        <v>39</v>
      </c>
      <c r="N10" s="316">
        <f t="shared" si="0"/>
        <v>0</v>
      </c>
      <c r="O10" s="362"/>
      <c r="AB10" s="361"/>
    </row>
    <row r="11" spans="1:28" s="67" customFormat="1" ht="12">
      <c r="A11" s="153" t="s">
        <v>189</v>
      </c>
      <c r="B11" s="154">
        <v>5</v>
      </c>
      <c r="C11" s="154">
        <v>0</v>
      </c>
      <c r="D11" s="154">
        <v>0</v>
      </c>
      <c r="E11" s="154">
        <v>0</v>
      </c>
      <c r="F11" s="154">
        <v>0</v>
      </c>
      <c r="G11" s="154">
        <v>0</v>
      </c>
      <c r="H11" s="154">
        <v>0</v>
      </c>
      <c r="I11" s="154">
        <v>0</v>
      </c>
      <c r="J11" s="154">
        <v>0</v>
      </c>
      <c r="K11" s="154">
        <v>0</v>
      </c>
      <c r="L11" s="154">
        <v>0</v>
      </c>
      <c r="M11" s="155">
        <v>5</v>
      </c>
      <c r="N11" s="316">
        <f t="shared" si="0"/>
        <v>0</v>
      </c>
      <c r="O11" s="362"/>
      <c r="AB11" s="361"/>
    </row>
    <row r="12" spans="1:28" s="67" customFormat="1" ht="12">
      <c r="A12" s="157" t="s">
        <v>12</v>
      </c>
      <c r="B12" s="158">
        <v>33</v>
      </c>
      <c r="C12" s="158">
        <v>31</v>
      </c>
      <c r="D12" s="158">
        <v>0</v>
      </c>
      <c r="E12" s="158">
        <v>1</v>
      </c>
      <c r="F12" s="158">
        <v>8</v>
      </c>
      <c r="G12" s="158">
        <v>0</v>
      </c>
      <c r="H12" s="158">
        <v>17</v>
      </c>
      <c r="I12" s="158">
        <v>0</v>
      </c>
      <c r="J12" s="158">
        <v>26</v>
      </c>
      <c r="K12" s="158">
        <v>22</v>
      </c>
      <c r="L12" s="158">
        <v>7</v>
      </c>
      <c r="M12" s="159">
        <v>42</v>
      </c>
      <c r="N12" s="316">
        <f t="shared" si="0"/>
        <v>0</v>
      </c>
      <c r="O12" s="362"/>
      <c r="AB12" s="361"/>
    </row>
    <row r="13" spans="1:28" s="67" customFormat="1" ht="12">
      <c r="A13" s="160" t="s">
        <v>13</v>
      </c>
      <c r="B13" s="161">
        <v>141</v>
      </c>
      <c r="C13" s="161">
        <v>53</v>
      </c>
      <c r="D13" s="161">
        <v>0</v>
      </c>
      <c r="E13" s="161">
        <v>2</v>
      </c>
      <c r="F13" s="161">
        <v>19</v>
      </c>
      <c r="G13" s="161">
        <v>1</v>
      </c>
      <c r="H13" s="161">
        <v>22</v>
      </c>
      <c r="I13" s="161">
        <v>2</v>
      </c>
      <c r="J13" s="161">
        <v>46</v>
      </c>
      <c r="K13" s="161">
        <v>38</v>
      </c>
      <c r="L13" s="161">
        <v>21</v>
      </c>
      <c r="M13" s="161">
        <v>156</v>
      </c>
      <c r="N13" s="316">
        <f t="shared" si="0"/>
        <v>0</v>
      </c>
      <c r="O13" s="362"/>
      <c r="AB13" s="361"/>
    </row>
    <row r="14" spans="1:28" s="67" customFormat="1" ht="12">
      <c r="A14" s="157" t="s">
        <v>38</v>
      </c>
      <c r="B14" s="158">
        <v>7</v>
      </c>
      <c r="C14" s="158">
        <v>5</v>
      </c>
      <c r="D14" s="158">
        <v>0</v>
      </c>
      <c r="E14" s="158">
        <v>0</v>
      </c>
      <c r="F14" s="158">
        <v>0</v>
      </c>
      <c r="G14" s="158">
        <v>0</v>
      </c>
      <c r="H14" s="158">
        <v>0</v>
      </c>
      <c r="I14" s="158">
        <v>1</v>
      </c>
      <c r="J14" s="158">
        <v>1</v>
      </c>
      <c r="K14" s="158">
        <v>1</v>
      </c>
      <c r="L14" s="158">
        <v>0</v>
      </c>
      <c r="M14" s="159">
        <v>11</v>
      </c>
      <c r="N14" s="316">
        <f t="shared" si="0"/>
        <v>0</v>
      </c>
      <c r="O14" s="362"/>
      <c r="AB14" s="361"/>
    </row>
    <row r="15" spans="1:38" s="68" customFormat="1" ht="12">
      <c r="A15" s="153" t="s">
        <v>32</v>
      </c>
      <c r="B15" s="154">
        <v>16</v>
      </c>
      <c r="C15" s="154">
        <v>6</v>
      </c>
      <c r="D15" s="154">
        <v>0</v>
      </c>
      <c r="E15" s="154">
        <v>0</v>
      </c>
      <c r="F15" s="154">
        <v>1</v>
      </c>
      <c r="G15" s="154">
        <v>0</v>
      </c>
      <c r="H15" s="154">
        <v>1</v>
      </c>
      <c r="I15" s="154">
        <v>0</v>
      </c>
      <c r="J15" s="154">
        <v>2</v>
      </c>
      <c r="K15" s="154">
        <v>1</v>
      </c>
      <c r="L15" s="154">
        <v>1</v>
      </c>
      <c r="M15" s="155">
        <v>21</v>
      </c>
      <c r="N15" s="316">
        <f t="shared" si="0"/>
        <v>0</v>
      </c>
      <c r="O15" s="362"/>
      <c r="P15" s="67"/>
      <c r="Q15" s="67"/>
      <c r="R15" s="67"/>
      <c r="S15" s="67"/>
      <c r="T15" s="67"/>
      <c r="U15" s="67"/>
      <c r="V15" s="67"/>
      <c r="W15" s="67"/>
      <c r="X15" s="67"/>
      <c r="Y15" s="67"/>
      <c r="Z15" s="67"/>
      <c r="AB15" s="361"/>
      <c r="AC15" s="67"/>
      <c r="AD15" s="67"/>
      <c r="AE15" s="67"/>
      <c r="AF15" s="67"/>
      <c r="AG15" s="67"/>
      <c r="AH15" s="67"/>
      <c r="AI15" s="67"/>
      <c r="AJ15" s="67"/>
      <c r="AK15" s="67"/>
      <c r="AL15" s="67"/>
    </row>
    <row r="16" spans="1:38" s="68" customFormat="1" ht="12">
      <c r="A16" s="153" t="s">
        <v>60</v>
      </c>
      <c r="B16" s="154">
        <v>5</v>
      </c>
      <c r="C16" s="154">
        <v>0</v>
      </c>
      <c r="D16" s="154">
        <v>0</v>
      </c>
      <c r="E16" s="154">
        <v>1</v>
      </c>
      <c r="F16" s="154">
        <v>3</v>
      </c>
      <c r="G16" s="154">
        <v>0</v>
      </c>
      <c r="H16" s="154">
        <v>0</v>
      </c>
      <c r="I16" s="154">
        <v>0</v>
      </c>
      <c r="J16" s="154">
        <v>4</v>
      </c>
      <c r="K16" s="154">
        <v>1</v>
      </c>
      <c r="L16" s="154">
        <v>0</v>
      </c>
      <c r="M16" s="155">
        <v>4</v>
      </c>
      <c r="N16" s="316">
        <f t="shared" si="0"/>
        <v>0</v>
      </c>
      <c r="O16" s="362"/>
      <c r="P16" s="67"/>
      <c r="Q16" s="67"/>
      <c r="R16" s="67"/>
      <c r="S16" s="67"/>
      <c r="T16" s="67"/>
      <c r="U16" s="67"/>
      <c r="V16" s="67"/>
      <c r="W16" s="67"/>
      <c r="X16" s="67"/>
      <c r="Y16" s="67"/>
      <c r="Z16" s="67"/>
      <c r="AB16" s="361"/>
      <c r="AC16" s="67"/>
      <c r="AD16" s="67"/>
      <c r="AE16" s="67"/>
      <c r="AF16" s="67"/>
      <c r="AG16" s="67"/>
      <c r="AH16" s="67"/>
      <c r="AI16" s="67"/>
      <c r="AJ16" s="67"/>
      <c r="AK16" s="67"/>
      <c r="AL16" s="67"/>
    </row>
    <row r="17" spans="1:14" s="68" customFormat="1" ht="12">
      <c r="A17" s="153" t="s">
        <v>34</v>
      </c>
      <c r="B17" s="154">
        <v>3</v>
      </c>
      <c r="C17" s="154">
        <v>0</v>
      </c>
      <c r="D17" s="154">
        <v>0</v>
      </c>
      <c r="E17" s="154">
        <v>1</v>
      </c>
      <c r="F17" s="154">
        <v>1</v>
      </c>
      <c r="G17" s="154">
        <v>0</v>
      </c>
      <c r="H17" s="154">
        <v>0</v>
      </c>
      <c r="I17" s="154">
        <v>0</v>
      </c>
      <c r="J17" s="154">
        <v>2</v>
      </c>
      <c r="K17" s="154">
        <v>1</v>
      </c>
      <c r="L17" s="154">
        <v>0</v>
      </c>
      <c r="M17" s="155">
        <v>2</v>
      </c>
      <c r="N17" s="316">
        <f t="shared" si="0"/>
        <v>0</v>
      </c>
    </row>
    <row r="18" spans="1:14" s="68" customFormat="1" ht="12">
      <c r="A18" s="153" t="s">
        <v>53</v>
      </c>
      <c r="B18" s="154">
        <v>2</v>
      </c>
      <c r="C18" s="154">
        <v>1</v>
      </c>
      <c r="D18" s="154">
        <v>0</v>
      </c>
      <c r="E18" s="154">
        <v>0</v>
      </c>
      <c r="F18" s="154">
        <v>1</v>
      </c>
      <c r="G18" s="154">
        <v>0</v>
      </c>
      <c r="H18" s="154">
        <v>0</v>
      </c>
      <c r="I18" s="154">
        <v>0</v>
      </c>
      <c r="J18" s="154">
        <v>1</v>
      </c>
      <c r="K18" s="154">
        <v>2</v>
      </c>
      <c r="L18" s="154">
        <v>1</v>
      </c>
      <c r="M18" s="155">
        <v>1</v>
      </c>
      <c r="N18" s="316">
        <f t="shared" si="0"/>
        <v>0</v>
      </c>
    </row>
    <row r="19" spans="1:26" s="68" customFormat="1" ht="12">
      <c r="A19" s="153" t="s">
        <v>29</v>
      </c>
      <c r="B19" s="154">
        <v>12</v>
      </c>
      <c r="C19" s="154">
        <v>3</v>
      </c>
      <c r="D19" s="154">
        <v>0</v>
      </c>
      <c r="E19" s="154">
        <v>1</v>
      </c>
      <c r="F19" s="154">
        <v>1</v>
      </c>
      <c r="G19" s="154">
        <v>0</v>
      </c>
      <c r="H19" s="154">
        <v>0</v>
      </c>
      <c r="I19" s="154">
        <v>0</v>
      </c>
      <c r="J19" s="154">
        <v>2</v>
      </c>
      <c r="K19" s="154">
        <v>2</v>
      </c>
      <c r="L19" s="154">
        <v>1</v>
      </c>
      <c r="M19" s="155">
        <v>13</v>
      </c>
      <c r="N19" s="316">
        <f t="shared" si="0"/>
        <v>0</v>
      </c>
      <c r="O19" s="363"/>
      <c r="P19" s="363"/>
      <c r="Q19" s="363"/>
      <c r="R19" s="363"/>
      <c r="S19" s="363"/>
      <c r="T19" s="363"/>
      <c r="U19" s="363"/>
      <c r="V19" s="363"/>
      <c r="W19" s="363"/>
      <c r="X19" s="363"/>
      <c r="Y19" s="363"/>
      <c r="Z19" s="363"/>
    </row>
    <row r="20" spans="1:26" s="68" customFormat="1" ht="12">
      <c r="A20" s="153" t="s">
        <v>37</v>
      </c>
      <c r="B20" s="154">
        <v>2</v>
      </c>
      <c r="C20" s="154">
        <v>2</v>
      </c>
      <c r="D20" s="154">
        <v>0</v>
      </c>
      <c r="E20" s="154">
        <v>0</v>
      </c>
      <c r="F20" s="154">
        <v>1</v>
      </c>
      <c r="G20" s="154">
        <v>0</v>
      </c>
      <c r="H20" s="154">
        <v>0</v>
      </c>
      <c r="I20" s="154">
        <v>0</v>
      </c>
      <c r="J20" s="154">
        <v>1</v>
      </c>
      <c r="K20" s="154">
        <v>2</v>
      </c>
      <c r="L20" s="154">
        <v>2</v>
      </c>
      <c r="M20" s="155">
        <v>2</v>
      </c>
      <c r="N20" s="316">
        <f t="shared" si="0"/>
        <v>0</v>
      </c>
      <c r="O20" s="362"/>
      <c r="P20" s="363"/>
      <c r="Q20" s="363"/>
      <c r="R20" s="363"/>
      <c r="S20" s="363"/>
      <c r="T20" s="363"/>
      <c r="U20" s="363"/>
      <c r="V20" s="363"/>
      <c r="W20" s="363"/>
      <c r="X20" s="363"/>
      <c r="Y20" s="363"/>
      <c r="Z20" s="363"/>
    </row>
    <row r="21" spans="1:26" s="68" customFormat="1" ht="12">
      <c r="A21" s="153" t="s">
        <v>324</v>
      </c>
      <c r="B21" s="154">
        <v>2</v>
      </c>
      <c r="C21" s="154">
        <v>0</v>
      </c>
      <c r="D21" s="154">
        <v>0</v>
      </c>
      <c r="E21" s="154">
        <v>0</v>
      </c>
      <c r="F21" s="154">
        <v>2</v>
      </c>
      <c r="G21" s="154">
        <v>0</v>
      </c>
      <c r="H21" s="154">
        <v>0</v>
      </c>
      <c r="I21" s="154">
        <v>0</v>
      </c>
      <c r="J21" s="154">
        <v>2</v>
      </c>
      <c r="K21" s="154">
        <v>2</v>
      </c>
      <c r="L21" s="154">
        <v>2</v>
      </c>
      <c r="M21" s="155">
        <v>0</v>
      </c>
      <c r="N21" s="316">
        <f t="shared" si="0"/>
        <v>0</v>
      </c>
      <c r="O21" s="362"/>
      <c r="P21" s="363"/>
      <c r="Q21" s="363"/>
      <c r="R21" s="363"/>
      <c r="S21" s="363"/>
      <c r="T21" s="363"/>
      <c r="U21" s="363"/>
      <c r="V21" s="363"/>
      <c r="W21" s="363"/>
      <c r="X21" s="363"/>
      <c r="Y21" s="363"/>
      <c r="Z21" s="363"/>
    </row>
    <row r="22" spans="1:26" s="68" customFormat="1" ht="12">
      <c r="A22" s="153" t="s">
        <v>35</v>
      </c>
      <c r="B22" s="154">
        <v>19</v>
      </c>
      <c r="C22" s="154">
        <v>0</v>
      </c>
      <c r="D22" s="154">
        <v>0</v>
      </c>
      <c r="E22" s="154">
        <v>1</v>
      </c>
      <c r="F22" s="154">
        <v>0</v>
      </c>
      <c r="G22" s="154">
        <v>1</v>
      </c>
      <c r="H22" s="154">
        <v>0</v>
      </c>
      <c r="I22" s="154">
        <v>0</v>
      </c>
      <c r="J22" s="154">
        <v>2</v>
      </c>
      <c r="K22" s="154">
        <v>2</v>
      </c>
      <c r="L22" s="154">
        <v>0</v>
      </c>
      <c r="M22" s="155">
        <v>17</v>
      </c>
      <c r="N22" s="316">
        <f t="shared" si="0"/>
        <v>0</v>
      </c>
      <c r="O22" s="362"/>
      <c r="P22" s="363"/>
      <c r="Q22" s="363"/>
      <c r="R22" s="363"/>
      <c r="S22" s="363"/>
      <c r="T22" s="363"/>
      <c r="U22" s="363"/>
      <c r="V22" s="363"/>
      <c r="W22" s="363"/>
      <c r="X22" s="363"/>
      <c r="Y22" s="363"/>
      <c r="Z22" s="363"/>
    </row>
    <row r="23" spans="1:26" s="68" customFormat="1" ht="12">
      <c r="A23" s="153" t="s">
        <v>30</v>
      </c>
      <c r="B23" s="154">
        <v>3</v>
      </c>
      <c r="C23" s="154">
        <v>0</v>
      </c>
      <c r="D23" s="154">
        <v>0</v>
      </c>
      <c r="E23" s="154">
        <v>0</v>
      </c>
      <c r="F23" s="154">
        <v>0</v>
      </c>
      <c r="G23" s="154">
        <v>0</v>
      </c>
      <c r="H23" s="154">
        <v>0</v>
      </c>
      <c r="I23" s="154">
        <v>0</v>
      </c>
      <c r="J23" s="154">
        <v>0</v>
      </c>
      <c r="K23" s="154">
        <v>1</v>
      </c>
      <c r="L23" s="154">
        <v>0</v>
      </c>
      <c r="M23" s="155">
        <v>2</v>
      </c>
      <c r="N23" s="316">
        <f t="shared" si="0"/>
        <v>0</v>
      </c>
      <c r="O23" s="362"/>
      <c r="P23" s="363"/>
      <c r="Q23" s="363"/>
      <c r="R23" s="363"/>
      <c r="S23" s="363"/>
      <c r="T23" s="363"/>
      <c r="U23" s="363"/>
      <c r="V23" s="363"/>
      <c r="W23" s="363"/>
      <c r="X23" s="363"/>
      <c r="Y23" s="363"/>
      <c r="Z23" s="363"/>
    </row>
    <row r="24" spans="1:26" s="68" customFormat="1" ht="12">
      <c r="A24" s="153" t="s">
        <v>26</v>
      </c>
      <c r="B24" s="154">
        <v>39</v>
      </c>
      <c r="C24" s="154">
        <v>1</v>
      </c>
      <c r="D24" s="154">
        <v>0</v>
      </c>
      <c r="E24" s="154">
        <v>0</v>
      </c>
      <c r="F24" s="154">
        <v>14</v>
      </c>
      <c r="G24" s="154">
        <v>0</v>
      </c>
      <c r="H24" s="154">
        <v>1</v>
      </c>
      <c r="I24" s="154">
        <v>0</v>
      </c>
      <c r="J24" s="154">
        <v>15</v>
      </c>
      <c r="K24" s="154">
        <v>5</v>
      </c>
      <c r="L24" s="154">
        <v>4</v>
      </c>
      <c r="M24" s="155">
        <v>35</v>
      </c>
      <c r="N24" s="316">
        <f t="shared" si="0"/>
        <v>0</v>
      </c>
      <c r="O24" s="362"/>
      <c r="P24" s="363"/>
      <c r="Q24" s="363"/>
      <c r="R24" s="363"/>
      <c r="S24" s="363"/>
      <c r="T24" s="363"/>
      <c r="U24" s="363"/>
      <c r="V24" s="363"/>
      <c r="W24" s="363"/>
      <c r="X24" s="363"/>
      <c r="Y24" s="363"/>
      <c r="Z24" s="363"/>
    </row>
    <row r="25" spans="1:26" s="68" customFormat="1" ht="12">
      <c r="A25" s="153" t="s">
        <v>325</v>
      </c>
      <c r="B25" s="154">
        <v>5</v>
      </c>
      <c r="C25" s="154">
        <v>0</v>
      </c>
      <c r="D25" s="154">
        <v>0</v>
      </c>
      <c r="E25" s="154">
        <v>0</v>
      </c>
      <c r="F25" s="154">
        <v>0</v>
      </c>
      <c r="G25" s="154">
        <v>0</v>
      </c>
      <c r="H25" s="154">
        <v>0</v>
      </c>
      <c r="I25" s="154">
        <v>1</v>
      </c>
      <c r="J25" s="154">
        <v>1</v>
      </c>
      <c r="K25" s="154">
        <v>1</v>
      </c>
      <c r="L25" s="154">
        <v>0</v>
      </c>
      <c r="M25" s="155">
        <v>4</v>
      </c>
      <c r="N25" s="316">
        <f t="shared" si="0"/>
        <v>0</v>
      </c>
      <c r="O25" s="362"/>
      <c r="P25" s="363"/>
      <c r="Q25" s="363"/>
      <c r="R25" s="363"/>
      <c r="S25" s="363"/>
      <c r="T25" s="363"/>
      <c r="U25" s="363"/>
      <c r="V25" s="363"/>
      <c r="W25" s="363"/>
      <c r="X25" s="363"/>
      <c r="Y25" s="363"/>
      <c r="Z25" s="363"/>
    </row>
    <row r="26" spans="1:26" s="67" customFormat="1" ht="12">
      <c r="A26" s="153" t="s">
        <v>66</v>
      </c>
      <c r="B26" s="154">
        <v>19</v>
      </c>
      <c r="C26" s="154">
        <v>0</v>
      </c>
      <c r="D26" s="154">
        <v>0</v>
      </c>
      <c r="E26" s="154">
        <v>0</v>
      </c>
      <c r="F26" s="154">
        <v>1</v>
      </c>
      <c r="G26" s="154">
        <v>0</v>
      </c>
      <c r="H26" s="154">
        <v>0</v>
      </c>
      <c r="I26" s="154">
        <v>2</v>
      </c>
      <c r="J26" s="154">
        <v>3</v>
      </c>
      <c r="K26" s="154">
        <v>3</v>
      </c>
      <c r="L26" s="154">
        <v>1</v>
      </c>
      <c r="M26" s="155">
        <v>16</v>
      </c>
      <c r="N26" s="316">
        <f t="shared" si="0"/>
        <v>0</v>
      </c>
      <c r="O26" s="362"/>
      <c r="P26" s="363"/>
      <c r="Q26" s="363"/>
      <c r="R26" s="363"/>
      <c r="S26" s="363"/>
      <c r="T26" s="363"/>
      <c r="U26" s="363"/>
      <c r="V26" s="363"/>
      <c r="W26" s="363"/>
      <c r="X26" s="363"/>
      <c r="Y26" s="363"/>
      <c r="Z26" s="363"/>
    </row>
    <row r="27" spans="1:26" s="67" customFormat="1" ht="12">
      <c r="A27" s="153" t="s">
        <v>49</v>
      </c>
      <c r="B27" s="154">
        <v>13</v>
      </c>
      <c r="C27" s="154">
        <v>18</v>
      </c>
      <c r="D27" s="154">
        <v>0</v>
      </c>
      <c r="E27" s="154">
        <v>0</v>
      </c>
      <c r="F27" s="154">
        <v>8</v>
      </c>
      <c r="G27" s="154">
        <v>0</v>
      </c>
      <c r="H27" s="154">
        <v>2</v>
      </c>
      <c r="I27" s="154">
        <v>0</v>
      </c>
      <c r="J27" s="154">
        <v>10</v>
      </c>
      <c r="K27" s="154">
        <v>9</v>
      </c>
      <c r="L27" s="154">
        <v>6</v>
      </c>
      <c r="M27" s="155">
        <v>22</v>
      </c>
      <c r="N27" s="316">
        <f t="shared" si="0"/>
        <v>0</v>
      </c>
      <c r="O27" s="362"/>
      <c r="P27" s="363"/>
      <c r="Q27" s="363"/>
      <c r="R27" s="363"/>
      <c r="S27" s="363"/>
      <c r="T27" s="363"/>
      <c r="U27" s="363"/>
      <c r="V27" s="363"/>
      <c r="W27" s="363"/>
      <c r="X27" s="363"/>
      <c r="Y27" s="363"/>
      <c r="Z27" s="363"/>
    </row>
    <row r="28" spans="1:26" s="67" customFormat="1" ht="12">
      <c r="A28" s="153" t="s">
        <v>28</v>
      </c>
      <c r="B28" s="154">
        <v>1</v>
      </c>
      <c r="C28" s="154">
        <v>0</v>
      </c>
      <c r="D28" s="154">
        <v>0</v>
      </c>
      <c r="E28" s="154">
        <v>0</v>
      </c>
      <c r="F28" s="154">
        <v>0</v>
      </c>
      <c r="G28" s="154">
        <v>0</v>
      </c>
      <c r="H28" s="154">
        <v>0</v>
      </c>
      <c r="I28" s="154">
        <v>0</v>
      </c>
      <c r="J28" s="154">
        <v>0</v>
      </c>
      <c r="K28" s="154">
        <v>0</v>
      </c>
      <c r="L28" s="154">
        <v>0</v>
      </c>
      <c r="M28" s="155">
        <v>1</v>
      </c>
      <c r="N28" s="316">
        <f t="shared" si="0"/>
        <v>0</v>
      </c>
      <c r="O28" s="362"/>
      <c r="P28" s="363"/>
      <c r="Q28" s="363"/>
      <c r="R28" s="363"/>
      <c r="S28" s="363"/>
      <c r="T28" s="363"/>
      <c r="U28" s="363"/>
      <c r="V28" s="363"/>
      <c r="W28" s="363"/>
      <c r="X28" s="363"/>
      <c r="Y28" s="363"/>
      <c r="Z28" s="363"/>
    </row>
    <row r="29" spans="1:26" s="67" customFormat="1" ht="12">
      <c r="A29" s="153" t="s">
        <v>33</v>
      </c>
      <c r="B29" s="154">
        <v>2</v>
      </c>
      <c r="C29" s="154">
        <v>0</v>
      </c>
      <c r="D29" s="154">
        <v>0</v>
      </c>
      <c r="E29" s="154">
        <v>0</v>
      </c>
      <c r="F29" s="154">
        <v>1</v>
      </c>
      <c r="G29" s="154">
        <v>0</v>
      </c>
      <c r="H29" s="154">
        <v>0</v>
      </c>
      <c r="I29" s="154">
        <v>0</v>
      </c>
      <c r="J29" s="154">
        <v>1</v>
      </c>
      <c r="K29" s="154">
        <v>1</v>
      </c>
      <c r="L29" s="154">
        <v>1</v>
      </c>
      <c r="M29" s="155">
        <v>1</v>
      </c>
      <c r="N29" s="316">
        <f t="shared" si="0"/>
        <v>0</v>
      </c>
      <c r="O29" s="362"/>
      <c r="P29" s="363"/>
      <c r="Q29" s="363"/>
      <c r="R29" s="363"/>
      <c r="S29" s="363"/>
      <c r="T29" s="363"/>
      <c r="U29" s="363"/>
      <c r="V29" s="363"/>
      <c r="W29" s="363"/>
      <c r="X29" s="363"/>
      <c r="Y29" s="363"/>
      <c r="Z29" s="363"/>
    </row>
    <row r="30" spans="1:26" s="67" customFormat="1" ht="12">
      <c r="A30" s="153" t="s">
        <v>36</v>
      </c>
      <c r="B30" s="154">
        <v>1</v>
      </c>
      <c r="C30" s="154">
        <v>0</v>
      </c>
      <c r="D30" s="154">
        <v>0</v>
      </c>
      <c r="E30" s="154">
        <v>0</v>
      </c>
      <c r="F30" s="154">
        <v>0</v>
      </c>
      <c r="G30" s="154">
        <v>0</v>
      </c>
      <c r="H30" s="154">
        <v>0</v>
      </c>
      <c r="I30" s="154">
        <v>0</v>
      </c>
      <c r="J30" s="154">
        <v>0</v>
      </c>
      <c r="K30" s="154">
        <v>0</v>
      </c>
      <c r="L30" s="154">
        <v>0</v>
      </c>
      <c r="M30" s="155">
        <v>1</v>
      </c>
      <c r="N30" s="316">
        <f t="shared" si="0"/>
        <v>0</v>
      </c>
      <c r="O30" s="362"/>
      <c r="P30" s="363"/>
      <c r="Q30" s="363"/>
      <c r="R30" s="363"/>
      <c r="S30" s="363"/>
      <c r="T30" s="363"/>
      <c r="U30" s="363"/>
      <c r="V30" s="363"/>
      <c r="W30" s="363"/>
      <c r="X30" s="363"/>
      <c r="Y30" s="363"/>
      <c r="Z30" s="363"/>
    </row>
    <row r="31" spans="1:26" s="67" customFormat="1" ht="12">
      <c r="A31" s="153" t="s">
        <v>191</v>
      </c>
      <c r="B31" s="154">
        <v>3</v>
      </c>
      <c r="C31" s="154">
        <v>2</v>
      </c>
      <c r="D31" s="154">
        <v>0</v>
      </c>
      <c r="E31" s="154">
        <v>0</v>
      </c>
      <c r="F31" s="154">
        <v>0</v>
      </c>
      <c r="G31" s="154">
        <v>0</v>
      </c>
      <c r="H31" s="154">
        <v>0</v>
      </c>
      <c r="I31" s="154">
        <v>0</v>
      </c>
      <c r="J31" s="154">
        <v>0</v>
      </c>
      <c r="K31" s="154">
        <v>0</v>
      </c>
      <c r="L31" s="154">
        <v>0</v>
      </c>
      <c r="M31" s="155">
        <v>5</v>
      </c>
      <c r="N31" s="316">
        <f t="shared" si="0"/>
        <v>0</v>
      </c>
      <c r="O31" s="362"/>
      <c r="P31" s="363"/>
      <c r="Q31" s="363"/>
      <c r="R31" s="363"/>
      <c r="S31" s="363"/>
      <c r="T31" s="363"/>
      <c r="U31" s="363"/>
      <c r="V31" s="363"/>
      <c r="W31" s="363"/>
      <c r="X31" s="363"/>
      <c r="Y31" s="363"/>
      <c r="Z31" s="363"/>
    </row>
    <row r="32" spans="1:26" s="67" customFormat="1" ht="12">
      <c r="A32" s="153" t="s">
        <v>58</v>
      </c>
      <c r="B32" s="154">
        <v>24</v>
      </c>
      <c r="C32" s="154">
        <v>2</v>
      </c>
      <c r="D32" s="154">
        <v>0</v>
      </c>
      <c r="E32" s="154">
        <v>0</v>
      </c>
      <c r="F32" s="154">
        <v>10</v>
      </c>
      <c r="G32" s="154">
        <v>0</v>
      </c>
      <c r="H32" s="154">
        <v>0</v>
      </c>
      <c r="I32" s="154">
        <v>2</v>
      </c>
      <c r="J32" s="154">
        <v>12</v>
      </c>
      <c r="K32" s="154">
        <v>10</v>
      </c>
      <c r="L32" s="154">
        <v>0</v>
      </c>
      <c r="M32" s="155">
        <v>16</v>
      </c>
      <c r="N32" s="316">
        <f t="shared" si="0"/>
        <v>0</v>
      </c>
      <c r="O32" s="362"/>
      <c r="P32" s="363"/>
      <c r="Q32" s="363"/>
      <c r="R32" s="363"/>
      <c r="S32" s="363"/>
      <c r="T32" s="363"/>
      <c r="U32" s="363"/>
      <c r="V32" s="363"/>
      <c r="W32" s="363"/>
      <c r="X32" s="363"/>
      <c r="Y32" s="363"/>
      <c r="Z32" s="363"/>
    </row>
    <row r="33" spans="1:26" s="67" customFormat="1" ht="12">
      <c r="A33" s="153" t="s">
        <v>65</v>
      </c>
      <c r="B33" s="154">
        <v>3</v>
      </c>
      <c r="C33" s="154">
        <v>1</v>
      </c>
      <c r="D33" s="154">
        <v>0</v>
      </c>
      <c r="E33" s="154">
        <v>0</v>
      </c>
      <c r="F33" s="154">
        <v>0</v>
      </c>
      <c r="G33" s="154">
        <v>0</v>
      </c>
      <c r="H33" s="154">
        <v>1</v>
      </c>
      <c r="I33" s="154">
        <v>0</v>
      </c>
      <c r="J33" s="154">
        <v>1</v>
      </c>
      <c r="K33" s="154">
        <v>1</v>
      </c>
      <c r="L33" s="154">
        <v>0</v>
      </c>
      <c r="M33" s="155">
        <v>3</v>
      </c>
      <c r="N33" s="316">
        <f t="shared" si="0"/>
        <v>0</v>
      </c>
      <c r="O33" s="362"/>
      <c r="P33" s="363"/>
      <c r="Q33" s="363"/>
      <c r="R33" s="363"/>
      <c r="S33" s="363"/>
      <c r="T33" s="363"/>
      <c r="U33" s="363"/>
      <c r="V33" s="363"/>
      <c r="W33" s="363"/>
      <c r="X33" s="363"/>
      <c r="Y33" s="363"/>
      <c r="Z33" s="363"/>
    </row>
    <row r="34" spans="1:26" s="67" customFormat="1" ht="12">
      <c r="A34" s="157" t="s">
        <v>31</v>
      </c>
      <c r="B34" s="158">
        <v>11</v>
      </c>
      <c r="C34" s="158">
        <v>6</v>
      </c>
      <c r="D34" s="158">
        <v>0</v>
      </c>
      <c r="E34" s="158">
        <v>0</v>
      </c>
      <c r="F34" s="158">
        <v>1</v>
      </c>
      <c r="G34" s="158">
        <v>0</v>
      </c>
      <c r="H34" s="158">
        <v>1</v>
      </c>
      <c r="I34" s="158">
        <v>0</v>
      </c>
      <c r="J34" s="158">
        <v>2</v>
      </c>
      <c r="K34" s="158">
        <v>2</v>
      </c>
      <c r="L34" s="158">
        <v>1</v>
      </c>
      <c r="M34" s="159">
        <v>15</v>
      </c>
      <c r="N34" s="316">
        <f t="shared" si="0"/>
        <v>0</v>
      </c>
      <c r="O34" s="362"/>
      <c r="P34" s="363"/>
      <c r="Q34" s="363"/>
      <c r="R34" s="363"/>
      <c r="S34" s="363"/>
      <c r="T34" s="363"/>
      <c r="U34" s="363"/>
      <c r="V34" s="363"/>
      <c r="W34" s="363"/>
      <c r="X34" s="363"/>
      <c r="Y34" s="363"/>
      <c r="Z34" s="363"/>
    </row>
    <row r="35" spans="1:26" s="67" customFormat="1" ht="12">
      <c r="A35" s="160" t="s">
        <v>39</v>
      </c>
      <c r="B35" s="161">
        <v>192</v>
      </c>
      <c r="C35" s="161">
        <v>47</v>
      </c>
      <c r="D35" s="161">
        <v>0</v>
      </c>
      <c r="E35" s="161">
        <v>4</v>
      </c>
      <c r="F35" s="161">
        <v>45</v>
      </c>
      <c r="G35" s="161">
        <v>1</v>
      </c>
      <c r="H35" s="161">
        <v>6</v>
      </c>
      <c r="I35" s="161">
        <v>6</v>
      </c>
      <c r="J35" s="161">
        <v>62</v>
      </c>
      <c r="K35" s="161">
        <v>47</v>
      </c>
      <c r="L35" s="161">
        <v>20</v>
      </c>
      <c r="M35" s="161">
        <v>192</v>
      </c>
      <c r="N35" s="316">
        <f t="shared" si="0"/>
        <v>0</v>
      </c>
      <c r="O35" s="362"/>
      <c r="P35" s="363"/>
      <c r="Q35" s="363"/>
      <c r="R35" s="363"/>
      <c r="S35" s="363"/>
      <c r="T35" s="363"/>
      <c r="U35" s="363"/>
      <c r="V35" s="363"/>
      <c r="W35" s="363"/>
      <c r="X35" s="363"/>
      <c r="Y35" s="363"/>
      <c r="Z35" s="363"/>
    </row>
    <row r="36" spans="1:26" s="67" customFormat="1" ht="12">
      <c r="A36" s="157" t="s">
        <v>61</v>
      </c>
      <c r="B36" s="158">
        <v>4</v>
      </c>
      <c r="C36" s="158">
        <v>0</v>
      </c>
      <c r="D36" s="158">
        <v>0</v>
      </c>
      <c r="E36" s="158">
        <v>0</v>
      </c>
      <c r="F36" s="158">
        <v>0</v>
      </c>
      <c r="G36" s="158">
        <v>0</v>
      </c>
      <c r="H36" s="158">
        <v>0</v>
      </c>
      <c r="I36" s="158">
        <v>0</v>
      </c>
      <c r="J36" s="158">
        <v>0</v>
      </c>
      <c r="K36" s="158">
        <v>0</v>
      </c>
      <c r="L36" s="158">
        <v>0</v>
      </c>
      <c r="M36" s="159">
        <v>4</v>
      </c>
      <c r="N36" s="316">
        <f t="shared" si="0"/>
        <v>0</v>
      </c>
      <c r="O36" s="362"/>
      <c r="P36" s="363"/>
      <c r="Q36" s="363"/>
      <c r="R36" s="363"/>
      <c r="S36" s="363"/>
      <c r="T36" s="363"/>
      <c r="U36" s="363"/>
      <c r="V36" s="363"/>
      <c r="W36" s="363"/>
      <c r="X36" s="363"/>
      <c r="Y36" s="363"/>
      <c r="Z36" s="363"/>
    </row>
    <row r="37" spans="1:26" s="67" customFormat="1" ht="12">
      <c r="A37" s="160" t="s">
        <v>67</v>
      </c>
      <c r="B37" s="161">
        <v>4</v>
      </c>
      <c r="C37" s="161">
        <v>0</v>
      </c>
      <c r="D37" s="161">
        <v>0</v>
      </c>
      <c r="E37" s="161">
        <v>0</v>
      </c>
      <c r="F37" s="161">
        <v>0</v>
      </c>
      <c r="G37" s="161">
        <v>0</v>
      </c>
      <c r="H37" s="161">
        <v>0</v>
      </c>
      <c r="I37" s="161">
        <v>0</v>
      </c>
      <c r="J37" s="161">
        <v>0</v>
      </c>
      <c r="K37" s="161">
        <v>0</v>
      </c>
      <c r="L37" s="161">
        <v>0</v>
      </c>
      <c r="M37" s="161">
        <v>4</v>
      </c>
      <c r="N37" s="316">
        <f aca="true" t="shared" si="1" ref="N37:N58">B37+C37+D37-K37-M37</f>
        <v>0</v>
      </c>
      <c r="O37" s="362"/>
      <c r="P37" s="363"/>
      <c r="Q37" s="363"/>
      <c r="R37" s="363"/>
      <c r="S37" s="363"/>
      <c r="T37" s="363"/>
      <c r="U37" s="363"/>
      <c r="V37" s="363"/>
      <c r="W37" s="363"/>
      <c r="X37" s="363"/>
      <c r="Y37" s="363"/>
      <c r="Z37" s="363"/>
    </row>
    <row r="38" spans="1:14" s="67" customFormat="1" ht="12">
      <c r="A38" s="157" t="s">
        <v>14</v>
      </c>
      <c r="B38" s="158">
        <v>3</v>
      </c>
      <c r="C38" s="158">
        <v>1</v>
      </c>
      <c r="D38" s="158">
        <v>0</v>
      </c>
      <c r="E38" s="158">
        <v>0</v>
      </c>
      <c r="F38" s="158">
        <v>0</v>
      </c>
      <c r="G38" s="158">
        <v>0</v>
      </c>
      <c r="H38" s="158">
        <v>0</v>
      </c>
      <c r="I38" s="158">
        <v>0</v>
      </c>
      <c r="J38" s="158">
        <v>0</v>
      </c>
      <c r="K38" s="158">
        <v>0</v>
      </c>
      <c r="L38" s="158">
        <v>0</v>
      </c>
      <c r="M38" s="159">
        <v>4</v>
      </c>
      <c r="N38" s="316">
        <f t="shared" si="1"/>
        <v>0</v>
      </c>
    </row>
    <row r="39" spans="1:14" s="67" customFormat="1" ht="12">
      <c r="A39" s="153" t="s">
        <v>15</v>
      </c>
      <c r="B39" s="154">
        <v>1</v>
      </c>
      <c r="C39" s="154">
        <v>0</v>
      </c>
      <c r="D39" s="154">
        <v>0</v>
      </c>
      <c r="E39" s="154">
        <v>0</v>
      </c>
      <c r="F39" s="154">
        <v>0</v>
      </c>
      <c r="G39" s="154">
        <v>0</v>
      </c>
      <c r="H39" s="154">
        <v>0</v>
      </c>
      <c r="I39" s="154">
        <v>0</v>
      </c>
      <c r="J39" s="154">
        <v>0</v>
      </c>
      <c r="K39" s="154">
        <v>0</v>
      </c>
      <c r="L39" s="154">
        <v>0</v>
      </c>
      <c r="M39" s="155">
        <v>1</v>
      </c>
      <c r="N39" s="316">
        <f t="shared" si="1"/>
        <v>0</v>
      </c>
    </row>
    <row r="40" spans="1:14" s="67" customFormat="1" ht="12">
      <c r="A40" s="153" t="s">
        <v>16</v>
      </c>
      <c r="B40" s="154">
        <v>1</v>
      </c>
      <c r="C40" s="154">
        <v>0</v>
      </c>
      <c r="D40" s="154">
        <v>0</v>
      </c>
      <c r="E40" s="154">
        <v>0</v>
      </c>
      <c r="F40" s="154">
        <v>0</v>
      </c>
      <c r="G40" s="154">
        <v>0</v>
      </c>
      <c r="H40" s="154">
        <v>0</v>
      </c>
      <c r="I40" s="154">
        <v>0</v>
      </c>
      <c r="J40" s="154">
        <v>0</v>
      </c>
      <c r="K40" s="154">
        <v>0</v>
      </c>
      <c r="L40" s="154">
        <v>0</v>
      </c>
      <c r="M40" s="155">
        <v>1</v>
      </c>
      <c r="N40" s="316">
        <f t="shared" si="1"/>
        <v>0</v>
      </c>
    </row>
    <row r="41" spans="1:14" s="67" customFormat="1" ht="12">
      <c r="A41" s="153" t="s">
        <v>18</v>
      </c>
      <c r="B41" s="154">
        <v>2</v>
      </c>
      <c r="C41" s="154">
        <v>0</v>
      </c>
      <c r="D41" s="154">
        <v>0</v>
      </c>
      <c r="E41" s="154">
        <v>0</v>
      </c>
      <c r="F41" s="154">
        <v>0</v>
      </c>
      <c r="G41" s="154">
        <v>0</v>
      </c>
      <c r="H41" s="154">
        <v>0</v>
      </c>
      <c r="I41" s="154">
        <v>1</v>
      </c>
      <c r="J41" s="154">
        <v>1</v>
      </c>
      <c r="K41" s="154">
        <v>0</v>
      </c>
      <c r="L41" s="154">
        <v>0</v>
      </c>
      <c r="M41" s="155">
        <v>2</v>
      </c>
      <c r="N41" s="316">
        <f t="shared" si="1"/>
        <v>0</v>
      </c>
    </row>
    <row r="42" spans="1:14" s="67" customFormat="1" ht="12">
      <c r="A42" s="153" t="s">
        <v>69</v>
      </c>
      <c r="B42" s="154">
        <v>4</v>
      </c>
      <c r="C42" s="154">
        <v>2</v>
      </c>
      <c r="D42" s="154">
        <v>0</v>
      </c>
      <c r="E42" s="154">
        <v>0</v>
      </c>
      <c r="F42" s="154">
        <v>0</v>
      </c>
      <c r="G42" s="154">
        <v>0</v>
      </c>
      <c r="H42" s="154">
        <v>1</v>
      </c>
      <c r="I42" s="154">
        <v>0</v>
      </c>
      <c r="J42" s="154">
        <v>1</v>
      </c>
      <c r="K42" s="154">
        <v>3</v>
      </c>
      <c r="L42" s="154">
        <v>1</v>
      </c>
      <c r="M42" s="155">
        <v>3</v>
      </c>
      <c r="N42" s="316">
        <f t="shared" si="1"/>
        <v>0</v>
      </c>
    </row>
    <row r="43" spans="1:14" s="67" customFormat="1" ht="12">
      <c r="A43" s="157" t="s">
        <v>194</v>
      </c>
      <c r="B43" s="158">
        <v>2</v>
      </c>
      <c r="C43" s="158">
        <v>4</v>
      </c>
      <c r="D43" s="158">
        <v>0</v>
      </c>
      <c r="E43" s="158">
        <v>0</v>
      </c>
      <c r="F43" s="158">
        <v>0</v>
      </c>
      <c r="G43" s="158">
        <v>0</v>
      </c>
      <c r="H43" s="158">
        <v>0</v>
      </c>
      <c r="I43" s="158">
        <v>0</v>
      </c>
      <c r="J43" s="158">
        <v>0</v>
      </c>
      <c r="K43" s="158">
        <v>0</v>
      </c>
      <c r="L43" s="158">
        <v>0</v>
      </c>
      <c r="M43" s="159">
        <v>6</v>
      </c>
      <c r="N43" s="316">
        <f t="shared" si="1"/>
        <v>0</v>
      </c>
    </row>
    <row r="44" spans="1:14" s="67" customFormat="1" ht="12">
      <c r="A44" s="153" t="s">
        <v>195</v>
      </c>
      <c r="B44" s="154">
        <v>4</v>
      </c>
      <c r="C44" s="154">
        <v>0</v>
      </c>
      <c r="D44" s="154">
        <v>0</v>
      </c>
      <c r="E44" s="154">
        <v>0</v>
      </c>
      <c r="F44" s="154">
        <v>0</v>
      </c>
      <c r="G44" s="154">
        <v>0</v>
      </c>
      <c r="H44" s="154">
        <v>0</v>
      </c>
      <c r="I44" s="154">
        <v>0</v>
      </c>
      <c r="J44" s="154">
        <v>0</v>
      </c>
      <c r="K44" s="154">
        <v>0</v>
      </c>
      <c r="L44" s="154">
        <v>0</v>
      </c>
      <c r="M44" s="155">
        <v>4</v>
      </c>
      <c r="N44" s="316">
        <f t="shared" si="1"/>
        <v>0</v>
      </c>
    </row>
    <row r="45" spans="1:14" s="67" customFormat="1" ht="12">
      <c r="A45" s="153" t="s">
        <v>20</v>
      </c>
      <c r="B45" s="154">
        <v>27</v>
      </c>
      <c r="C45" s="154">
        <v>0</v>
      </c>
      <c r="D45" s="154">
        <v>0</v>
      </c>
      <c r="E45" s="154">
        <v>0</v>
      </c>
      <c r="F45" s="154">
        <v>2</v>
      </c>
      <c r="G45" s="154">
        <v>0</v>
      </c>
      <c r="H45" s="154">
        <v>0</v>
      </c>
      <c r="I45" s="154">
        <v>0</v>
      </c>
      <c r="J45" s="154">
        <v>2</v>
      </c>
      <c r="K45" s="154">
        <v>2</v>
      </c>
      <c r="L45" s="154">
        <v>2</v>
      </c>
      <c r="M45" s="155">
        <v>25</v>
      </c>
      <c r="N45" s="316">
        <f t="shared" si="1"/>
        <v>0</v>
      </c>
    </row>
    <row r="46" spans="1:14" s="67" customFormat="1" ht="12">
      <c r="A46" s="153" t="s">
        <v>203</v>
      </c>
      <c r="B46" s="154">
        <v>1</v>
      </c>
      <c r="C46" s="154">
        <v>0</v>
      </c>
      <c r="D46" s="154">
        <v>0</v>
      </c>
      <c r="E46" s="154">
        <v>1</v>
      </c>
      <c r="F46" s="154">
        <v>0</v>
      </c>
      <c r="G46" s="154">
        <v>0</v>
      </c>
      <c r="H46" s="154">
        <v>0</v>
      </c>
      <c r="I46" s="154">
        <v>0</v>
      </c>
      <c r="J46" s="154">
        <v>1</v>
      </c>
      <c r="K46" s="154">
        <v>1</v>
      </c>
      <c r="L46" s="154">
        <v>0</v>
      </c>
      <c r="M46" s="155">
        <v>0</v>
      </c>
      <c r="N46" s="316">
        <f t="shared" si="1"/>
        <v>0</v>
      </c>
    </row>
    <row r="47" spans="1:14" s="67" customFormat="1" ht="12">
      <c r="A47" s="157" t="s">
        <v>21</v>
      </c>
      <c r="B47" s="158">
        <v>0</v>
      </c>
      <c r="C47" s="158">
        <v>1</v>
      </c>
      <c r="D47" s="158">
        <v>0</v>
      </c>
      <c r="E47" s="158">
        <v>0</v>
      </c>
      <c r="F47" s="158">
        <v>0</v>
      </c>
      <c r="G47" s="158">
        <v>0</v>
      </c>
      <c r="H47" s="158">
        <v>0</v>
      </c>
      <c r="I47" s="158">
        <v>0</v>
      </c>
      <c r="J47" s="158">
        <v>0</v>
      </c>
      <c r="K47" s="158">
        <v>0</v>
      </c>
      <c r="L47" s="158">
        <v>0</v>
      </c>
      <c r="M47" s="159">
        <v>1</v>
      </c>
      <c r="N47" s="316">
        <f t="shared" si="1"/>
        <v>0</v>
      </c>
    </row>
    <row r="48" spans="1:14" s="67" customFormat="1" ht="12">
      <c r="A48" s="153" t="s">
        <v>22</v>
      </c>
      <c r="B48" s="154">
        <v>14</v>
      </c>
      <c r="C48" s="154">
        <v>1</v>
      </c>
      <c r="D48" s="154">
        <v>0</v>
      </c>
      <c r="E48" s="154">
        <v>0</v>
      </c>
      <c r="F48" s="154">
        <v>1</v>
      </c>
      <c r="G48" s="154">
        <v>0</v>
      </c>
      <c r="H48" s="154">
        <v>0</v>
      </c>
      <c r="I48" s="154">
        <v>0</v>
      </c>
      <c r="J48" s="154">
        <v>1</v>
      </c>
      <c r="K48" s="154">
        <v>1</v>
      </c>
      <c r="L48" s="154">
        <v>3</v>
      </c>
      <c r="M48" s="155">
        <v>14</v>
      </c>
      <c r="N48" s="316">
        <f t="shared" si="1"/>
        <v>0</v>
      </c>
    </row>
    <row r="49" spans="1:14" s="67" customFormat="1" ht="12">
      <c r="A49" s="153" t="s">
        <v>50</v>
      </c>
      <c r="B49" s="154">
        <v>0</v>
      </c>
      <c r="C49" s="154">
        <v>0</v>
      </c>
      <c r="D49" s="154">
        <v>0</v>
      </c>
      <c r="E49" s="154">
        <v>0</v>
      </c>
      <c r="F49" s="154">
        <v>0</v>
      </c>
      <c r="G49" s="154">
        <v>0</v>
      </c>
      <c r="H49" s="154">
        <v>0</v>
      </c>
      <c r="I49" s="154">
        <v>0</v>
      </c>
      <c r="J49" s="154">
        <v>0</v>
      </c>
      <c r="K49" s="154">
        <v>0</v>
      </c>
      <c r="L49" s="154">
        <v>1</v>
      </c>
      <c r="M49" s="155">
        <v>0</v>
      </c>
      <c r="N49" s="316">
        <f t="shared" si="1"/>
        <v>0</v>
      </c>
    </row>
    <row r="50" spans="1:14" s="67" customFormat="1" ht="12">
      <c r="A50" s="153" t="s">
        <v>57</v>
      </c>
      <c r="B50" s="154">
        <v>1</v>
      </c>
      <c r="C50" s="154">
        <v>0</v>
      </c>
      <c r="D50" s="154">
        <v>0</v>
      </c>
      <c r="E50" s="154">
        <v>0</v>
      </c>
      <c r="F50" s="154">
        <v>0</v>
      </c>
      <c r="G50" s="154">
        <v>0</v>
      </c>
      <c r="H50" s="154">
        <v>0</v>
      </c>
      <c r="I50" s="154">
        <v>0</v>
      </c>
      <c r="J50" s="154">
        <v>0</v>
      </c>
      <c r="K50" s="154">
        <v>0</v>
      </c>
      <c r="L50" s="154">
        <v>0</v>
      </c>
      <c r="M50" s="155">
        <v>1</v>
      </c>
      <c r="N50" s="316">
        <f t="shared" si="1"/>
        <v>0</v>
      </c>
    </row>
    <row r="51" spans="1:14" s="67" customFormat="1" ht="12">
      <c r="A51" s="153" t="s">
        <v>24</v>
      </c>
      <c r="B51" s="154">
        <v>7</v>
      </c>
      <c r="C51" s="154">
        <v>0</v>
      </c>
      <c r="D51" s="154">
        <v>0</v>
      </c>
      <c r="E51" s="154">
        <v>0</v>
      </c>
      <c r="F51" s="154">
        <v>0</v>
      </c>
      <c r="G51" s="154">
        <v>0</v>
      </c>
      <c r="H51" s="154">
        <v>0</v>
      </c>
      <c r="I51" s="154">
        <v>0</v>
      </c>
      <c r="J51" s="154">
        <v>0</v>
      </c>
      <c r="K51" s="154">
        <v>1</v>
      </c>
      <c r="L51" s="154">
        <v>0</v>
      </c>
      <c r="M51" s="155">
        <v>6</v>
      </c>
      <c r="N51" s="316">
        <f t="shared" si="1"/>
        <v>0</v>
      </c>
    </row>
    <row r="52" spans="1:14" s="67" customFormat="1" ht="12">
      <c r="A52" s="153" t="s">
        <v>63</v>
      </c>
      <c r="B52" s="154">
        <v>3</v>
      </c>
      <c r="C52" s="154">
        <v>3</v>
      </c>
      <c r="D52" s="154">
        <v>0</v>
      </c>
      <c r="E52" s="154">
        <v>0</v>
      </c>
      <c r="F52" s="154">
        <v>0</v>
      </c>
      <c r="G52" s="154">
        <v>0</v>
      </c>
      <c r="H52" s="154">
        <v>0</v>
      </c>
      <c r="I52" s="154">
        <v>0</v>
      </c>
      <c r="J52" s="154">
        <v>0</v>
      </c>
      <c r="K52" s="154">
        <v>2</v>
      </c>
      <c r="L52" s="154">
        <v>2</v>
      </c>
      <c r="M52" s="155">
        <v>4</v>
      </c>
      <c r="N52" s="316">
        <f t="shared" si="1"/>
        <v>0</v>
      </c>
    </row>
    <row r="53" spans="1:14" s="67" customFormat="1" ht="12">
      <c r="A53" s="153" t="s">
        <v>196</v>
      </c>
      <c r="B53" s="154">
        <v>2</v>
      </c>
      <c r="C53" s="154">
        <v>0</v>
      </c>
      <c r="D53" s="154">
        <v>0</v>
      </c>
      <c r="E53" s="154">
        <v>0</v>
      </c>
      <c r="F53" s="154">
        <v>0</v>
      </c>
      <c r="G53" s="154">
        <v>0</v>
      </c>
      <c r="H53" s="154">
        <v>0</v>
      </c>
      <c r="I53" s="154">
        <v>0</v>
      </c>
      <c r="J53" s="154">
        <v>0</v>
      </c>
      <c r="K53" s="154">
        <v>0</v>
      </c>
      <c r="L53" s="154">
        <v>0</v>
      </c>
      <c r="M53" s="155">
        <v>2</v>
      </c>
      <c r="N53" s="316">
        <f t="shared" si="1"/>
        <v>0</v>
      </c>
    </row>
    <row r="54" spans="1:14" s="67" customFormat="1" ht="12">
      <c r="A54" s="157" t="s">
        <v>197</v>
      </c>
      <c r="B54" s="158">
        <v>1</v>
      </c>
      <c r="C54" s="158">
        <v>0</v>
      </c>
      <c r="D54" s="158">
        <v>0</v>
      </c>
      <c r="E54" s="158">
        <v>0</v>
      </c>
      <c r="F54" s="158">
        <v>1</v>
      </c>
      <c r="G54" s="158">
        <v>0</v>
      </c>
      <c r="H54" s="158">
        <v>0</v>
      </c>
      <c r="I54" s="158">
        <v>0</v>
      </c>
      <c r="J54" s="158">
        <v>1</v>
      </c>
      <c r="K54" s="158">
        <v>1</v>
      </c>
      <c r="L54" s="158">
        <v>1</v>
      </c>
      <c r="M54" s="159">
        <v>0</v>
      </c>
      <c r="N54" s="316">
        <f t="shared" si="1"/>
        <v>0</v>
      </c>
    </row>
    <row r="55" spans="1:14" s="67" customFormat="1" ht="12">
      <c r="A55" s="160" t="s">
        <v>25</v>
      </c>
      <c r="B55" s="161">
        <v>73</v>
      </c>
      <c r="C55" s="161">
        <v>12</v>
      </c>
      <c r="D55" s="161">
        <v>0</v>
      </c>
      <c r="E55" s="161">
        <v>1</v>
      </c>
      <c r="F55" s="161">
        <v>4</v>
      </c>
      <c r="G55" s="161">
        <v>0</v>
      </c>
      <c r="H55" s="161">
        <v>1</v>
      </c>
      <c r="I55" s="161">
        <v>1</v>
      </c>
      <c r="J55" s="161">
        <v>7</v>
      </c>
      <c r="K55" s="161">
        <v>11</v>
      </c>
      <c r="L55" s="161">
        <v>10</v>
      </c>
      <c r="M55" s="161">
        <v>74</v>
      </c>
      <c r="N55" s="316">
        <f t="shared" si="1"/>
        <v>0</v>
      </c>
    </row>
    <row r="56" spans="1:14" s="67" customFormat="1" ht="12">
      <c r="A56" s="153" t="s">
        <v>40</v>
      </c>
      <c r="B56" s="154">
        <v>10</v>
      </c>
      <c r="C56" s="154">
        <v>1</v>
      </c>
      <c r="D56" s="154">
        <v>0</v>
      </c>
      <c r="E56" s="154">
        <v>0</v>
      </c>
      <c r="F56" s="154">
        <v>0</v>
      </c>
      <c r="G56" s="154">
        <v>0</v>
      </c>
      <c r="H56" s="154">
        <v>0</v>
      </c>
      <c r="I56" s="154">
        <v>0</v>
      </c>
      <c r="J56" s="154">
        <v>0</v>
      </c>
      <c r="K56" s="154">
        <v>1</v>
      </c>
      <c r="L56" s="154">
        <v>1</v>
      </c>
      <c r="M56" s="155">
        <v>10</v>
      </c>
      <c r="N56" s="316">
        <f t="shared" si="1"/>
        <v>0</v>
      </c>
    </row>
    <row r="57" spans="1:14" s="67" customFormat="1" ht="12">
      <c r="A57" s="162" t="s">
        <v>41</v>
      </c>
      <c r="B57" s="163">
        <v>420</v>
      </c>
      <c r="C57" s="163">
        <v>113</v>
      </c>
      <c r="D57" s="163">
        <v>0</v>
      </c>
      <c r="E57" s="163">
        <v>7</v>
      </c>
      <c r="F57" s="163">
        <v>68</v>
      </c>
      <c r="G57" s="163">
        <v>2</v>
      </c>
      <c r="H57" s="163">
        <v>29</v>
      </c>
      <c r="I57" s="163">
        <v>9</v>
      </c>
      <c r="J57" s="163">
        <v>115</v>
      </c>
      <c r="K57" s="163">
        <v>97</v>
      </c>
      <c r="L57" s="163">
        <v>52</v>
      </c>
      <c r="M57" s="163">
        <v>436</v>
      </c>
      <c r="N57" s="316">
        <f t="shared" si="1"/>
        <v>0</v>
      </c>
    </row>
    <row r="58" spans="1:14" s="67" customFormat="1" ht="12">
      <c r="A58" s="303"/>
      <c r="B58" s="304"/>
      <c r="C58" s="304"/>
      <c r="D58" s="304"/>
      <c r="E58" s="304"/>
      <c r="F58" s="304"/>
      <c r="G58" s="304"/>
      <c r="H58" s="304"/>
      <c r="I58" s="304"/>
      <c r="J58" s="304"/>
      <c r="K58" s="304"/>
      <c r="L58" s="304"/>
      <c r="M58" s="304"/>
      <c r="N58" s="316">
        <f t="shared" si="1"/>
        <v>0</v>
      </c>
    </row>
    <row r="60" spans="1:20" ht="15.75">
      <c r="A60" s="583" t="s">
        <v>226</v>
      </c>
      <c r="B60" s="583"/>
      <c r="C60" s="583"/>
      <c r="D60" s="583"/>
      <c r="E60" s="583"/>
      <c r="F60" s="583"/>
      <c r="G60" s="583"/>
      <c r="H60" s="583"/>
      <c r="I60" s="583"/>
      <c r="J60" s="583"/>
      <c r="K60" s="583"/>
      <c r="L60" s="583"/>
      <c r="M60" s="583"/>
      <c r="N60" s="320"/>
      <c r="O60" s="364"/>
      <c r="P60" s="364"/>
      <c r="Q60" s="364"/>
      <c r="R60" s="364"/>
      <c r="S60" s="364"/>
      <c r="T60" s="364"/>
    </row>
    <row r="61" spans="1:20" ht="15.75">
      <c r="A61" s="584" t="str">
        <f>LOWER(Nastavení!$B$1)</f>
        <v>srpen 2008</v>
      </c>
      <c r="B61" s="584"/>
      <c r="C61" s="584"/>
      <c r="D61" s="584"/>
      <c r="E61" s="584"/>
      <c r="F61" s="584"/>
      <c r="G61" s="584"/>
      <c r="H61" s="584"/>
      <c r="I61" s="584"/>
      <c r="J61" s="584"/>
      <c r="K61" s="584"/>
      <c r="L61" s="584"/>
      <c r="M61" s="584"/>
      <c r="N61" s="367"/>
      <c r="O61" s="362"/>
      <c r="P61" s="363"/>
      <c r="Q61" s="363"/>
      <c r="R61" s="363"/>
      <c r="S61" s="363"/>
      <c r="T61" s="363"/>
    </row>
    <row r="62" spans="1:20" s="389" customFormat="1" ht="8.25">
      <c r="A62" s="388"/>
      <c r="B62" s="388"/>
      <c r="C62" s="388"/>
      <c r="D62" s="388"/>
      <c r="E62" s="388"/>
      <c r="F62" s="388"/>
      <c r="G62" s="388"/>
      <c r="H62" s="388"/>
      <c r="I62" s="388"/>
      <c r="J62" s="388"/>
      <c r="K62" s="392" t="s">
        <v>229</v>
      </c>
      <c r="L62" s="388"/>
      <c r="M62" s="388"/>
      <c r="O62" s="390"/>
      <c r="P62" s="391"/>
      <c r="Q62" s="391"/>
      <c r="R62" s="391"/>
      <c r="S62" s="391"/>
      <c r="T62" s="391"/>
    </row>
    <row r="63" spans="1:20" ht="92.25" customHeight="1">
      <c r="A63" s="146" t="s">
        <v>0</v>
      </c>
      <c r="B63" s="147" t="s">
        <v>332</v>
      </c>
      <c r="C63" s="148" t="s">
        <v>87</v>
      </c>
      <c r="D63" s="149" t="s">
        <v>151</v>
      </c>
      <c r="E63" s="149" t="s">
        <v>227</v>
      </c>
      <c r="F63" s="148" t="s">
        <v>228</v>
      </c>
      <c r="G63" s="148" t="s">
        <v>68</v>
      </c>
      <c r="H63" s="148" t="s">
        <v>153</v>
      </c>
      <c r="I63" s="148" t="s">
        <v>154</v>
      </c>
      <c r="J63" s="148" t="s">
        <v>155</v>
      </c>
      <c r="K63" s="148" t="s">
        <v>333</v>
      </c>
      <c r="L63" s="386"/>
      <c r="M63" s="387"/>
      <c r="O63" s="362"/>
      <c r="P63" s="363"/>
      <c r="Q63" s="363"/>
      <c r="R63" s="363"/>
      <c r="S63" s="363"/>
      <c r="T63" s="363"/>
    </row>
    <row r="64" spans="1:20" ht="12.75">
      <c r="A64" s="157" t="s">
        <v>3</v>
      </c>
      <c r="B64" s="158">
        <v>13</v>
      </c>
      <c r="C64" s="158">
        <v>0</v>
      </c>
      <c r="D64" s="158">
        <v>0</v>
      </c>
      <c r="E64" s="158">
        <v>2</v>
      </c>
      <c r="F64" s="158">
        <v>3</v>
      </c>
      <c r="G64" s="158">
        <v>0</v>
      </c>
      <c r="H64" s="158">
        <v>5</v>
      </c>
      <c r="I64" s="158">
        <v>7</v>
      </c>
      <c r="J64" s="158">
        <v>0</v>
      </c>
      <c r="K64" s="159">
        <v>6</v>
      </c>
      <c r="M64" s="362"/>
      <c r="N64" s="316">
        <f aca="true" t="shared" si="2" ref="N64:N74">B64+C64+D64-K64-I64</f>
        <v>0</v>
      </c>
      <c r="O64" s="362"/>
      <c r="P64" s="363"/>
      <c r="Q64" s="363"/>
      <c r="R64" s="363"/>
      <c r="S64" s="363"/>
      <c r="T64" s="363"/>
    </row>
    <row r="65" spans="1:20" ht="12.75">
      <c r="A65" s="157" t="s">
        <v>12</v>
      </c>
      <c r="B65" s="158">
        <v>1</v>
      </c>
      <c r="C65" s="158">
        <v>0</v>
      </c>
      <c r="D65" s="158">
        <v>0</v>
      </c>
      <c r="E65" s="158">
        <v>1</v>
      </c>
      <c r="F65" s="158">
        <v>0</v>
      </c>
      <c r="G65" s="158">
        <v>0</v>
      </c>
      <c r="H65" s="158">
        <v>1</v>
      </c>
      <c r="I65" s="158">
        <v>1</v>
      </c>
      <c r="J65" s="158">
        <v>0</v>
      </c>
      <c r="K65" s="159">
        <v>0</v>
      </c>
      <c r="M65" s="362"/>
      <c r="N65" s="316">
        <f t="shared" si="2"/>
        <v>0</v>
      </c>
      <c r="O65" s="362"/>
      <c r="P65" s="363"/>
      <c r="Q65" s="363"/>
      <c r="R65" s="363"/>
      <c r="S65" s="363"/>
      <c r="T65" s="363"/>
    </row>
    <row r="66" spans="1:20" ht="12.75">
      <c r="A66" s="160" t="s">
        <v>13</v>
      </c>
      <c r="B66" s="161">
        <v>14</v>
      </c>
      <c r="C66" s="161">
        <v>0</v>
      </c>
      <c r="D66" s="161">
        <v>0</v>
      </c>
      <c r="E66" s="161">
        <v>3</v>
      </c>
      <c r="F66" s="161">
        <v>3</v>
      </c>
      <c r="G66" s="161">
        <v>0</v>
      </c>
      <c r="H66" s="161">
        <v>6</v>
      </c>
      <c r="I66" s="161">
        <v>8</v>
      </c>
      <c r="J66" s="161">
        <v>0</v>
      </c>
      <c r="K66" s="161">
        <v>6</v>
      </c>
      <c r="M66" s="362"/>
      <c r="N66" s="316"/>
      <c r="O66" s="362"/>
      <c r="P66" s="363"/>
      <c r="Q66" s="363"/>
      <c r="R66" s="363"/>
      <c r="S66" s="363"/>
      <c r="T66" s="363"/>
    </row>
    <row r="67" spans="1:20" ht="12.75">
      <c r="A67" s="157" t="s">
        <v>35</v>
      </c>
      <c r="B67" s="158">
        <v>1</v>
      </c>
      <c r="C67" s="158">
        <v>1</v>
      </c>
      <c r="D67" s="158">
        <v>0</v>
      </c>
      <c r="E67" s="158">
        <v>0</v>
      </c>
      <c r="F67" s="158">
        <v>0</v>
      </c>
      <c r="G67" s="158">
        <v>0</v>
      </c>
      <c r="H67" s="158">
        <v>0</v>
      </c>
      <c r="I67" s="158">
        <v>0</v>
      </c>
      <c r="J67" s="158">
        <v>0</v>
      </c>
      <c r="K67" s="159">
        <v>2</v>
      </c>
      <c r="M67" s="362"/>
      <c r="N67" s="316"/>
      <c r="O67" s="362"/>
      <c r="P67" s="363"/>
      <c r="Q67" s="363"/>
      <c r="R67" s="363"/>
      <c r="S67" s="363"/>
      <c r="T67" s="363"/>
    </row>
    <row r="68" spans="1:20" ht="12.75">
      <c r="A68" s="160" t="s">
        <v>39</v>
      </c>
      <c r="B68" s="161">
        <v>1</v>
      </c>
      <c r="C68" s="161">
        <v>1</v>
      </c>
      <c r="D68" s="161">
        <v>0</v>
      </c>
      <c r="E68" s="161">
        <v>0</v>
      </c>
      <c r="F68" s="161">
        <v>0</v>
      </c>
      <c r="G68" s="161">
        <v>0</v>
      </c>
      <c r="H68" s="161">
        <v>0</v>
      </c>
      <c r="I68" s="161">
        <v>0</v>
      </c>
      <c r="J68" s="161">
        <v>0</v>
      </c>
      <c r="K68" s="161">
        <v>2</v>
      </c>
      <c r="M68" s="362"/>
      <c r="N68" s="316"/>
      <c r="O68" s="362"/>
      <c r="P68" s="363"/>
      <c r="Q68" s="363"/>
      <c r="R68" s="363"/>
      <c r="S68" s="363"/>
      <c r="T68" s="363"/>
    </row>
    <row r="69" spans="1:20" ht="12.75">
      <c r="A69" s="157" t="s">
        <v>61</v>
      </c>
      <c r="B69" s="158">
        <v>0</v>
      </c>
      <c r="C69" s="158">
        <v>1</v>
      </c>
      <c r="D69" s="158">
        <v>0</v>
      </c>
      <c r="E69" s="158">
        <v>0</v>
      </c>
      <c r="F69" s="158">
        <v>0</v>
      </c>
      <c r="G69" s="158">
        <v>0</v>
      </c>
      <c r="H69" s="158">
        <v>0</v>
      </c>
      <c r="I69" s="158">
        <v>0</v>
      </c>
      <c r="J69" s="158">
        <v>0</v>
      </c>
      <c r="K69" s="159">
        <v>1</v>
      </c>
      <c r="M69" s="362"/>
      <c r="N69" s="316">
        <f t="shared" si="2"/>
        <v>0</v>
      </c>
      <c r="O69" s="362"/>
      <c r="P69" s="363"/>
      <c r="Q69" s="363"/>
      <c r="R69" s="363"/>
      <c r="S69" s="363"/>
      <c r="T69" s="363"/>
    </row>
    <row r="70" spans="1:20" ht="12.75">
      <c r="A70" s="160" t="s">
        <v>67</v>
      </c>
      <c r="B70" s="161">
        <v>0</v>
      </c>
      <c r="C70" s="161">
        <v>1</v>
      </c>
      <c r="D70" s="161">
        <v>0</v>
      </c>
      <c r="E70" s="161">
        <v>0</v>
      </c>
      <c r="F70" s="161">
        <v>0</v>
      </c>
      <c r="G70" s="161">
        <v>0</v>
      </c>
      <c r="H70" s="161">
        <v>0</v>
      </c>
      <c r="I70" s="161">
        <v>0</v>
      </c>
      <c r="J70" s="161">
        <v>0</v>
      </c>
      <c r="K70" s="161">
        <v>1</v>
      </c>
      <c r="M70" s="362"/>
      <c r="N70" s="316">
        <f t="shared" si="2"/>
        <v>0</v>
      </c>
      <c r="O70" s="362"/>
      <c r="P70" s="363"/>
      <c r="Q70" s="363"/>
      <c r="R70" s="363"/>
      <c r="S70" s="363"/>
      <c r="T70" s="363"/>
    </row>
    <row r="71" spans="1:20" ht="12.75">
      <c r="A71" s="157" t="s">
        <v>40</v>
      </c>
      <c r="B71" s="158">
        <v>0</v>
      </c>
      <c r="C71" s="158">
        <v>1</v>
      </c>
      <c r="D71" s="158">
        <v>0</v>
      </c>
      <c r="E71" s="158">
        <v>0</v>
      </c>
      <c r="F71" s="158">
        <v>0</v>
      </c>
      <c r="G71" s="158">
        <v>0</v>
      </c>
      <c r="H71" s="158">
        <v>0</v>
      </c>
      <c r="I71" s="158">
        <v>0</v>
      </c>
      <c r="J71" s="158">
        <v>0</v>
      </c>
      <c r="K71" s="159">
        <v>1</v>
      </c>
      <c r="M71" s="362"/>
      <c r="N71" s="316">
        <f t="shared" si="2"/>
        <v>0</v>
      </c>
      <c r="O71" s="362"/>
      <c r="P71" s="363"/>
      <c r="Q71" s="363"/>
      <c r="R71" s="363"/>
      <c r="S71" s="363"/>
      <c r="T71" s="363"/>
    </row>
    <row r="72" spans="1:20" ht="12.75">
      <c r="A72" s="162" t="s">
        <v>41</v>
      </c>
      <c r="B72" s="163">
        <v>15</v>
      </c>
      <c r="C72" s="163">
        <v>3</v>
      </c>
      <c r="D72" s="163">
        <v>0</v>
      </c>
      <c r="E72" s="163">
        <v>3</v>
      </c>
      <c r="F72" s="163">
        <v>3</v>
      </c>
      <c r="G72" s="163">
        <v>0</v>
      </c>
      <c r="H72" s="163">
        <v>6</v>
      </c>
      <c r="I72" s="163">
        <v>8</v>
      </c>
      <c r="J72" s="163">
        <v>0</v>
      </c>
      <c r="K72" s="163">
        <v>10</v>
      </c>
      <c r="M72" s="362"/>
      <c r="N72" s="316">
        <f t="shared" si="2"/>
        <v>0</v>
      </c>
      <c r="O72" s="362"/>
      <c r="P72" s="363"/>
      <c r="Q72" s="363"/>
      <c r="R72" s="363"/>
      <c r="S72" s="363"/>
      <c r="T72" s="363"/>
    </row>
    <row r="73" spans="13:20" ht="12.75">
      <c r="M73" s="362"/>
      <c r="N73" s="316"/>
      <c r="O73" s="362"/>
      <c r="P73" s="363"/>
      <c r="Q73" s="363"/>
      <c r="R73" s="363"/>
      <c r="S73" s="363"/>
      <c r="T73" s="363"/>
    </row>
    <row r="74" spans="13:20" ht="12.75">
      <c r="M74" s="362"/>
      <c r="N74" s="316">
        <f t="shared" si="2"/>
        <v>0</v>
      </c>
      <c r="O74" s="362"/>
      <c r="P74" s="363"/>
      <c r="Q74" s="363"/>
      <c r="R74" s="363"/>
      <c r="S74" s="363"/>
      <c r="T74" s="363"/>
    </row>
    <row r="75" spans="15:20" ht="12.75">
      <c r="O75" s="362"/>
      <c r="P75" s="363"/>
      <c r="Q75" s="363"/>
      <c r="R75" s="363"/>
      <c r="S75" s="363"/>
      <c r="T75" s="363"/>
    </row>
    <row r="76" spans="1:14" ht="36.75" customHeight="1">
      <c r="A76" s="581" t="s">
        <v>100</v>
      </c>
      <c r="B76" s="581"/>
      <c r="C76" s="581"/>
      <c r="D76" s="581"/>
      <c r="E76" s="581"/>
      <c r="F76" s="581"/>
      <c r="G76" s="581"/>
      <c r="H76" s="581"/>
      <c r="I76" s="581"/>
      <c r="J76" s="581"/>
      <c r="K76" s="581"/>
      <c r="L76" s="581"/>
      <c r="M76" s="581"/>
      <c r="N76" s="499"/>
    </row>
    <row r="77" spans="1:14" ht="28.5" customHeight="1">
      <c r="A77" s="581" t="s">
        <v>88</v>
      </c>
      <c r="B77" s="581"/>
      <c r="C77" s="581"/>
      <c r="D77" s="581"/>
      <c r="E77" s="581"/>
      <c r="F77" s="581"/>
      <c r="G77" s="581"/>
      <c r="H77" s="581"/>
      <c r="I77" s="581"/>
      <c r="J77" s="581"/>
      <c r="K77" s="581"/>
      <c r="L77" s="581"/>
      <c r="M77" s="581"/>
      <c r="N77" s="499"/>
    </row>
    <row r="78" spans="1:14" ht="31.5" customHeight="1">
      <c r="A78" s="582" t="s">
        <v>129</v>
      </c>
      <c r="B78" s="582"/>
      <c r="C78" s="582"/>
      <c r="D78" s="582"/>
      <c r="E78" s="582"/>
      <c r="F78" s="582"/>
      <c r="G78" s="582"/>
      <c r="H78" s="582"/>
      <c r="I78" s="582"/>
      <c r="J78" s="582"/>
      <c r="K78" s="582"/>
      <c r="L78" s="582"/>
      <c r="M78" s="582"/>
      <c r="N78" s="500"/>
    </row>
    <row r="79" spans="15:23" ht="12.75">
      <c r="O79" s="362"/>
      <c r="P79" s="363"/>
      <c r="Q79" s="363"/>
      <c r="R79" s="363"/>
      <c r="S79" s="363"/>
      <c r="T79" s="363"/>
      <c r="U79" s="363"/>
      <c r="W79" s="363"/>
    </row>
    <row r="80" spans="15:23" ht="12.75">
      <c r="O80" s="362"/>
      <c r="P80" s="363"/>
      <c r="Q80" s="363"/>
      <c r="R80" s="363"/>
      <c r="S80" s="363"/>
      <c r="T80" s="363"/>
      <c r="U80" s="363"/>
      <c r="W80" s="363"/>
    </row>
    <row r="81" spans="15:23" ht="12.75">
      <c r="O81" s="362"/>
      <c r="P81" s="363"/>
      <c r="Q81" s="363"/>
      <c r="R81" s="363"/>
      <c r="S81" s="363"/>
      <c r="T81" s="363"/>
      <c r="U81" s="363"/>
      <c r="W81" s="363"/>
    </row>
    <row r="82" spans="15:23" ht="12.75">
      <c r="O82" s="362"/>
      <c r="P82" s="363"/>
      <c r="Q82" s="363"/>
      <c r="R82" s="363"/>
      <c r="S82" s="363"/>
      <c r="T82" s="363"/>
      <c r="U82" s="363"/>
      <c r="W82" s="363"/>
    </row>
    <row r="83" spans="15:23" ht="12.75">
      <c r="O83" s="362"/>
      <c r="P83" s="363"/>
      <c r="Q83" s="363"/>
      <c r="R83" s="363"/>
      <c r="S83" s="363"/>
      <c r="T83" s="363"/>
      <c r="U83" s="363"/>
      <c r="W83" s="363"/>
    </row>
    <row r="84" spans="15:23" ht="12.75">
      <c r="O84" s="362"/>
      <c r="P84" s="363"/>
      <c r="Q84" s="363"/>
      <c r="R84" s="363"/>
      <c r="S84" s="363"/>
      <c r="T84" s="363"/>
      <c r="U84" s="363"/>
      <c r="W84" s="363"/>
    </row>
    <row r="85" spans="15:23" ht="12.75">
      <c r="O85" s="362"/>
      <c r="P85" s="363"/>
      <c r="Q85" s="363"/>
      <c r="R85" s="363"/>
      <c r="S85" s="363"/>
      <c r="T85" s="363"/>
      <c r="U85" s="363"/>
      <c r="W85" s="363"/>
    </row>
    <row r="86" spans="15:23" ht="12.75">
      <c r="O86" s="362"/>
      <c r="P86" s="363"/>
      <c r="Q86" s="363"/>
      <c r="R86" s="363"/>
      <c r="S86" s="363"/>
      <c r="T86" s="363"/>
      <c r="U86" s="363"/>
      <c r="W86" s="363"/>
    </row>
    <row r="87" spans="15:23" ht="12.75">
      <c r="O87" s="362"/>
      <c r="P87" s="363"/>
      <c r="Q87" s="363"/>
      <c r="R87" s="363"/>
      <c r="S87" s="363"/>
      <c r="T87" s="363"/>
      <c r="U87" s="363"/>
      <c r="W87" s="363"/>
    </row>
    <row r="88" spans="15:23" ht="12.75">
      <c r="O88" s="362"/>
      <c r="P88" s="363"/>
      <c r="Q88" s="363"/>
      <c r="R88" s="363"/>
      <c r="S88" s="363"/>
      <c r="T88" s="363"/>
      <c r="U88" s="363"/>
      <c r="W88" s="363"/>
    </row>
    <row r="89" spans="15:23" ht="12.75">
      <c r="O89" s="362"/>
      <c r="P89" s="363"/>
      <c r="Q89" s="363"/>
      <c r="R89" s="363"/>
      <c r="S89" s="363"/>
      <c r="T89" s="363"/>
      <c r="U89" s="363"/>
      <c r="W89" s="363"/>
    </row>
    <row r="90" spans="15:23" ht="12.75">
      <c r="O90" s="362"/>
      <c r="P90" s="363"/>
      <c r="Q90" s="363"/>
      <c r="R90" s="363"/>
      <c r="S90" s="363"/>
      <c r="T90" s="363"/>
      <c r="U90" s="363"/>
      <c r="W90" s="363"/>
    </row>
  </sheetData>
  <sheetProtection sheet="1" objects="1" scenarios="1"/>
  <mergeCells count="7">
    <mergeCell ref="A76:M76"/>
    <mergeCell ref="A77:M77"/>
    <mergeCell ref="A78:M78"/>
    <mergeCell ref="A1:M1"/>
    <mergeCell ref="A2:M2"/>
    <mergeCell ref="A60:M60"/>
    <mergeCell ref="A61:M6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49" max="12" man="1"/>
  </rowBreaks>
</worksheet>
</file>

<file path=xl/worksheets/sheet4.xml><?xml version="1.0" encoding="utf-8"?>
<worksheet xmlns="http://schemas.openxmlformats.org/spreadsheetml/2006/main" xmlns:r="http://schemas.openxmlformats.org/officeDocument/2006/relationships">
  <dimension ref="A1:L47"/>
  <sheetViews>
    <sheetView tabSelected="1" zoomScaleSheetLayoutView="100" workbookViewId="0" topLeftCell="A1">
      <selection activeCell="A82" sqref="A82:B83"/>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66" customFormat="1" ht="15.75">
      <c r="A1" s="375" t="s">
        <v>209</v>
      </c>
      <c r="B1" s="365"/>
      <c r="C1" s="365"/>
      <c r="D1" s="365"/>
      <c r="E1" s="365"/>
      <c r="F1" s="365"/>
      <c r="G1" s="365"/>
      <c r="H1" s="365"/>
      <c r="I1" s="365"/>
    </row>
    <row r="2" spans="1:9" s="366" customFormat="1" ht="24.75" customHeight="1">
      <c r="A2" s="376" t="str">
        <f>CONCATENATE(CONCATENATE(LOWER(VLOOKUP(MONTH(Nastavení!B2)-12,Nastavení!G2:I37,2,FALSE))," ",YEAR(Nastavení!B2)+VLOOKUP(MONTH(Nastavení!B2)-11,Nastavení!G2:I37,3,FALSE))," - ",LOWER(Nastavení!B1))</f>
        <v>srpen 2007 - srpen 2008</v>
      </c>
      <c r="B2" s="367"/>
      <c r="C2" s="367"/>
      <c r="D2" s="367"/>
      <c r="E2" s="367"/>
      <c r="F2" s="367"/>
      <c r="G2" s="367"/>
      <c r="H2" s="367"/>
      <c r="I2" s="367"/>
    </row>
    <row r="3" spans="1:12" s="100" customFormat="1" ht="13.5" thickBot="1">
      <c r="A3" s="59"/>
      <c r="C3" s="455" t="s">
        <v>263</v>
      </c>
      <c r="D3" s="456"/>
      <c r="E3" s="456"/>
      <c r="F3" s="456"/>
      <c r="G3" s="456"/>
      <c r="H3" s="456"/>
      <c r="I3" s="456"/>
      <c r="J3" s="456"/>
      <c r="K3" s="456"/>
      <c r="L3" s="456"/>
    </row>
    <row r="4" spans="1:12" s="100" customFormat="1" ht="97.5" customHeight="1" thickBot="1" thickTop="1">
      <c r="A4" s="59"/>
      <c r="B4" s="444"/>
      <c r="C4" s="457"/>
      <c r="D4" s="458" t="s">
        <v>208</v>
      </c>
      <c r="E4" s="459" t="s">
        <v>206</v>
      </c>
      <c r="F4" s="495" t="s">
        <v>331</v>
      </c>
      <c r="G4" s="460" t="s">
        <v>207</v>
      </c>
      <c r="H4" s="458" t="s">
        <v>258</v>
      </c>
      <c r="I4" s="459" t="s">
        <v>259</v>
      </c>
      <c r="J4" s="459" t="s">
        <v>260</v>
      </c>
      <c r="K4" s="459" t="s">
        <v>261</v>
      </c>
      <c r="L4" s="460" t="s">
        <v>262</v>
      </c>
    </row>
    <row r="5" spans="1:12" s="100" customFormat="1" ht="13.5" thickTop="1">
      <c r="A5" s="59"/>
      <c r="B5" s="444"/>
      <c r="C5" s="461" t="s">
        <v>248</v>
      </c>
      <c r="D5" s="462">
        <v>765</v>
      </c>
      <c r="E5" s="463">
        <v>172</v>
      </c>
      <c r="F5" s="496">
        <v>152</v>
      </c>
      <c r="G5" s="464">
        <v>201</v>
      </c>
      <c r="H5" s="462">
        <v>19</v>
      </c>
      <c r="I5" s="463">
        <v>148</v>
      </c>
      <c r="J5" s="463">
        <v>6</v>
      </c>
      <c r="K5" s="463">
        <v>19</v>
      </c>
      <c r="L5" s="464">
        <v>11</v>
      </c>
    </row>
    <row r="6" spans="1:12" s="100" customFormat="1" ht="12.75">
      <c r="A6" s="59"/>
      <c r="B6" s="444"/>
      <c r="C6" s="465" t="s">
        <v>249</v>
      </c>
      <c r="D6" s="466">
        <v>723</v>
      </c>
      <c r="E6" s="467">
        <v>151</v>
      </c>
      <c r="F6" s="497">
        <v>132</v>
      </c>
      <c r="G6" s="468">
        <v>181</v>
      </c>
      <c r="H6" s="466">
        <v>5</v>
      </c>
      <c r="I6" s="467">
        <v>127</v>
      </c>
      <c r="J6" s="467">
        <v>19</v>
      </c>
      <c r="K6" s="467">
        <v>23</v>
      </c>
      <c r="L6" s="468">
        <v>7</v>
      </c>
    </row>
    <row r="7" spans="1:12" s="100" customFormat="1" ht="12.75">
      <c r="A7" s="59"/>
      <c r="B7" s="444"/>
      <c r="C7" s="465" t="s">
        <v>250</v>
      </c>
      <c r="D7" s="466">
        <v>671</v>
      </c>
      <c r="E7" s="467">
        <v>142</v>
      </c>
      <c r="F7" s="497">
        <v>113</v>
      </c>
      <c r="G7" s="468">
        <v>192</v>
      </c>
      <c r="H7" s="466">
        <v>7</v>
      </c>
      <c r="I7" s="467">
        <v>148</v>
      </c>
      <c r="J7" s="467">
        <v>7</v>
      </c>
      <c r="K7" s="467">
        <v>12</v>
      </c>
      <c r="L7" s="468">
        <v>18</v>
      </c>
    </row>
    <row r="8" spans="1:12" s="100" customFormat="1" ht="12.75">
      <c r="A8" s="59"/>
      <c r="B8" s="444"/>
      <c r="C8" s="465" t="s">
        <v>251</v>
      </c>
      <c r="D8" s="466">
        <v>686</v>
      </c>
      <c r="E8" s="467">
        <v>216</v>
      </c>
      <c r="F8" s="497">
        <v>193</v>
      </c>
      <c r="G8" s="468">
        <v>225</v>
      </c>
      <c r="H8" s="466">
        <v>21</v>
      </c>
      <c r="I8" s="467">
        <v>164</v>
      </c>
      <c r="J8" s="467">
        <v>22</v>
      </c>
      <c r="K8" s="467">
        <v>6</v>
      </c>
      <c r="L8" s="468">
        <v>12</v>
      </c>
    </row>
    <row r="9" spans="1:12" s="100" customFormat="1" ht="12.75">
      <c r="A9" s="59"/>
      <c r="B9" s="444"/>
      <c r="C9" s="465" t="s">
        <v>252</v>
      </c>
      <c r="D9" s="466">
        <v>704</v>
      </c>
      <c r="E9" s="467">
        <v>203</v>
      </c>
      <c r="F9" s="497">
        <v>163</v>
      </c>
      <c r="G9" s="468">
        <v>184</v>
      </c>
      <c r="H9" s="466">
        <v>8</v>
      </c>
      <c r="I9" s="467">
        <v>128</v>
      </c>
      <c r="J9" s="467">
        <v>7</v>
      </c>
      <c r="K9" s="467">
        <v>22</v>
      </c>
      <c r="L9" s="468">
        <v>19</v>
      </c>
    </row>
    <row r="10" spans="1:12" s="100" customFormat="1" ht="12.75">
      <c r="A10" s="59"/>
      <c r="B10" s="444"/>
      <c r="C10" s="465" t="s">
        <v>253</v>
      </c>
      <c r="D10" s="466">
        <v>674</v>
      </c>
      <c r="E10" s="467">
        <v>212</v>
      </c>
      <c r="F10" s="497">
        <v>157</v>
      </c>
      <c r="G10" s="468">
        <v>238</v>
      </c>
      <c r="H10" s="466">
        <v>9</v>
      </c>
      <c r="I10" s="467">
        <v>165</v>
      </c>
      <c r="J10" s="467">
        <v>16</v>
      </c>
      <c r="K10" s="467">
        <v>32</v>
      </c>
      <c r="L10" s="468">
        <v>20</v>
      </c>
    </row>
    <row r="11" spans="1:12" s="100" customFormat="1" ht="12.75">
      <c r="A11" s="59"/>
      <c r="B11" s="444"/>
      <c r="C11" s="465" t="s">
        <v>254</v>
      </c>
      <c r="D11" s="466">
        <v>663</v>
      </c>
      <c r="E11" s="467">
        <v>188</v>
      </c>
      <c r="F11" s="497">
        <v>151</v>
      </c>
      <c r="G11" s="468">
        <v>221</v>
      </c>
      <c r="H11" s="466">
        <v>11</v>
      </c>
      <c r="I11" s="467">
        <v>127</v>
      </c>
      <c r="J11" s="467">
        <v>21</v>
      </c>
      <c r="K11" s="467">
        <v>25</v>
      </c>
      <c r="L11" s="468">
        <v>37</v>
      </c>
    </row>
    <row r="12" spans="1:12" s="100" customFormat="1" ht="12.75">
      <c r="A12" s="59"/>
      <c r="B12" s="444"/>
      <c r="C12" s="465" t="s">
        <v>255</v>
      </c>
      <c r="D12" s="466">
        <v>603</v>
      </c>
      <c r="E12" s="467">
        <v>182</v>
      </c>
      <c r="F12" s="497">
        <v>133</v>
      </c>
      <c r="G12" s="468">
        <v>242</v>
      </c>
      <c r="H12" s="466">
        <v>17</v>
      </c>
      <c r="I12" s="467">
        <v>150</v>
      </c>
      <c r="J12" s="467">
        <v>14</v>
      </c>
      <c r="K12" s="467">
        <v>41</v>
      </c>
      <c r="L12" s="468">
        <v>20</v>
      </c>
    </row>
    <row r="13" spans="1:12" s="100" customFormat="1" ht="12.75">
      <c r="A13" s="59"/>
      <c r="B13" s="444"/>
      <c r="C13" s="465" t="s">
        <v>274</v>
      </c>
      <c r="D13" s="466">
        <v>546</v>
      </c>
      <c r="E13" s="467">
        <v>137</v>
      </c>
      <c r="F13" s="497">
        <v>100</v>
      </c>
      <c r="G13" s="468">
        <v>216</v>
      </c>
      <c r="H13" s="466">
        <v>20</v>
      </c>
      <c r="I13" s="467">
        <v>103</v>
      </c>
      <c r="J13" s="467">
        <v>21</v>
      </c>
      <c r="K13" s="467">
        <v>29</v>
      </c>
      <c r="L13" s="468">
        <v>43</v>
      </c>
    </row>
    <row r="14" spans="1:12" s="100" customFormat="1" ht="12.75">
      <c r="A14" s="59"/>
      <c r="B14" s="444"/>
      <c r="C14" s="465" t="s">
        <v>277</v>
      </c>
      <c r="D14" s="466">
        <v>493</v>
      </c>
      <c r="E14" s="467">
        <v>98</v>
      </c>
      <c r="F14" s="497">
        <v>59</v>
      </c>
      <c r="G14" s="468">
        <v>167</v>
      </c>
      <c r="H14" s="466">
        <v>16</v>
      </c>
      <c r="I14" s="467">
        <v>80</v>
      </c>
      <c r="J14" s="467">
        <v>19</v>
      </c>
      <c r="K14" s="467">
        <v>22</v>
      </c>
      <c r="L14" s="468">
        <v>30</v>
      </c>
    </row>
    <row r="15" spans="1:12" s="100" customFormat="1" ht="12.75">
      <c r="A15" s="59"/>
      <c r="B15" s="444"/>
      <c r="C15" s="465" t="s">
        <v>281</v>
      </c>
      <c r="D15" s="466">
        <v>469</v>
      </c>
      <c r="E15" s="467">
        <v>114</v>
      </c>
      <c r="F15" s="497">
        <v>55</v>
      </c>
      <c r="G15" s="468">
        <v>152</v>
      </c>
      <c r="H15" s="466">
        <v>19</v>
      </c>
      <c r="I15" s="467">
        <v>75</v>
      </c>
      <c r="J15" s="467">
        <v>9</v>
      </c>
      <c r="K15" s="467">
        <v>33</v>
      </c>
      <c r="L15" s="468">
        <v>16</v>
      </c>
    </row>
    <row r="16" spans="1:12" s="100" customFormat="1" ht="12.75">
      <c r="A16" s="59"/>
      <c r="B16" s="444"/>
      <c r="C16" s="465" t="s">
        <v>326</v>
      </c>
      <c r="D16" s="466">
        <v>419</v>
      </c>
      <c r="E16" s="467">
        <v>115</v>
      </c>
      <c r="F16" s="497">
        <v>67</v>
      </c>
      <c r="G16" s="468">
        <v>151</v>
      </c>
      <c r="H16" s="466">
        <v>11</v>
      </c>
      <c r="I16" s="467">
        <v>64</v>
      </c>
      <c r="J16" s="467">
        <v>18</v>
      </c>
      <c r="K16" s="467">
        <v>46</v>
      </c>
      <c r="L16" s="468">
        <v>12</v>
      </c>
    </row>
    <row r="17" spans="1:12" ht="13.5" thickBot="1">
      <c r="A17" s="59"/>
      <c r="B17" s="445"/>
      <c r="C17" s="469" t="s">
        <v>334</v>
      </c>
      <c r="D17" s="470">
        <v>436</v>
      </c>
      <c r="E17" s="471">
        <v>113</v>
      </c>
      <c r="F17" s="498">
        <v>58</v>
      </c>
      <c r="G17" s="472">
        <v>115</v>
      </c>
      <c r="H17" s="470">
        <v>7</v>
      </c>
      <c r="I17" s="471">
        <v>68</v>
      </c>
      <c r="J17" s="471">
        <v>2</v>
      </c>
      <c r="K17" s="471">
        <v>29</v>
      </c>
      <c r="L17" s="472">
        <v>9</v>
      </c>
    </row>
    <row r="18" ht="13.5" thickTop="1">
      <c r="A18" s="59"/>
    </row>
    <row r="19" ht="12.75">
      <c r="A19" s="59"/>
    </row>
    <row r="20" ht="12.75">
      <c r="A20" s="59"/>
    </row>
    <row r="21" ht="12.75">
      <c r="A21" s="59"/>
    </row>
    <row r="22" ht="12.75">
      <c r="A22" s="59"/>
    </row>
    <row r="23" ht="12.75">
      <c r="A23" s="59"/>
    </row>
    <row r="24" ht="12.75">
      <c r="A24" s="59"/>
    </row>
    <row r="25" ht="12.75">
      <c r="A25" s="59"/>
    </row>
    <row r="26" ht="12.75">
      <c r="A26" s="59"/>
    </row>
    <row r="27" ht="12.75">
      <c r="A27" s="59"/>
    </row>
    <row r="28" ht="12.75">
      <c r="A28" s="59"/>
    </row>
    <row r="29" ht="12.75">
      <c r="A29" s="59"/>
    </row>
    <row r="30" ht="12.75">
      <c r="A30" s="59"/>
    </row>
    <row r="31" ht="12.75">
      <c r="A31" s="59"/>
    </row>
    <row r="32" ht="12.75">
      <c r="A32" s="59"/>
    </row>
    <row r="33" spans="1:12" ht="12.75">
      <c r="A33" s="59"/>
      <c r="L33" s="363"/>
    </row>
    <row r="34" spans="1:12" ht="12.75">
      <c r="A34" s="59"/>
      <c r="L34" s="363"/>
    </row>
    <row r="35" spans="1:12" ht="12.75">
      <c r="A35" s="59"/>
      <c r="L35" s="363"/>
    </row>
    <row r="36" spans="1:12" ht="12.75">
      <c r="A36" s="59"/>
      <c r="L36" s="363"/>
    </row>
    <row r="37" spans="1:12" ht="12.75">
      <c r="A37" s="59"/>
      <c r="L37" s="363"/>
    </row>
    <row r="38" spans="1:12" ht="12.75">
      <c r="A38" s="59"/>
      <c r="L38" s="363"/>
    </row>
    <row r="39" spans="1:12" ht="12.75">
      <c r="A39" s="59"/>
      <c r="L39" s="363"/>
    </row>
    <row r="40" ht="12.75">
      <c r="A40" s="59"/>
    </row>
    <row r="41" ht="12.75">
      <c r="A41" s="59"/>
    </row>
    <row r="42" ht="12.75">
      <c r="A42" s="59"/>
    </row>
    <row r="43" ht="12.75">
      <c r="A43" s="59"/>
    </row>
    <row r="44" ht="12.75">
      <c r="A44" s="59"/>
    </row>
    <row r="45" ht="12.75">
      <c r="A45" s="59"/>
    </row>
    <row r="46" ht="12.75">
      <c r="A46" s="59"/>
    </row>
    <row r="47" ht="12.75">
      <c r="A47" s="59"/>
    </row>
  </sheetData>
  <sheetProtection sheet="1" objects="1" scenarios="1"/>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O46"/>
  <sheetViews>
    <sheetView showGridLines="0" tabSelected="1" zoomScaleSheetLayoutView="100" workbookViewId="0" topLeftCell="A7">
      <selection activeCell="A82" sqref="A82:B83"/>
    </sheetView>
  </sheetViews>
  <sheetFormatPr defaultColWidth="9.140625" defaultRowHeight="12.75"/>
  <cols>
    <col min="1" max="1" width="5.00390625" style="44" customWidth="1"/>
    <col min="2" max="2" width="22.57421875" style="44" customWidth="1"/>
    <col min="3" max="3" width="9.140625" style="44" customWidth="1"/>
    <col min="4" max="4" width="8.140625" style="44" customWidth="1"/>
    <col min="5" max="9" width="10.140625" style="44" customWidth="1"/>
    <col min="10" max="10" width="9.140625" style="44" customWidth="1"/>
    <col min="11" max="11" width="10.28125" style="44" bestFit="1" customWidth="1"/>
    <col min="12" max="16384" width="9.140625" style="44" customWidth="1"/>
  </cols>
  <sheetData>
    <row r="1" spans="1:9" s="42" customFormat="1" ht="15.75">
      <c r="A1" s="587" t="s">
        <v>79</v>
      </c>
      <c r="B1" s="587"/>
      <c r="C1" s="587"/>
      <c r="D1" s="587"/>
      <c r="E1" s="587"/>
      <c r="F1" s="587"/>
      <c r="G1" s="587"/>
      <c r="H1" s="587"/>
      <c r="I1" s="587"/>
    </row>
    <row r="2" spans="1:9" s="42" customFormat="1" ht="24.75" customHeight="1">
      <c r="A2" s="588" t="str">
        <f>LOWER(Nastavení!B1)</f>
        <v>srpen 2008</v>
      </c>
      <c r="B2" s="588"/>
      <c r="C2" s="588"/>
      <c r="D2" s="588"/>
      <c r="E2" s="588"/>
      <c r="F2" s="588"/>
      <c r="G2" s="588"/>
      <c r="H2" s="588"/>
      <c r="I2" s="588"/>
    </row>
    <row r="3" s="394" customFormat="1" ht="9.75">
      <c r="D3" s="429" t="s">
        <v>231</v>
      </c>
    </row>
    <row r="4" spans="2:4" s="43" customFormat="1" ht="11.25" customHeight="1">
      <c r="B4" s="585" t="s">
        <v>0</v>
      </c>
      <c r="C4" s="585" t="s">
        <v>86</v>
      </c>
      <c r="D4" s="585" t="s">
        <v>77</v>
      </c>
    </row>
    <row r="5" spans="2:4" s="43" customFormat="1" ht="11.25" customHeight="1">
      <c r="B5" s="586"/>
      <c r="C5" s="586"/>
      <c r="D5" s="586"/>
    </row>
    <row r="6" spans="1:15" s="43" customFormat="1" ht="12.75" customHeight="1">
      <c r="A6" s="6"/>
      <c r="B6" s="164" t="s">
        <v>12</v>
      </c>
      <c r="C6" s="165">
        <v>31</v>
      </c>
      <c r="D6" s="345">
        <f aca="true" t="shared" si="0" ref="D6:D30">C6/$C$30</f>
        <v>0.2743362831858407</v>
      </c>
      <c r="E6" s="6">
        <f>IF(A6="","",VLOOKUP(A6,$N$6:$O$11,2,FALSE))</f>
      </c>
      <c r="N6" s="473" t="s">
        <v>268</v>
      </c>
      <c r="O6" s="473" t="s">
        <v>269</v>
      </c>
    </row>
    <row r="7" spans="1:15" s="43" customFormat="1" ht="12.75" customHeight="1">
      <c r="A7" s="6"/>
      <c r="B7" s="166" t="s">
        <v>49</v>
      </c>
      <c r="C7" s="167">
        <v>18</v>
      </c>
      <c r="D7" s="346">
        <f t="shared" si="0"/>
        <v>0.1592920353982301</v>
      </c>
      <c r="E7" s="6">
        <f aca="true" t="shared" si="1" ref="E7:E14">IF(A7="","",VLOOKUP(A7,$N$6:$O$11,2,FALSE))</f>
      </c>
      <c r="N7" s="473" t="s">
        <v>267</v>
      </c>
      <c r="O7" s="473" t="s">
        <v>270</v>
      </c>
    </row>
    <row r="8" spans="1:15" s="43" customFormat="1" ht="12.75" customHeight="1">
      <c r="A8" s="6"/>
      <c r="B8" s="166" t="s">
        <v>3</v>
      </c>
      <c r="C8" s="167">
        <v>9</v>
      </c>
      <c r="D8" s="346">
        <f t="shared" si="0"/>
        <v>0.07964601769911504</v>
      </c>
      <c r="E8" s="6">
        <f t="shared" si="1"/>
      </c>
      <c r="N8" s="473" t="s">
        <v>264</v>
      </c>
      <c r="O8" s="473" t="s">
        <v>271</v>
      </c>
    </row>
    <row r="9" spans="1:15" s="43" customFormat="1" ht="12.75" customHeight="1">
      <c r="A9" s="6"/>
      <c r="B9" s="166" t="s">
        <v>10</v>
      </c>
      <c r="C9" s="167">
        <v>9</v>
      </c>
      <c r="D9" s="346">
        <f t="shared" si="0"/>
        <v>0.07964601769911504</v>
      </c>
      <c r="E9" s="6">
        <f t="shared" si="1"/>
      </c>
      <c r="N9" s="473" t="s">
        <v>266</v>
      </c>
      <c r="O9" s="473" t="s">
        <v>272</v>
      </c>
    </row>
    <row r="10" spans="1:15" s="43" customFormat="1" ht="12.75" customHeight="1">
      <c r="A10" s="6"/>
      <c r="B10" s="166" t="s">
        <v>32</v>
      </c>
      <c r="C10" s="167">
        <v>6</v>
      </c>
      <c r="D10" s="346">
        <f t="shared" si="0"/>
        <v>0.05309734513274336</v>
      </c>
      <c r="E10" s="6">
        <f t="shared" si="1"/>
      </c>
      <c r="N10" s="473" t="s">
        <v>265</v>
      </c>
      <c r="O10" s="473" t="s">
        <v>273</v>
      </c>
    </row>
    <row r="11" spans="1:15" s="43" customFormat="1" ht="12.75" customHeight="1">
      <c r="A11" s="6"/>
      <c r="B11" s="166" t="s">
        <v>31</v>
      </c>
      <c r="C11" s="167">
        <v>6</v>
      </c>
      <c r="D11" s="346">
        <f t="shared" si="0"/>
        <v>0.05309734513274336</v>
      </c>
      <c r="E11" s="6">
        <f t="shared" si="1"/>
      </c>
      <c r="N11" s="473" t="s">
        <v>275</v>
      </c>
      <c r="O11" s="473" t="s">
        <v>273</v>
      </c>
    </row>
    <row r="12" spans="1:5" s="43" customFormat="1" ht="12.75" customHeight="1">
      <c r="A12" s="6"/>
      <c r="B12" s="166" t="s">
        <v>38</v>
      </c>
      <c r="C12" s="167">
        <v>5</v>
      </c>
      <c r="D12" s="346">
        <f t="shared" si="0"/>
        <v>0.04424778761061947</v>
      </c>
      <c r="E12" s="6">
        <f t="shared" si="1"/>
      </c>
    </row>
    <row r="13" spans="1:5" s="43" customFormat="1" ht="12.75" customHeight="1">
      <c r="A13" s="6"/>
      <c r="B13" s="166" t="s">
        <v>194</v>
      </c>
      <c r="C13" s="167">
        <v>4</v>
      </c>
      <c r="D13" s="346">
        <f t="shared" si="0"/>
        <v>0.035398230088495575</v>
      </c>
      <c r="E13" s="6">
        <f t="shared" si="1"/>
      </c>
    </row>
    <row r="14" spans="1:5" s="43" customFormat="1" ht="12.75" customHeight="1">
      <c r="A14" s="6"/>
      <c r="B14" s="166" t="s">
        <v>29</v>
      </c>
      <c r="C14" s="167">
        <v>3</v>
      </c>
      <c r="D14" s="346">
        <f t="shared" si="0"/>
        <v>0.02654867256637168</v>
      </c>
      <c r="E14" s="6">
        <f t="shared" si="1"/>
      </c>
    </row>
    <row r="15" spans="1:5" s="43" customFormat="1" ht="12.75" customHeight="1">
      <c r="A15" s="6"/>
      <c r="B15" s="166" t="s">
        <v>63</v>
      </c>
      <c r="C15" s="167">
        <v>3</v>
      </c>
      <c r="D15" s="346">
        <f t="shared" si="0"/>
        <v>0.02654867256637168</v>
      </c>
      <c r="E15" s="6">
        <f>IF(A15="","",VLOOKUP(A15,$N$6:$O$11,2,FALSE))</f>
      </c>
    </row>
    <row r="16" spans="1:5" s="43" customFormat="1" ht="12.75" customHeight="1">
      <c r="A16" s="6"/>
      <c r="B16" s="166" t="s">
        <v>69</v>
      </c>
      <c r="C16" s="167">
        <v>2</v>
      </c>
      <c r="D16" s="346">
        <f t="shared" si="0"/>
        <v>0.017699115044247787</v>
      </c>
      <c r="E16" s="6">
        <f>IF(A16="","",VLOOKUP(A16,$N$6:$O$11,2,FALSE))</f>
      </c>
    </row>
    <row r="17" spans="1:5" s="43" customFormat="1" ht="12.75" customHeight="1">
      <c r="A17" s="6"/>
      <c r="B17" s="166" t="s">
        <v>37</v>
      </c>
      <c r="C17" s="167">
        <v>2</v>
      </c>
      <c r="D17" s="346">
        <f t="shared" si="0"/>
        <v>0.017699115044247787</v>
      </c>
      <c r="E17" s="6">
        <f>IF(A17="","",VLOOKUP(A17,$N$6:$O$11,2,FALSE))</f>
      </c>
    </row>
    <row r="18" spans="1:5" s="43" customFormat="1" ht="12.75" customHeight="1">
      <c r="A18" s="6"/>
      <c r="B18" s="166" t="s">
        <v>278</v>
      </c>
      <c r="C18" s="167">
        <v>2</v>
      </c>
      <c r="D18" s="346">
        <f t="shared" si="0"/>
        <v>0.017699115044247787</v>
      </c>
      <c r="E18" s="6">
        <f aca="true" t="shared" si="2" ref="E18:E27">IF(A18="","",VLOOKUP(A18,$N$6:$O$11,2,FALSE))</f>
      </c>
    </row>
    <row r="19" spans="1:5" s="43" customFormat="1" ht="12.75" customHeight="1">
      <c r="A19" s="6"/>
      <c r="B19" s="166" t="s">
        <v>191</v>
      </c>
      <c r="C19" s="167">
        <v>2</v>
      </c>
      <c r="D19" s="346">
        <f t="shared" si="0"/>
        <v>0.017699115044247787</v>
      </c>
      <c r="E19" s="6">
        <f t="shared" si="2"/>
      </c>
    </row>
    <row r="20" spans="1:5" s="43" customFormat="1" ht="12.75" customHeight="1">
      <c r="A20" s="6"/>
      <c r="B20" s="166" t="s">
        <v>58</v>
      </c>
      <c r="C20" s="167">
        <v>2</v>
      </c>
      <c r="D20" s="346">
        <f t="shared" si="0"/>
        <v>0.017699115044247787</v>
      </c>
      <c r="E20" s="6">
        <f t="shared" si="2"/>
      </c>
    </row>
    <row r="21" spans="1:5" s="43" customFormat="1" ht="12.75" customHeight="1">
      <c r="A21" s="6"/>
      <c r="B21" s="166" t="s">
        <v>14</v>
      </c>
      <c r="C21" s="167">
        <v>1</v>
      </c>
      <c r="D21" s="346">
        <f t="shared" si="0"/>
        <v>0.008849557522123894</v>
      </c>
      <c r="E21" s="6">
        <f t="shared" si="2"/>
      </c>
    </row>
    <row r="22" spans="1:5" s="43" customFormat="1" ht="12.75" customHeight="1">
      <c r="A22" s="6"/>
      <c r="B22" s="166" t="s">
        <v>40</v>
      </c>
      <c r="C22" s="167">
        <v>1</v>
      </c>
      <c r="D22" s="346">
        <f t="shared" si="0"/>
        <v>0.008849557522123894</v>
      </c>
      <c r="E22" s="6">
        <f t="shared" si="2"/>
      </c>
    </row>
    <row r="23" spans="1:5" s="43" customFormat="1" ht="12.75" customHeight="1">
      <c r="A23" s="6"/>
      <c r="B23" s="166" t="s">
        <v>53</v>
      </c>
      <c r="C23" s="167">
        <v>1</v>
      </c>
      <c r="D23" s="346">
        <f t="shared" si="0"/>
        <v>0.008849557522123894</v>
      </c>
      <c r="E23" s="6">
        <f t="shared" si="2"/>
      </c>
    </row>
    <row r="24" spans="1:5" s="43" customFormat="1" ht="12.75" customHeight="1">
      <c r="A24" s="6"/>
      <c r="B24" s="166" t="s">
        <v>26</v>
      </c>
      <c r="C24" s="167">
        <v>1</v>
      </c>
      <c r="D24" s="346">
        <f t="shared" si="0"/>
        <v>0.008849557522123894</v>
      </c>
      <c r="E24" s="6">
        <f t="shared" si="2"/>
      </c>
    </row>
    <row r="25" spans="1:5" s="43" customFormat="1" ht="12.75" customHeight="1">
      <c r="A25" s="6"/>
      <c r="B25" s="166" t="s">
        <v>8</v>
      </c>
      <c r="C25" s="167">
        <v>1</v>
      </c>
      <c r="D25" s="346">
        <f t="shared" si="0"/>
        <v>0.008849557522123894</v>
      </c>
      <c r="E25" s="6">
        <f t="shared" si="2"/>
      </c>
    </row>
    <row r="26" spans="1:5" s="43" customFormat="1" ht="12.75" customHeight="1">
      <c r="A26" s="6"/>
      <c r="B26" s="166" t="s">
        <v>21</v>
      </c>
      <c r="C26" s="167">
        <v>1</v>
      </c>
      <c r="D26" s="346">
        <f t="shared" si="0"/>
        <v>0.008849557522123894</v>
      </c>
      <c r="E26" s="6">
        <f t="shared" si="2"/>
      </c>
    </row>
    <row r="27" spans="1:5" s="43" customFormat="1" ht="12.75" customHeight="1">
      <c r="A27" s="6"/>
      <c r="B27" s="166" t="s">
        <v>9</v>
      </c>
      <c r="C27" s="167">
        <v>1</v>
      </c>
      <c r="D27" s="346">
        <f t="shared" si="0"/>
        <v>0.008849557522123894</v>
      </c>
      <c r="E27" s="6">
        <f t="shared" si="2"/>
      </c>
    </row>
    <row r="28" spans="1:5" s="43" customFormat="1" ht="12.75" customHeight="1">
      <c r="A28" s="6"/>
      <c r="B28" s="166" t="s">
        <v>22</v>
      </c>
      <c r="C28" s="167">
        <v>1</v>
      </c>
      <c r="D28" s="346">
        <f t="shared" si="0"/>
        <v>0.008849557522123894</v>
      </c>
      <c r="E28" s="6">
        <f>IF(A28="","",VLOOKUP(A28,$N$6:$O$11,2,FALSE))</f>
      </c>
    </row>
    <row r="29" spans="1:5" s="43" customFormat="1" ht="12.75" customHeight="1">
      <c r="A29" s="6"/>
      <c r="B29" s="166" t="s">
        <v>65</v>
      </c>
      <c r="C29" s="167">
        <v>1</v>
      </c>
      <c r="D29" s="346">
        <f t="shared" si="0"/>
        <v>0.008849557522123894</v>
      </c>
      <c r="E29" s="6">
        <f>IF(A29="","",VLOOKUP(A29,$N$6:$O$11,2,FALSE))</f>
      </c>
    </row>
    <row r="30" spans="1:5" s="43" customFormat="1" ht="12.75" customHeight="1">
      <c r="A30" s="6"/>
      <c r="B30" s="162" t="s">
        <v>41</v>
      </c>
      <c r="C30" s="169">
        <v>113</v>
      </c>
      <c r="D30" s="384">
        <f t="shared" si="0"/>
        <v>1</v>
      </c>
      <c r="E30" s="43">
        <f>IF(A30="","",VLOOKUP(A30,$N$6:$O$11,2,FALSE))</f>
      </c>
    </row>
    <row r="31" spans="2:4" s="43" customFormat="1" ht="12.75" customHeight="1">
      <c r="B31" s="44"/>
      <c r="C31" s="44"/>
      <c r="D31" s="44"/>
    </row>
    <row r="32" spans="2:4" s="43" customFormat="1" ht="12.75" customHeight="1">
      <c r="B32" s="44"/>
      <c r="C32" s="44"/>
      <c r="D32" s="44"/>
    </row>
    <row r="33" spans="2:4" s="43" customFormat="1" ht="12.75" customHeight="1">
      <c r="B33" s="44"/>
      <c r="C33" s="44"/>
      <c r="D33" s="44"/>
    </row>
    <row r="34" spans="2:4" s="43" customFormat="1" ht="12.75" customHeight="1">
      <c r="B34" s="44"/>
      <c r="C34" s="44"/>
      <c r="D34" s="44"/>
    </row>
    <row r="35" spans="2:4" s="43" customFormat="1" ht="12.75" customHeight="1">
      <c r="B35" s="44"/>
      <c r="C35" s="44"/>
      <c r="D35" s="44"/>
    </row>
    <row r="36" s="395" customFormat="1" ht="8.25">
      <c r="D36" s="429" t="s">
        <v>232</v>
      </c>
    </row>
    <row r="37" spans="2:4" s="43" customFormat="1" ht="24">
      <c r="B37" s="170" t="s">
        <v>0</v>
      </c>
      <c r="C37" s="170" t="s">
        <v>75</v>
      </c>
      <c r="D37" s="170" t="s">
        <v>77</v>
      </c>
    </row>
    <row r="38" spans="2:4" s="43" customFormat="1" ht="12.75" customHeight="1">
      <c r="B38" s="150" t="s">
        <v>13</v>
      </c>
      <c r="C38" s="171">
        <v>53</v>
      </c>
      <c r="D38" s="172">
        <f aca="true" t="shared" si="3" ref="D38:D43">C38/$C$43</f>
        <v>0.4690265486725664</v>
      </c>
    </row>
    <row r="39" spans="2:4" s="43" customFormat="1" ht="12">
      <c r="B39" s="153" t="s">
        <v>39</v>
      </c>
      <c r="C39" s="167">
        <v>47</v>
      </c>
      <c r="D39" s="168">
        <f t="shared" si="3"/>
        <v>0.415929203539823</v>
      </c>
    </row>
    <row r="40" spans="2:4" s="43" customFormat="1" ht="12">
      <c r="B40" s="153" t="s">
        <v>25</v>
      </c>
      <c r="C40" s="167">
        <v>12</v>
      </c>
      <c r="D40" s="168">
        <f t="shared" si="3"/>
        <v>0.10619469026548672</v>
      </c>
    </row>
    <row r="41" spans="2:4" s="43" customFormat="1" ht="12">
      <c r="B41" s="153" t="s">
        <v>40</v>
      </c>
      <c r="C41" s="167">
        <v>1</v>
      </c>
      <c r="D41" s="168">
        <f t="shared" si="3"/>
        <v>0.008849557522123894</v>
      </c>
    </row>
    <row r="42" spans="2:4" s="43" customFormat="1" ht="12">
      <c r="B42" s="153" t="s">
        <v>67</v>
      </c>
      <c r="C42" s="167">
        <v>0</v>
      </c>
      <c r="D42" s="168">
        <f t="shared" si="3"/>
        <v>0</v>
      </c>
    </row>
    <row r="43" spans="2:4" s="43" customFormat="1" ht="12.75" customHeight="1">
      <c r="B43" s="162" t="s">
        <v>41</v>
      </c>
      <c r="C43" s="162">
        <v>113</v>
      </c>
      <c r="D43" s="173">
        <f t="shared" si="3"/>
        <v>1</v>
      </c>
    </row>
    <row r="44" s="43" customFormat="1" ht="12.75" customHeight="1">
      <c r="D44" s="44"/>
    </row>
    <row r="45" s="43" customFormat="1" ht="12.75" customHeight="1">
      <c r="D45" s="44"/>
    </row>
    <row r="46" spans="4:9" s="43" customFormat="1" ht="12.75" customHeight="1">
      <c r="D46" s="44"/>
      <c r="E46" s="435" t="s">
        <v>25</v>
      </c>
      <c r="F46" s="437" t="s">
        <v>67</v>
      </c>
      <c r="G46" s="433" t="s">
        <v>39</v>
      </c>
      <c r="H46" s="436" t="s">
        <v>256</v>
      </c>
      <c r="I46" s="434" t="s">
        <v>13</v>
      </c>
    </row>
  </sheetData>
  <sheetProtection sheet="1" objects="1" scenarios="1"/>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sheetPr codeName="List7"/>
  <dimension ref="A1:O30"/>
  <sheetViews>
    <sheetView showGridLines="0" tabSelected="1" zoomScaleSheetLayoutView="100" workbookViewId="0" topLeftCell="A1">
      <selection activeCell="A82" sqref="A82:B83"/>
    </sheetView>
  </sheetViews>
  <sheetFormatPr defaultColWidth="9.140625" defaultRowHeight="12.75"/>
  <cols>
    <col min="1" max="1" width="16.140625" style="553" bestFit="1" customWidth="1"/>
    <col min="2" max="4" width="6.8515625" style="553" customWidth="1"/>
    <col min="5" max="5" width="60.00390625" style="553" customWidth="1"/>
    <col min="6" max="6" width="9.140625" style="553" customWidth="1"/>
    <col min="7" max="7" width="10.28125" style="553" bestFit="1" customWidth="1"/>
    <col min="8" max="16384" width="9.140625" style="553" customWidth="1"/>
  </cols>
  <sheetData>
    <row r="1" spans="1:5" s="549" customFormat="1" ht="15.75">
      <c r="A1" s="589" t="s">
        <v>328</v>
      </c>
      <c r="B1" s="589"/>
      <c r="C1" s="589"/>
      <c r="D1" s="589"/>
      <c r="E1" s="589"/>
    </row>
    <row r="2" spans="1:5" s="549" customFormat="1" ht="24.75" customHeight="1">
      <c r="A2" s="590" t="str">
        <f>LOWER(Nastavení!B1)</f>
        <v>srpen 2008</v>
      </c>
      <c r="B2" s="590"/>
      <c r="C2" s="590"/>
      <c r="D2" s="590"/>
      <c r="E2" s="590"/>
    </row>
    <row r="3" spans="1:4" s="550" customFormat="1" ht="9.75" customHeight="1">
      <c r="A3" s="591" t="s">
        <v>327</v>
      </c>
      <c r="B3" s="591"/>
      <c r="C3" s="591"/>
      <c r="D3" s="591"/>
    </row>
    <row r="4" spans="1:4" ht="53.25" customHeight="1">
      <c r="A4" s="551" t="s">
        <v>0</v>
      </c>
      <c r="B4" s="552" t="s">
        <v>41</v>
      </c>
      <c r="C4" s="552" t="s">
        <v>329</v>
      </c>
      <c r="D4" s="552" t="s">
        <v>330</v>
      </c>
    </row>
    <row r="5" spans="1:15" ht="12.75">
      <c r="A5" s="554" t="s">
        <v>38</v>
      </c>
      <c r="B5" s="555">
        <v>5</v>
      </c>
      <c r="C5" s="556">
        <v>5</v>
      </c>
      <c r="D5" s="556">
        <v>0</v>
      </c>
      <c r="H5" s="557"/>
      <c r="I5" s="557"/>
      <c r="J5" s="557"/>
      <c r="K5" s="557"/>
      <c r="L5" s="557"/>
      <c r="M5" s="557"/>
      <c r="N5" s="557"/>
      <c r="O5" s="557"/>
    </row>
    <row r="6" spans="1:15" ht="12.75">
      <c r="A6" s="558" t="s">
        <v>14</v>
      </c>
      <c r="B6" s="559">
        <v>1</v>
      </c>
      <c r="C6" s="560">
        <v>0</v>
      </c>
      <c r="D6" s="560">
        <v>1</v>
      </c>
      <c r="H6" s="557"/>
      <c r="I6" s="561"/>
      <c r="J6" s="561"/>
      <c r="K6" s="561"/>
      <c r="L6" s="561"/>
      <c r="M6" s="561"/>
      <c r="N6" s="561"/>
      <c r="O6" s="561"/>
    </row>
    <row r="7" spans="1:15" ht="12.75">
      <c r="A7" s="558" t="s">
        <v>32</v>
      </c>
      <c r="B7" s="559">
        <v>6</v>
      </c>
      <c r="C7" s="560">
        <v>3</v>
      </c>
      <c r="D7" s="560">
        <v>3</v>
      </c>
      <c r="H7" s="557"/>
      <c r="I7" s="561"/>
      <c r="J7" s="561"/>
      <c r="K7" s="561"/>
      <c r="L7" s="561"/>
      <c r="M7" s="561"/>
      <c r="N7" s="561"/>
      <c r="O7" s="561"/>
    </row>
    <row r="8" spans="1:15" ht="12.75">
      <c r="A8" s="558" t="s">
        <v>3</v>
      </c>
      <c r="B8" s="559">
        <v>9</v>
      </c>
      <c r="C8" s="560">
        <v>4</v>
      </c>
      <c r="D8" s="560">
        <v>5</v>
      </c>
      <c r="H8" s="557"/>
      <c r="I8" s="561"/>
      <c r="J8" s="561"/>
      <c r="K8" s="561"/>
      <c r="L8" s="561"/>
      <c r="M8" s="561"/>
      <c r="N8" s="561"/>
      <c r="O8" s="561"/>
    </row>
    <row r="9" spans="1:15" ht="12.75">
      <c r="A9" s="558" t="s">
        <v>40</v>
      </c>
      <c r="B9" s="559">
        <v>1</v>
      </c>
      <c r="C9" s="560">
        <v>1</v>
      </c>
      <c r="D9" s="560">
        <v>0</v>
      </c>
      <c r="H9" s="557"/>
      <c r="I9" s="561"/>
      <c r="J9" s="561"/>
      <c r="K9" s="561"/>
      <c r="L9" s="561"/>
      <c r="M9" s="561"/>
      <c r="N9" s="561"/>
      <c r="O9" s="561"/>
    </row>
    <row r="10" spans="1:15" ht="12.75">
      <c r="A10" s="558" t="s">
        <v>53</v>
      </c>
      <c r="B10" s="559">
        <v>1</v>
      </c>
      <c r="C10" s="560">
        <v>0</v>
      </c>
      <c r="D10" s="560">
        <v>1</v>
      </c>
      <c r="H10" s="557"/>
      <c r="I10" s="561"/>
      <c r="J10" s="561"/>
      <c r="K10" s="561"/>
      <c r="L10" s="561"/>
      <c r="M10" s="561"/>
      <c r="N10" s="561"/>
      <c r="O10" s="561"/>
    </row>
    <row r="11" spans="1:15" ht="12.75">
      <c r="A11" s="558" t="s">
        <v>29</v>
      </c>
      <c r="B11" s="559">
        <v>3</v>
      </c>
      <c r="C11" s="560">
        <v>2</v>
      </c>
      <c r="D11" s="560">
        <v>1</v>
      </c>
      <c r="H11" s="557"/>
      <c r="I11" s="561"/>
      <c r="J11" s="561"/>
      <c r="K11" s="561"/>
      <c r="L11" s="561"/>
      <c r="M11" s="561"/>
      <c r="N11" s="561"/>
      <c r="O11" s="561"/>
    </row>
    <row r="12" spans="1:15" ht="12.75">
      <c r="A12" s="558" t="s">
        <v>69</v>
      </c>
      <c r="B12" s="559">
        <v>2</v>
      </c>
      <c r="C12" s="560">
        <v>0</v>
      </c>
      <c r="D12" s="560">
        <v>2</v>
      </c>
      <c r="H12" s="557"/>
      <c r="I12" s="561"/>
      <c r="J12" s="561"/>
      <c r="K12" s="561"/>
      <c r="L12" s="561"/>
      <c r="M12" s="561"/>
      <c r="N12" s="561"/>
      <c r="O12" s="561"/>
    </row>
    <row r="13" spans="1:15" ht="12.75">
      <c r="A13" s="558" t="s">
        <v>37</v>
      </c>
      <c r="B13" s="559">
        <v>2</v>
      </c>
      <c r="C13" s="560">
        <v>1</v>
      </c>
      <c r="D13" s="560">
        <v>1</v>
      </c>
      <c r="H13" s="557"/>
      <c r="I13" s="561"/>
      <c r="J13" s="561"/>
      <c r="K13" s="561"/>
      <c r="L13" s="561"/>
      <c r="M13" s="561"/>
      <c r="N13" s="561"/>
      <c r="O13" s="561"/>
    </row>
    <row r="14" spans="1:15" ht="12.75">
      <c r="A14" s="558" t="s">
        <v>194</v>
      </c>
      <c r="B14" s="559">
        <v>4</v>
      </c>
      <c r="C14" s="560">
        <v>4</v>
      </c>
      <c r="D14" s="560">
        <v>0</v>
      </c>
      <c r="H14" s="557"/>
      <c r="I14" s="561"/>
      <c r="J14" s="561"/>
      <c r="K14" s="561"/>
      <c r="L14" s="561"/>
      <c r="M14" s="561"/>
      <c r="N14" s="561"/>
      <c r="O14" s="561"/>
    </row>
    <row r="15" spans="1:15" ht="12.75">
      <c r="A15" s="558" t="s">
        <v>26</v>
      </c>
      <c r="B15" s="559">
        <v>1</v>
      </c>
      <c r="C15" s="560">
        <v>1</v>
      </c>
      <c r="D15" s="560">
        <v>0</v>
      </c>
      <c r="H15" s="557"/>
      <c r="I15" s="561"/>
      <c r="J15" s="561"/>
      <c r="K15" s="561"/>
      <c r="L15" s="561"/>
      <c r="M15" s="561"/>
      <c r="N15" s="561"/>
      <c r="O15" s="561"/>
    </row>
    <row r="16" spans="1:15" ht="12.75">
      <c r="A16" s="558" t="s">
        <v>278</v>
      </c>
      <c r="B16" s="559">
        <v>2</v>
      </c>
      <c r="C16" s="560">
        <v>2</v>
      </c>
      <c r="D16" s="560">
        <v>0</v>
      </c>
      <c r="H16" s="557"/>
      <c r="I16" s="561"/>
      <c r="J16" s="561"/>
      <c r="K16" s="561"/>
      <c r="L16" s="561"/>
      <c r="M16" s="561"/>
      <c r="N16" s="561"/>
      <c r="O16" s="561"/>
    </row>
    <row r="17" spans="1:15" ht="12.75">
      <c r="A17" s="558" t="s">
        <v>8</v>
      </c>
      <c r="B17" s="559">
        <v>1</v>
      </c>
      <c r="C17" s="560">
        <v>0</v>
      </c>
      <c r="D17" s="560">
        <v>1</v>
      </c>
      <c r="H17" s="557"/>
      <c r="I17" s="561"/>
      <c r="J17" s="561"/>
      <c r="K17" s="561"/>
      <c r="L17" s="561"/>
      <c r="M17" s="561"/>
      <c r="N17" s="561"/>
      <c r="O17" s="561"/>
    </row>
    <row r="18" spans="1:15" ht="12.75">
      <c r="A18" s="558" t="s">
        <v>21</v>
      </c>
      <c r="B18" s="559">
        <v>1</v>
      </c>
      <c r="C18" s="560">
        <v>1</v>
      </c>
      <c r="D18" s="560">
        <v>0</v>
      </c>
      <c r="H18" s="557"/>
      <c r="I18" s="561"/>
      <c r="J18" s="561"/>
      <c r="K18" s="561"/>
      <c r="L18" s="561"/>
      <c r="M18" s="561"/>
      <c r="N18" s="561"/>
      <c r="O18" s="561"/>
    </row>
    <row r="19" spans="1:15" ht="12.75">
      <c r="A19" s="558" t="s">
        <v>9</v>
      </c>
      <c r="B19" s="559">
        <v>1</v>
      </c>
      <c r="C19" s="560">
        <v>1</v>
      </c>
      <c r="D19" s="560">
        <v>0</v>
      </c>
      <c r="H19" s="557"/>
      <c r="I19" s="561"/>
      <c r="J19" s="561"/>
      <c r="K19" s="561"/>
      <c r="L19" s="561"/>
      <c r="M19" s="561"/>
      <c r="N19" s="561"/>
      <c r="O19" s="561"/>
    </row>
    <row r="20" spans="1:15" ht="12.75">
      <c r="A20" s="558" t="s">
        <v>49</v>
      </c>
      <c r="B20" s="559">
        <v>18</v>
      </c>
      <c r="C20" s="560">
        <v>11</v>
      </c>
      <c r="D20" s="560">
        <v>7</v>
      </c>
      <c r="H20" s="557"/>
      <c r="I20" s="561"/>
      <c r="J20" s="561"/>
      <c r="K20" s="561"/>
      <c r="L20" s="561"/>
      <c r="M20" s="561"/>
      <c r="N20" s="561"/>
      <c r="O20" s="561"/>
    </row>
    <row r="21" spans="1:15" ht="12.75">
      <c r="A21" s="558" t="s">
        <v>22</v>
      </c>
      <c r="B21" s="559">
        <v>1</v>
      </c>
      <c r="C21" s="560">
        <v>0</v>
      </c>
      <c r="D21" s="560">
        <v>1</v>
      </c>
      <c r="H21" s="557"/>
      <c r="I21" s="561"/>
      <c r="J21" s="561"/>
      <c r="K21" s="561"/>
      <c r="L21" s="561"/>
      <c r="M21" s="561"/>
      <c r="N21" s="561"/>
      <c r="O21" s="561"/>
    </row>
    <row r="22" spans="1:15" ht="12.75">
      <c r="A22" s="558" t="s">
        <v>10</v>
      </c>
      <c r="B22" s="559">
        <v>9</v>
      </c>
      <c r="C22" s="560">
        <v>3</v>
      </c>
      <c r="D22" s="560">
        <v>6</v>
      </c>
      <c r="H22" s="557"/>
      <c r="I22" s="561"/>
      <c r="J22" s="561"/>
      <c r="K22" s="561"/>
      <c r="L22" s="561"/>
      <c r="M22" s="561"/>
      <c r="N22" s="561"/>
      <c r="O22" s="561"/>
    </row>
    <row r="23" spans="1:15" ht="12.75">
      <c r="A23" s="558" t="s">
        <v>63</v>
      </c>
      <c r="B23" s="559">
        <v>3</v>
      </c>
      <c r="C23" s="560">
        <v>1</v>
      </c>
      <c r="D23" s="560">
        <v>2</v>
      </c>
      <c r="H23" s="557"/>
      <c r="I23" s="561"/>
      <c r="J23" s="561"/>
      <c r="K23" s="561"/>
      <c r="L23" s="561"/>
      <c r="M23" s="561"/>
      <c r="N23" s="561"/>
      <c r="O23" s="561"/>
    </row>
    <row r="24" spans="1:15" ht="12.75">
      <c r="A24" s="558" t="s">
        <v>191</v>
      </c>
      <c r="B24" s="559">
        <v>2</v>
      </c>
      <c r="C24" s="560">
        <v>0</v>
      </c>
      <c r="D24" s="560">
        <v>2</v>
      </c>
      <c r="H24" s="557"/>
      <c r="I24" s="561"/>
      <c r="J24" s="561"/>
      <c r="K24" s="561"/>
      <c r="L24" s="561"/>
      <c r="M24" s="561"/>
      <c r="N24" s="561"/>
      <c r="O24" s="561"/>
    </row>
    <row r="25" spans="1:15" ht="12.75">
      <c r="A25" s="558" t="s">
        <v>58</v>
      </c>
      <c r="B25" s="559">
        <v>2</v>
      </c>
      <c r="C25" s="560">
        <v>1</v>
      </c>
      <c r="D25" s="560">
        <v>1</v>
      </c>
      <c r="H25" s="557"/>
      <c r="I25" s="561"/>
      <c r="J25" s="561"/>
      <c r="K25" s="561"/>
      <c r="L25" s="561"/>
      <c r="M25" s="561"/>
      <c r="N25" s="561"/>
      <c r="O25" s="561"/>
    </row>
    <row r="26" spans="1:15" ht="12.75">
      <c r="A26" s="558" t="s">
        <v>12</v>
      </c>
      <c r="B26" s="559">
        <v>31</v>
      </c>
      <c r="C26" s="560">
        <v>14</v>
      </c>
      <c r="D26" s="560">
        <v>17</v>
      </c>
      <c r="H26" s="557"/>
      <c r="I26" s="561"/>
      <c r="J26" s="561"/>
      <c r="K26" s="561"/>
      <c r="L26" s="561"/>
      <c r="M26" s="561"/>
      <c r="N26" s="561"/>
      <c r="O26" s="561"/>
    </row>
    <row r="27" spans="1:15" ht="12.75">
      <c r="A27" s="558" t="s">
        <v>65</v>
      </c>
      <c r="B27" s="559">
        <v>1</v>
      </c>
      <c r="C27" s="560">
        <v>0</v>
      </c>
      <c r="D27" s="560">
        <v>1</v>
      </c>
      <c r="H27" s="557"/>
      <c r="I27" s="561"/>
      <c r="J27" s="561"/>
      <c r="K27" s="561"/>
      <c r="L27" s="561"/>
      <c r="M27" s="561"/>
      <c r="N27" s="561"/>
      <c r="O27" s="561"/>
    </row>
    <row r="28" spans="1:15" ht="12.75">
      <c r="A28" s="558" t="s">
        <v>31</v>
      </c>
      <c r="B28" s="559">
        <v>6</v>
      </c>
      <c r="C28" s="560">
        <v>3</v>
      </c>
      <c r="D28" s="560">
        <v>3</v>
      </c>
      <c r="H28" s="557"/>
      <c r="I28" s="561"/>
      <c r="J28" s="561"/>
      <c r="K28" s="561"/>
      <c r="L28" s="561"/>
      <c r="M28" s="561"/>
      <c r="N28" s="561"/>
      <c r="O28" s="561"/>
    </row>
    <row r="29" spans="1:15" ht="12.75">
      <c r="A29" s="562" t="s">
        <v>41</v>
      </c>
      <c r="B29" s="562">
        <v>113</v>
      </c>
      <c r="C29" s="563">
        <v>58</v>
      </c>
      <c r="D29" s="563">
        <v>55</v>
      </c>
      <c r="H29" s="557"/>
      <c r="I29" s="561"/>
      <c r="J29" s="561"/>
      <c r="K29" s="561"/>
      <c r="L29" s="561"/>
      <c r="M29" s="561"/>
      <c r="N29" s="561"/>
      <c r="O29" s="561"/>
    </row>
    <row r="30" spans="8:15" ht="12.75">
      <c r="H30" s="557"/>
      <c r="I30" s="561"/>
      <c r="J30" s="561"/>
      <c r="K30" s="561"/>
      <c r="L30" s="561"/>
      <c r="M30" s="561"/>
      <c r="N30" s="561"/>
      <c r="O30" s="561"/>
    </row>
  </sheetData>
  <sheetProtection sheet="1" objects="1" scenarios="1"/>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M34"/>
  <sheetViews>
    <sheetView showGridLines="0" tabSelected="1" zoomScaleSheetLayoutView="100" workbookViewId="0" topLeftCell="A1">
      <selection activeCell="A82" sqref="A82:B83"/>
    </sheetView>
  </sheetViews>
  <sheetFormatPr defaultColWidth="9.140625" defaultRowHeight="12.75"/>
  <cols>
    <col min="1" max="1" width="16.140625" style="1" bestFit="1" customWidth="1"/>
    <col min="2" max="3" width="6.00390625" style="1" customWidth="1"/>
    <col min="4" max="5" width="6.00390625" style="69" customWidth="1"/>
    <col min="6" max="8" width="6.00390625" style="1" customWidth="1"/>
    <col min="9" max="16384" width="9.140625" style="1" customWidth="1"/>
  </cols>
  <sheetData>
    <row r="1" spans="1:8" s="11" customFormat="1" ht="15.75">
      <c r="A1" s="583" t="s">
        <v>131</v>
      </c>
      <c r="B1" s="583"/>
      <c r="C1" s="583"/>
      <c r="D1" s="583"/>
      <c r="E1" s="583"/>
      <c r="F1" s="583"/>
      <c r="G1" s="583"/>
      <c r="H1" s="583"/>
    </row>
    <row r="2" spans="1:8" s="11" customFormat="1" ht="24.75" customHeight="1">
      <c r="A2" s="584" t="str">
        <f>LOWER(Nastavení!B1)</f>
        <v>srpen 2008</v>
      </c>
      <c r="B2" s="584"/>
      <c r="C2" s="584"/>
      <c r="D2" s="584"/>
      <c r="E2" s="584"/>
      <c r="F2" s="584"/>
      <c r="G2" s="584"/>
      <c r="H2" s="584"/>
    </row>
    <row r="3" spans="1:8" s="393" customFormat="1" ht="8.25">
      <c r="A3" s="396"/>
      <c r="B3" s="396"/>
      <c r="C3" s="396"/>
      <c r="D3" s="396"/>
      <c r="E3" s="396"/>
      <c r="F3" s="396"/>
      <c r="G3" s="396"/>
      <c r="H3" s="429" t="s">
        <v>233</v>
      </c>
    </row>
    <row r="4" spans="1:8" s="39" customFormat="1" ht="77.25" customHeight="1">
      <c r="A4" s="174" t="s">
        <v>0</v>
      </c>
      <c r="B4" s="132" t="s">
        <v>144</v>
      </c>
      <c r="C4" s="133" t="s">
        <v>145</v>
      </c>
      <c r="D4" s="133" t="s">
        <v>84</v>
      </c>
      <c r="E4" s="133" t="s">
        <v>80</v>
      </c>
      <c r="F4" s="133" t="s">
        <v>82</v>
      </c>
      <c r="G4" s="133" t="s">
        <v>146</v>
      </c>
      <c r="H4" s="133" t="s">
        <v>41</v>
      </c>
    </row>
    <row r="5" spans="1:13" s="39" customFormat="1" ht="12" customHeight="1">
      <c r="A5" s="175" t="s">
        <v>38</v>
      </c>
      <c r="B5" s="176">
        <v>1</v>
      </c>
      <c r="C5" s="158">
        <v>4</v>
      </c>
      <c r="D5" s="158">
        <v>0</v>
      </c>
      <c r="E5" s="158">
        <v>0</v>
      </c>
      <c r="F5" s="158">
        <v>0</v>
      </c>
      <c r="G5" s="158">
        <v>0</v>
      </c>
      <c r="H5" s="177">
        <v>5</v>
      </c>
      <c r="I5" s="316">
        <f aca="true" t="shared" si="0" ref="I5:I12">SUM(B5:G5)-H5</f>
        <v>0</v>
      </c>
      <c r="J5" s="378"/>
      <c r="K5" s="475" t="str">
        <f>VLOOKUP($A5,'NZ-SPri'!$B$6:$C$35,1,FALSE)</f>
        <v>Afghánistán</v>
      </c>
      <c r="L5" s="475">
        <f>VLOOKUP($A5,'NZ-SPri'!$B$6:$C$35,2,FALSE)</f>
        <v>5</v>
      </c>
      <c r="M5" s="476">
        <f>L5-H5</f>
        <v>0</v>
      </c>
    </row>
    <row r="6" spans="1:13" s="39" customFormat="1" ht="12" customHeight="1">
      <c r="A6" s="178" t="s">
        <v>14</v>
      </c>
      <c r="B6" s="179">
        <v>1</v>
      </c>
      <c r="C6" s="154">
        <v>0</v>
      </c>
      <c r="D6" s="154">
        <v>0</v>
      </c>
      <c r="E6" s="154">
        <v>0</v>
      </c>
      <c r="F6" s="154">
        <v>0</v>
      </c>
      <c r="G6" s="154">
        <v>0</v>
      </c>
      <c r="H6" s="181">
        <v>1</v>
      </c>
      <c r="I6" s="316">
        <f t="shared" si="0"/>
        <v>0</v>
      </c>
      <c r="K6" s="475" t="str">
        <f>VLOOKUP($A6,'NZ-SPri'!$B$6:$C$35,1,FALSE)</f>
        <v>Alžírsko</v>
      </c>
      <c r="L6" s="475">
        <f>VLOOKUP($A6,'NZ-SPri'!$B$6:$C$35,2,FALSE)</f>
        <v>1</v>
      </c>
      <c r="M6" s="476">
        <f>L6-H6</f>
        <v>0</v>
      </c>
    </row>
    <row r="7" spans="1:13" s="39" customFormat="1" ht="12" customHeight="1">
      <c r="A7" s="178" t="s">
        <v>32</v>
      </c>
      <c r="B7" s="179">
        <v>5</v>
      </c>
      <c r="C7" s="154">
        <v>0</v>
      </c>
      <c r="D7" s="154">
        <v>0</v>
      </c>
      <c r="E7" s="154">
        <v>0</v>
      </c>
      <c r="F7" s="154">
        <v>1</v>
      </c>
      <c r="G7" s="154">
        <v>0</v>
      </c>
      <c r="H7" s="181">
        <v>6</v>
      </c>
      <c r="I7" s="316">
        <f t="shared" si="0"/>
        <v>0</v>
      </c>
      <c r="K7" s="475" t="str">
        <f>VLOOKUP($A7,'NZ-SPri'!$B$6:$C$35,1,FALSE)</f>
        <v>Arménie</v>
      </c>
      <c r="L7" s="475">
        <f>VLOOKUP($A7,'NZ-SPri'!$B$6:$C$35,2,FALSE)</f>
        <v>6</v>
      </c>
      <c r="M7" s="476">
        <f>L7-H7</f>
        <v>0</v>
      </c>
    </row>
    <row r="8" spans="1:13" s="39" customFormat="1" ht="12" customHeight="1">
      <c r="A8" s="178" t="s">
        <v>3</v>
      </c>
      <c r="B8" s="179">
        <v>6</v>
      </c>
      <c r="C8" s="154">
        <v>0</v>
      </c>
      <c r="D8" s="154">
        <v>2</v>
      </c>
      <c r="E8" s="154">
        <v>0</v>
      </c>
      <c r="F8" s="154">
        <v>1</v>
      </c>
      <c r="G8" s="154">
        <v>0</v>
      </c>
      <c r="H8" s="181">
        <v>9</v>
      </c>
      <c r="I8" s="316">
        <f t="shared" si="0"/>
        <v>0</v>
      </c>
      <c r="K8" s="475" t="str">
        <f>VLOOKUP($A8,'NZ-SPri'!$B$6:$C$35,1,FALSE)</f>
        <v>Bělorusko</v>
      </c>
      <c r="L8" s="475">
        <f>VLOOKUP($A8,'NZ-SPri'!$B$6:$C$35,2,FALSE)</f>
        <v>9</v>
      </c>
      <c r="M8" s="476">
        <f>L8-H8</f>
        <v>0</v>
      </c>
    </row>
    <row r="9" spans="1:13" s="39" customFormat="1" ht="12" customHeight="1">
      <c r="A9" s="178" t="s">
        <v>40</v>
      </c>
      <c r="B9" s="179">
        <v>0</v>
      </c>
      <c r="C9" s="154">
        <v>0</v>
      </c>
      <c r="D9" s="154">
        <v>1</v>
      </c>
      <c r="E9" s="154">
        <v>0</v>
      </c>
      <c r="F9" s="154">
        <v>0</v>
      </c>
      <c r="G9" s="154">
        <v>0</v>
      </c>
      <c r="H9" s="181">
        <v>1</v>
      </c>
      <c r="I9" s="316">
        <f t="shared" si="0"/>
        <v>0</v>
      </c>
      <c r="K9" s="475" t="str">
        <f>VLOOKUP($A9,'NZ-SPri'!$B$6:$C$35,1,FALSE)</f>
        <v>bez státní příslušnosti</v>
      </c>
      <c r="L9" s="475">
        <f>VLOOKUP($A9,'NZ-SPri'!$B$6:$C$35,2,FALSE)</f>
        <v>1</v>
      </c>
      <c r="M9" s="476">
        <f aca="true" t="shared" si="1" ref="M9:M29">L9-H9</f>
        <v>0</v>
      </c>
    </row>
    <row r="10" spans="1:13" s="39" customFormat="1" ht="12" customHeight="1">
      <c r="A10" s="178" t="s">
        <v>53</v>
      </c>
      <c r="B10" s="179">
        <v>1</v>
      </c>
      <c r="C10" s="154">
        <v>0</v>
      </c>
      <c r="D10" s="154">
        <v>0</v>
      </c>
      <c r="E10" s="154">
        <v>0</v>
      </c>
      <c r="F10" s="154">
        <v>0</v>
      </c>
      <c r="G10" s="154">
        <v>0</v>
      </c>
      <c r="H10" s="181">
        <v>1</v>
      </c>
      <c r="I10" s="316">
        <f t="shared" si="0"/>
        <v>0</v>
      </c>
      <c r="K10" s="475" t="str">
        <f>VLOOKUP($A10,'NZ-SPri'!$B$6:$C$35,1,FALSE)</f>
        <v>Čína</v>
      </c>
      <c r="L10" s="475">
        <f>VLOOKUP($A10,'NZ-SPri'!$B$6:$C$35,2,FALSE)</f>
        <v>1</v>
      </c>
      <c r="M10" s="476">
        <f t="shared" si="1"/>
        <v>0</v>
      </c>
    </row>
    <row r="11" spans="1:13" s="39" customFormat="1" ht="12" customHeight="1">
      <c r="A11" s="178" t="s">
        <v>29</v>
      </c>
      <c r="B11" s="179">
        <v>2</v>
      </c>
      <c r="C11" s="154">
        <v>0</v>
      </c>
      <c r="D11" s="154">
        <v>1</v>
      </c>
      <c r="E11" s="154">
        <v>0</v>
      </c>
      <c r="F11" s="154">
        <v>0</v>
      </c>
      <c r="G11" s="154">
        <v>0</v>
      </c>
      <c r="H11" s="181">
        <v>3</v>
      </c>
      <c r="I11" s="316">
        <f t="shared" si="0"/>
        <v>0</v>
      </c>
      <c r="K11" s="475" t="str">
        <f>VLOOKUP($A11,'NZ-SPri'!$B$6:$C$35,1,FALSE)</f>
        <v>Gruzie</v>
      </c>
      <c r="L11" s="475">
        <f>VLOOKUP($A11,'NZ-SPri'!$B$6:$C$35,2,FALSE)</f>
        <v>3</v>
      </c>
      <c r="M11" s="476">
        <f t="shared" si="1"/>
        <v>0</v>
      </c>
    </row>
    <row r="12" spans="1:13" s="39" customFormat="1" ht="12" customHeight="1">
      <c r="A12" s="178" t="s">
        <v>69</v>
      </c>
      <c r="B12" s="179">
        <v>2</v>
      </c>
      <c r="C12" s="154">
        <v>0</v>
      </c>
      <c r="D12" s="154">
        <v>0</v>
      </c>
      <c r="E12" s="154">
        <v>0</v>
      </c>
      <c r="F12" s="154">
        <v>0</v>
      </c>
      <c r="G12" s="154">
        <v>0</v>
      </c>
      <c r="H12" s="181">
        <v>2</v>
      </c>
      <c r="I12" s="316">
        <f t="shared" si="0"/>
        <v>0</v>
      </c>
      <c r="K12" s="475" t="str">
        <f>VLOOKUP($A12,'NZ-SPri'!$B$6:$C$35,1,FALSE)</f>
        <v>Guinea</v>
      </c>
      <c r="L12" s="475">
        <f>VLOOKUP($A12,'NZ-SPri'!$B$6:$C$35,2,FALSE)</f>
        <v>2</v>
      </c>
      <c r="M12" s="476">
        <f t="shared" si="1"/>
        <v>0</v>
      </c>
    </row>
    <row r="13" spans="1:13" s="39" customFormat="1" ht="12" customHeight="1">
      <c r="A13" s="178" t="s">
        <v>37</v>
      </c>
      <c r="B13" s="179">
        <v>2</v>
      </c>
      <c r="C13" s="154">
        <v>0</v>
      </c>
      <c r="D13" s="154">
        <v>0</v>
      </c>
      <c r="E13" s="154">
        <v>0</v>
      </c>
      <c r="F13" s="154">
        <v>0</v>
      </c>
      <c r="G13" s="154">
        <v>0</v>
      </c>
      <c r="H13" s="181">
        <v>2</v>
      </c>
      <c r="I13" s="316"/>
      <c r="K13" s="475" t="str">
        <f>VLOOKUP($A13,'NZ-SPri'!$B$6:$C$35,1,FALSE)</f>
        <v>Indie</v>
      </c>
      <c r="L13" s="475">
        <f>VLOOKUP($A13,'NZ-SPri'!$B$6:$C$35,2,FALSE)</f>
        <v>2</v>
      </c>
      <c r="M13" s="476">
        <f t="shared" si="1"/>
        <v>0</v>
      </c>
    </row>
    <row r="14" spans="1:13" s="39" customFormat="1" ht="12" customHeight="1">
      <c r="A14" s="178" t="s">
        <v>194</v>
      </c>
      <c r="B14" s="179">
        <v>4</v>
      </c>
      <c r="C14" s="154">
        <v>0</v>
      </c>
      <c r="D14" s="154">
        <v>0</v>
      </c>
      <c r="E14" s="154">
        <v>0</v>
      </c>
      <c r="F14" s="154">
        <v>0</v>
      </c>
      <c r="G14" s="154">
        <v>0</v>
      </c>
      <c r="H14" s="181">
        <v>4</v>
      </c>
      <c r="I14" s="316"/>
      <c r="K14" s="475" t="str">
        <f>VLOOKUP($A14,'NZ-SPri'!$B$6:$C$35,1,FALSE)</f>
        <v>Kamerun</v>
      </c>
      <c r="L14" s="475">
        <f>VLOOKUP($A14,'NZ-SPri'!$B$6:$C$35,2,FALSE)</f>
        <v>4</v>
      </c>
      <c r="M14" s="476">
        <f t="shared" si="1"/>
        <v>0</v>
      </c>
    </row>
    <row r="15" spans="1:13" s="39" customFormat="1" ht="12" customHeight="1">
      <c r="A15" s="178" t="s">
        <v>26</v>
      </c>
      <c r="B15" s="179">
        <v>1</v>
      </c>
      <c r="C15" s="154">
        <v>0</v>
      </c>
      <c r="D15" s="154">
        <v>0</v>
      </c>
      <c r="E15" s="154">
        <v>0</v>
      </c>
      <c r="F15" s="154">
        <v>0</v>
      </c>
      <c r="G15" s="154">
        <v>0</v>
      </c>
      <c r="H15" s="181">
        <v>1</v>
      </c>
      <c r="I15" s="316"/>
      <c r="K15" s="475" t="str">
        <f>VLOOKUP($A15,'NZ-SPri'!$B$6:$C$35,1,FALSE)</f>
        <v>Kazachstán</v>
      </c>
      <c r="L15" s="475">
        <f>VLOOKUP($A15,'NZ-SPri'!$B$6:$C$35,2,FALSE)</f>
        <v>1</v>
      </c>
      <c r="M15" s="476">
        <f t="shared" si="1"/>
        <v>0</v>
      </c>
    </row>
    <row r="16" spans="1:13" s="39" customFormat="1" ht="12" customHeight="1">
      <c r="A16" s="178" t="s">
        <v>278</v>
      </c>
      <c r="B16" s="179">
        <v>2</v>
      </c>
      <c r="C16" s="154">
        <v>0</v>
      </c>
      <c r="D16" s="154">
        <v>0</v>
      </c>
      <c r="E16" s="154">
        <v>0</v>
      </c>
      <c r="F16" s="154">
        <v>0</v>
      </c>
      <c r="G16" s="154">
        <v>0</v>
      </c>
      <c r="H16" s="181">
        <v>2</v>
      </c>
      <c r="I16" s="316"/>
      <c r="K16" s="475" t="str">
        <f>VLOOKUP($A16,'NZ-SPri'!$B$6:$C$35,1,FALSE)</f>
        <v>Kosovo</v>
      </c>
      <c r="L16" s="475">
        <f>VLOOKUP($A16,'NZ-SPri'!$B$6:$C$35,2,FALSE)</f>
        <v>2</v>
      </c>
      <c r="M16" s="476">
        <f t="shared" si="1"/>
        <v>0</v>
      </c>
    </row>
    <row r="17" spans="1:13" s="39" customFormat="1" ht="12" customHeight="1">
      <c r="A17" s="178" t="s">
        <v>8</v>
      </c>
      <c r="B17" s="179">
        <v>1</v>
      </c>
      <c r="C17" s="154">
        <v>0</v>
      </c>
      <c r="D17" s="154">
        <v>0</v>
      </c>
      <c r="E17" s="154">
        <v>0</v>
      </c>
      <c r="F17" s="154">
        <v>0</v>
      </c>
      <c r="G17" s="154">
        <v>0</v>
      </c>
      <c r="H17" s="181">
        <v>1</v>
      </c>
      <c r="I17" s="316"/>
      <c r="K17" s="475" t="str">
        <f>VLOOKUP($A17,'NZ-SPri'!$B$6:$C$35,1,FALSE)</f>
        <v>Makedonie</v>
      </c>
      <c r="L17" s="475">
        <f>VLOOKUP($A17,'NZ-SPri'!$B$6:$C$35,2,FALSE)</f>
        <v>1</v>
      </c>
      <c r="M17" s="476">
        <f t="shared" si="1"/>
        <v>0</v>
      </c>
    </row>
    <row r="18" spans="1:13" s="39" customFormat="1" ht="12" customHeight="1">
      <c r="A18" s="178" t="s">
        <v>21</v>
      </c>
      <c r="B18" s="179">
        <v>1</v>
      </c>
      <c r="C18" s="154">
        <v>0</v>
      </c>
      <c r="D18" s="154">
        <v>0</v>
      </c>
      <c r="E18" s="154">
        <v>0</v>
      </c>
      <c r="F18" s="154">
        <v>0</v>
      </c>
      <c r="G18" s="154">
        <v>0</v>
      </c>
      <c r="H18" s="181">
        <v>1</v>
      </c>
      <c r="I18" s="316"/>
      <c r="K18" s="475" t="str">
        <f>VLOOKUP($A18,'NZ-SPri'!$B$6:$C$35,1,FALSE)</f>
        <v>Maroko</v>
      </c>
      <c r="L18" s="475">
        <f>VLOOKUP($A18,'NZ-SPri'!$B$6:$C$35,2,FALSE)</f>
        <v>1</v>
      </c>
      <c r="M18" s="476">
        <f t="shared" si="1"/>
        <v>0</v>
      </c>
    </row>
    <row r="19" spans="1:13" s="39" customFormat="1" ht="12" customHeight="1">
      <c r="A19" s="178" t="s">
        <v>9</v>
      </c>
      <c r="B19" s="179">
        <v>0</v>
      </c>
      <c r="C19" s="154">
        <v>0</v>
      </c>
      <c r="D19" s="154">
        <v>0</v>
      </c>
      <c r="E19" s="154">
        <v>0</v>
      </c>
      <c r="F19" s="154">
        <v>0</v>
      </c>
      <c r="G19" s="154">
        <v>1</v>
      </c>
      <c r="H19" s="181">
        <v>1</v>
      </c>
      <c r="I19" s="316"/>
      <c r="K19" s="475" t="str">
        <f>VLOOKUP($A19,'NZ-SPri'!$B$6:$C$35,1,FALSE)</f>
        <v>Moldavsko</v>
      </c>
      <c r="L19" s="475">
        <f>VLOOKUP($A19,'NZ-SPri'!$B$6:$C$35,2,FALSE)</f>
        <v>1</v>
      </c>
      <c r="M19" s="476">
        <f t="shared" si="1"/>
        <v>0</v>
      </c>
    </row>
    <row r="20" spans="1:13" s="39" customFormat="1" ht="12" customHeight="1">
      <c r="A20" s="178" t="s">
        <v>49</v>
      </c>
      <c r="B20" s="179">
        <v>11</v>
      </c>
      <c r="C20" s="154">
        <v>0</v>
      </c>
      <c r="D20" s="154">
        <v>4</v>
      </c>
      <c r="E20" s="154">
        <v>0</v>
      </c>
      <c r="F20" s="154">
        <v>0</v>
      </c>
      <c r="G20" s="154">
        <v>3</v>
      </c>
      <c r="H20" s="181">
        <v>18</v>
      </c>
      <c r="I20" s="316"/>
      <c r="K20" s="475" t="str">
        <f>VLOOKUP($A20,'NZ-SPri'!$B$6:$C$35,1,FALSE)</f>
        <v>Mongolsko</v>
      </c>
      <c r="L20" s="475">
        <f>VLOOKUP($A20,'NZ-SPri'!$B$6:$C$35,2,FALSE)</f>
        <v>18</v>
      </c>
      <c r="M20" s="476">
        <f t="shared" si="1"/>
        <v>0</v>
      </c>
    </row>
    <row r="21" spans="1:13" s="39" customFormat="1" ht="12" customHeight="1">
      <c r="A21" s="178" t="s">
        <v>22</v>
      </c>
      <c r="B21" s="179">
        <v>1</v>
      </c>
      <c r="C21" s="154">
        <v>0</v>
      </c>
      <c r="D21" s="154">
        <v>0</v>
      </c>
      <c r="E21" s="154">
        <v>0</v>
      </c>
      <c r="F21" s="154">
        <v>0</v>
      </c>
      <c r="G21" s="154">
        <v>0</v>
      </c>
      <c r="H21" s="181">
        <v>1</v>
      </c>
      <c r="I21" s="316"/>
      <c r="K21" s="475" t="str">
        <f>VLOOKUP($A21,'NZ-SPri'!$B$6:$C$35,1,FALSE)</f>
        <v>Nigérie</v>
      </c>
      <c r="L21" s="475">
        <f>VLOOKUP($A21,'NZ-SPri'!$B$6:$C$35,2,FALSE)</f>
        <v>1</v>
      </c>
      <c r="M21" s="476">
        <f t="shared" si="1"/>
        <v>0</v>
      </c>
    </row>
    <row r="22" spans="1:13" s="39" customFormat="1" ht="12" customHeight="1">
      <c r="A22" s="178" t="s">
        <v>10</v>
      </c>
      <c r="B22" s="179">
        <v>5</v>
      </c>
      <c r="C22" s="154">
        <v>0</v>
      </c>
      <c r="D22" s="154">
        <v>0</v>
      </c>
      <c r="E22" s="154">
        <v>3</v>
      </c>
      <c r="F22" s="154">
        <v>0</v>
      </c>
      <c r="G22" s="154">
        <v>1</v>
      </c>
      <c r="H22" s="181">
        <v>9</v>
      </c>
      <c r="I22" s="316">
        <f aca="true" t="shared" si="2" ref="I22:I27">SUM(B22:G22)-H22</f>
        <v>0</v>
      </c>
      <c r="K22" s="475" t="str">
        <f>VLOOKUP($A22,'NZ-SPri'!$B$6:$C$35,1,FALSE)</f>
        <v>Rusko</v>
      </c>
      <c r="L22" s="475">
        <f>VLOOKUP($A22,'NZ-SPri'!$B$6:$C$35,2,FALSE)</f>
        <v>9</v>
      </c>
      <c r="M22" s="476">
        <f t="shared" si="1"/>
        <v>0</v>
      </c>
    </row>
    <row r="23" spans="1:13" s="39" customFormat="1" ht="12" customHeight="1">
      <c r="A23" s="178" t="s">
        <v>63</v>
      </c>
      <c r="B23" s="179">
        <v>3</v>
      </c>
      <c r="C23" s="154">
        <v>0</v>
      </c>
      <c r="D23" s="154">
        <v>0</v>
      </c>
      <c r="E23" s="154">
        <v>0</v>
      </c>
      <c r="F23" s="154">
        <v>0</v>
      </c>
      <c r="G23" s="154">
        <v>0</v>
      </c>
      <c r="H23" s="181">
        <v>3</v>
      </c>
      <c r="I23" s="316">
        <f t="shared" si="2"/>
        <v>0</v>
      </c>
      <c r="K23" s="475" t="str">
        <f>VLOOKUP($A23,'NZ-SPri'!$B$6:$C$35,1,FALSE)</f>
        <v>Súdán</v>
      </c>
      <c r="L23" s="475">
        <f>VLOOKUP($A23,'NZ-SPri'!$B$6:$C$35,2,FALSE)</f>
        <v>3</v>
      </c>
      <c r="M23" s="476">
        <f t="shared" si="1"/>
        <v>0</v>
      </c>
    </row>
    <row r="24" spans="1:13" s="39" customFormat="1" ht="12" customHeight="1">
      <c r="A24" s="178" t="s">
        <v>191</v>
      </c>
      <c r="B24" s="179">
        <v>1</v>
      </c>
      <c r="C24" s="154">
        <v>0</v>
      </c>
      <c r="D24" s="154">
        <v>0</v>
      </c>
      <c r="E24" s="154">
        <v>0</v>
      </c>
      <c r="F24" s="154">
        <v>0</v>
      </c>
      <c r="G24" s="154">
        <v>1</v>
      </c>
      <c r="H24" s="181">
        <v>2</v>
      </c>
      <c r="I24" s="316">
        <f t="shared" si="2"/>
        <v>0</v>
      </c>
      <c r="K24" s="475" t="str">
        <f>VLOOKUP($A24,'NZ-SPri'!$B$6:$C$35,1,FALSE)</f>
        <v>Sýrie</v>
      </c>
      <c r="L24" s="475">
        <f>VLOOKUP($A24,'NZ-SPri'!$B$6:$C$35,2,FALSE)</f>
        <v>2</v>
      </c>
      <c r="M24" s="476">
        <f t="shared" si="1"/>
        <v>0</v>
      </c>
    </row>
    <row r="25" spans="1:13" s="39" customFormat="1" ht="12" customHeight="1">
      <c r="A25" s="178" t="s">
        <v>58</v>
      </c>
      <c r="B25" s="179">
        <v>2</v>
      </c>
      <c r="C25" s="154">
        <v>0</v>
      </c>
      <c r="D25" s="154">
        <v>0</v>
      </c>
      <c r="E25" s="154">
        <v>0</v>
      </c>
      <c r="F25" s="154">
        <v>0</v>
      </c>
      <c r="G25" s="154">
        <v>0</v>
      </c>
      <c r="H25" s="181">
        <v>2</v>
      </c>
      <c r="I25" s="316">
        <f t="shared" si="2"/>
        <v>0</v>
      </c>
      <c r="K25" s="475" t="str">
        <f>VLOOKUP($A25,'NZ-SPri'!$B$6:$C$35,1,FALSE)</f>
        <v>Turecko</v>
      </c>
      <c r="L25" s="475">
        <f>VLOOKUP($A25,'NZ-SPri'!$B$6:$C$35,2,FALSE)</f>
        <v>2</v>
      </c>
      <c r="M25" s="476">
        <f t="shared" si="1"/>
        <v>0</v>
      </c>
    </row>
    <row r="26" spans="1:13" s="39" customFormat="1" ht="12" customHeight="1">
      <c r="A26" s="178" t="s">
        <v>12</v>
      </c>
      <c r="B26" s="179">
        <v>21</v>
      </c>
      <c r="C26" s="154">
        <v>0</v>
      </c>
      <c r="D26" s="154">
        <v>8</v>
      </c>
      <c r="E26" s="154">
        <v>2</v>
      </c>
      <c r="F26" s="154">
        <v>0</v>
      </c>
      <c r="G26" s="154">
        <v>0</v>
      </c>
      <c r="H26" s="181">
        <v>31</v>
      </c>
      <c r="I26" s="316">
        <f t="shared" si="2"/>
        <v>0</v>
      </c>
      <c r="K26" s="475" t="str">
        <f>VLOOKUP($A26,'NZ-SPri'!$B$6:$C$35,1,FALSE)</f>
        <v>Ukrajina</v>
      </c>
      <c r="L26" s="475">
        <f>VLOOKUP($A26,'NZ-SPri'!$B$6:$C$35,2,FALSE)</f>
        <v>31</v>
      </c>
      <c r="M26" s="476">
        <f t="shared" si="1"/>
        <v>0</v>
      </c>
    </row>
    <row r="27" spans="1:13" s="39" customFormat="1" ht="12" customHeight="1">
      <c r="A27" s="178" t="s">
        <v>65</v>
      </c>
      <c r="B27" s="179">
        <v>1</v>
      </c>
      <c r="C27" s="154">
        <v>0</v>
      </c>
      <c r="D27" s="154">
        <v>0</v>
      </c>
      <c r="E27" s="154">
        <v>0</v>
      </c>
      <c r="F27" s="154">
        <v>0</v>
      </c>
      <c r="G27" s="154">
        <v>0</v>
      </c>
      <c r="H27" s="181">
        <v>1</v>
      </c>
      <c r="I27" s="316">
        <f t="shared" si="2"/>
        <v>0</v>
      </c>
      <c r="K27" s="475" t="str">
        <f>VLOOKUP($A27,'NZ-SPri'!$B$6:$C$35,1,FALSE)</f>
        <v>Uzbekistán</v>
      </c>
      <c r="L27" s="475">
        <f>VLOOKUP($A27,'NZ-SPri'!$B$6:$C$35,2,FALSE)</f>
        <v>1</v>
      </c>
      <c r="M27" s="476">
        <f t="shared" si="1"/>
        <v>0</v>
      </c>
    </row>
    <row r="28" spans="1:13" s="39" customFormat="1" ht="12" customHeight="1">
      <c r="A28" s="178" t="s">
        <v>31</v>
      </c>
      <c r="B28" s="179">
        <v>5</v>
      </c>
      <c r="C28" s="154">
        <v>0</v>
      </c>
      <c r="D28" s="154">
        <v>1</v>
      </c>
      <c r="E28" s="154">
        <v>0</v>
      </c>
      <c r="F28" s="154">
        <v>0</v>
      </c>
      <c r="G28" s="154">
        <v>0</v>
      </c>
      <c r="H28" s="181">
        <v>6</v>
      </c>
      <c r="I28" s="316"/>
      <c r="K28" s="475" t="str">
        <f>VLOOKUP($A28,'NZ-SPri'!$B$6:$C$35,1,FALSE)</f>
        <v>Vietnam</v>
      </c>
      <c r="L28" s="475">
        <f>VLOOKUP($A28,'NZ-SPri'!$B$6:$C$35,2,FALSE)</f>
        <v>6</v>
      </c>
      <c r="M28" s="476">
        <f t="shared" si="1"/>
        <v>0</v>
      </c>
    </row>
    <row r="29" spans="1:13" s="39" customFormat="1" ht="12" customHeight="1">
      <c r="A29" s="162" t="s">
        <v>41</v>
      </c>
      <c r="B29" s="184">
        <v>79</v>
      </c>
      <c r="C29" s="163">
        <v>4</v>
      </c>
      <c r="D29" s="163">
        <v>17</v>
      </c>
      <c r="E29" s="163">
        <v>5</v>
      </c>
      <c r="F29" s="163">
        <v>2</v>
      </c>
      <c r="G29" s="163">
        <v>6</v>
      </c>
      <c r="H29" s="163">
        <v>113</v>
      </c>
      <c r="I29" s="316">
        <f>SUM(B29:G29)-H29</f>
        <v>0</v>
      </c>
      <c r="K29" s="475" t="str">
        <f>VLOOKUP($A29,'NZ-SPri'!$B$6:$C$35,1,FALSE)</f>
        <v>Celkem</v>
      </c>
      <c r="L29" s="475">
        <f>VLOOKUP($A29,'NZ-SPri'!$B$6:$C$35,2,FALSE)</f>
        <v>113</v>
      </c>
      <c r="M29" s="476">
        <f t="shared" si="1"/>
        <v>0</v>
      </c>
    </row>
    <row r="30" spans="1:8" s="39" customFormat="1" ht="12" customHeight="1">
      <c r="A30" s="185" t="s">
        <v>77</v>
      </c>
      <c r="B30" s="186">
        <f aca="true" t="shared" si="3" ref="B30:H30">B29/$H29</f>
        <v>0.6991150442477876</v>
      </c>
      <c r="C30" s="186">
        <f t="shared" si="3"/>
        <v>0.035398230088495575</v>
      </c>
      <c r="D30" s="186">
        <f t="shared" si="3"/>
        <v>0.1504424778761062</v>
      </c>
      <c r="E30" s="186">
        <f t="shared" si="3"/>
        <v>0.04424778761061947</v>
      </c>
      <c r="F30" s="186">
        <f t="shared" si="3"/>
        <v>0.017699115044247787</v>
      </c>
      <c r="G30" s="186">
        <f t="shared" si="3"/>
        <v>0.05309734513274336</v>
      </c>
      <c r="H30" s="187">
        <f t="shared" si="3"/>
        <v>1</v>
      </c>
    </row>
    <row r="31" spans="1:7" s="39" customFormat="1" ht="12" customHeight="1">
      <c r="A31" s="1"/>
      <c r="B31" s="1"/>
      <c r="C31" s="1"/>
      <c r="D31" s="69"/>
      <c r="E31" s="69"/>
      <c r="F31" s="1"/>
      <c r="G31" s="1"/>
    </row>
    <row r="32" spans="1:8" s="39" customFormat="1" ht="49.5" customHeight="1">
      <c r="A32" s="592" t="s">
        <v>143</v>
      </c>
      <c r="B32" s="592"/>
      <c r="C32" s="592"/>
      <c r="D32" s="592"/>
      <c r="E32" s="592"/>
      <c r="F32" s="592"/>
      <c r="G32" s="592"/>
      <c r="H32" s="592"/>
    </row>
    <row r="33" spans="1:7" s="39" customFormat="1" ht="24" customHeight="1">
      <c r="A33" s="1"/>
      <c r="B33" s="1"/>
      <c r="C33" s="1"/>
      <c r="D33" s="69"/>
      <c r="E33" s="69"/>
      <c r="F33" s="1"/>
      <c r="G33" s="1"/>
    </row>
    <row r="34" spans="1:7" s="39" customFormat="1" ht="12" customHeight="1">
      <c r="A34" s="1"/>
      <c r="B34" s="1"/>
      <c r="C34" s="1"/>
      <c r="D34" s="69"/>
      <c r="E34" s="69"/>
      <c r="F34" s="1"/>
      <c r="G34" s="1"/>
    </row>
  </sheetData>
  <sheetProtection sheet="1" objects="1" scenarios="1"/>
  <mergeCells count="3">
    <mergeCell ref="A2:H2"/>
    <mergeCell ref="A1:H1"/>
    <mergeCell ref="A32:H3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8"/>
  <sheetViews>
    <sheetView showGridLines="0" tabSelected="1" zoomScaleSheetLayoutView="100" workbookViewId="0" topLeftCell="A34">
      <selection activeCell="A82" sqref="A82:B83"/>
    </sheetView>
  </sheetViews>
  <sheetFormatPr defaultColWidth="9.140625" defaultRowHeight="12.75"/>
  <cols>
    <col min="1" max="1" width="18.421875" style="0" bestFit="1" customWidth="1"/>
    <col min="2" max="2" width="5.421875" style="0" bestFit="1" customWidth="1"/>
    <col min="3" max="3" width="4.57421875" style="0" bestFit="1" customWidth="1"/>
    <col min="4" max="6" width="5.421875" style="0" bestFit="1" customWidth="1"/>
    <col min="7" max="7" width="5.421875" style="0" customWidth="1"/>
    <col min="8"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1" customFormat="1" ht="15.75">
      <c r="A1" s="583" t="s">
        <v>132</v>
      </c>
      <c r="B1" s="583"/>
      <c r="C1" s="583"/>
      <c r="D1" s="583"/>
      <c r="E1" s="583"/>
      <c r="F1" s="583"/>
      <c r="G1" s="583"/>
      <c r="H1" s="583"/>
      <c r="I1" s="583"/>
      <c r="J1" s="583"/>
      <c r="K1" s="583"/>
      <c r="L1" s="583"/>
      <c r="M1" s="583"/>
      <c r="N1" s="583"/>
      <c r="O1" s="320"/>
    </row>
    <row r="2" spans="1:14" s="11" customFormat="1" ht="15">
      <c r="A2" s="593" t="str">
        <f>CONCATENATE("k ",DAY(Nastavení!B3),".",MONTH(Nastavení!B3),".",YEAR(Nastavení!B3))</f>
        <v>k 31.8.2008</v>
      </c>
      <c r="B2" s="593"/>
      <c r="C2" s="593"/>
      <c r="D2" s="593"/>
      <c r="E2" s="593"/>
      <c r="F2" s="593"/>
      <c r="G2" s="593"/>
      <c r="H2" s="593"/>
      <c r="I2" s="593"/>
      <c r="J2" s="593"/>
      <c r="K2" s="593"/>
      <c r="L2" s="593"/>
      <c r="M2" s="593"/>
      <c r="N2" s="593"/>
    </row>
    <row r="3" spans="1:14" s="393" customFormat="1" ht="8.25">
      <c r="A3" s="388"/>
      <c r="B3" s="388"/>
      <c r="C3" s="388"/>
      <c r="D3" s="388"/>
      <c r="E3" s="388"/>
      <c r="F3" s="388"/>
      <c r="G3" s="388"/>
      <c r="H3" s="388"/>
      <c r="I3" s="388"/>
      <c r="J3" s="388"/>
      <c r="K3" s="388"/>
      <c r="L3" s="388"/>
      <c r="M3" s="388"/>
      <c r="N3" s="429" t="s">
        <v>234</v>
      </c>
    </row>
    <row r="4" spans="1:14" s="30" customFormat="1" ht="59.25" customHeight="1">
      <c r="A4" s="188" t="s">
        <v>0</v>
      </c>
      <c r="B4" s="340" t="s">
        <v>257</v>
      </c>
      <c r="C4" s="341" t="s">
        <v>81</v>
      </c>
      <c r="D4" s="341" t="s">
        <v>187</v>
      </c>
      <c r="E4" s="341" t="s">
        <v>188</v>
      </c>
      <c r="F4" s="341" t="s">
        <v>147</v>
      </c>
      <c r="G4" s="341" t="s">
        <v>142</v>
      </c>
      <c r="H4" s="341" t="s">
        <v>82</v>
      </c>
      <c r="I4" s="341" t="s">
        <v>145</v>
      </c>
      <c r="J4" s="341" t="s">
        <v>144</v>
      </c>
      <c r="K4" s="341" t="s">
        <v>80</v>
      </c>
      <c r="L4" s="341" t="s">
        <v>84</v>
      </c>
      <c r="M4" s="341" t="s">
        <v>83</v>
      </c>
      <c r="N4" s="189" t="s">
        <v>41</v>
      </c>
    </row>
    <row r="5" spans="1:15" s="22" customFormat="1" ht="12">
      <c r="A5" s="348" t="s">
        <v>38</v>
      </c>
      <c r="B5" s="349">
        <v>0</v>
      </c>
      <c r="C5" s="350">
        <v>5</v>
      </c>
      <c r="D5" s="350">
        <v>1</v>
      </c>
      <c r="E5" s="350">
        <v>1</v>
      </c>
      <c r="F5" s="350">
        <v>0</v>
      </c>
      <c r="G5" s="350">
        <v>0</v>
      </c>
      <c r="H5" s="350">
        <v>1</v>
      </c>
      <c r="I5" s="350">
        <v>0</v>
      </c>
      <c r="J5" s="350">
        <v>1</v>
      </c>
      <c r="K5" s="350">
        <v>0</v>
      </c>
      <c r="L5" s="350">
        <v>1</v>
      </c>
      <c r="M5" s="350">
        <v>0</v>
      </c>
      <c r="N5" s="351">
        <v>10</v>
      </c>
      <c r="O5" s="347">
        <f aca="true" t="shared" si="0" ref="O5:O36">SUM(B5:M5)-N5</f>
        <v>0</v>
      </c>
    </row>
    <row r="6" spans="1:15" s="22" customFormat="1" ht="12">
      <c r="A6" s="352" t="s">
        <v>14</v>
      </c>
      <c r="B6" s="353">
        <v>0</v>
      </c>
      <c r="C6" s="354">
        <v>0</v>
      </c>
      <c r="D6" s="354">
        <v>1</v>
      </c>
      <c r="E6" s="354">
        <v>1</v>
      </c>
      <c r="F6" s="354">
        <v>0</v>
      </c>
      <c r="G6" s="354">
        <v>2</v>
      </c>
      <c r="H6" s="354">
        <v>3</v>
      </c>
      <c r="I6" s="354">
        <v>0</v>
      </c>
      <c r="J6" s="354">
        <v>2</v>
      </c>
      <c r="K6" s="354">
        <v>0</v>
      </c>
      <c r="L6" s="354">
        <v>0</v>
      </c>
      <c r="M6" s="354">
        <v>0</v>
      </c>
      <c r="N6" s="355">
        <v>9</v>
      </c>
      <c r="O6" s="347">
        <f t="shared" si="0"/>
        <v>0</v>
      </c>
    </row>
    <row r="7" spans="1:15" s="22" customFormat="1" ht="12">
      <c r="A7" s="352" t="s">
        <v>15</v>
      </c>
      <c r="B7" s="353">
        <v>0</v>
      </c>
      <c r="C7" s="354">
        <v>0</v>
      </c>
      <c r="D7" s="354">
        <v>1</v>
      </c>
      <c r="E7" s="354">
        <v>1</v>
      </c>
      <c r="F7" s="354">
        <v>5</v>
      </c>
      <c r="G7" s="354">
        <v>0</v>
      </c>
      <c r="H7" s="354">
        <v>2</v>
      </c>
      <c r="I7" s="354">
        <v>0</v>
      </c>
      <c r="J7" s="354">
        <v>0</v>
      </c>
      <c r="K7" s="354">
        <v>0</v>
      </c>
      <c r="L7" s="354">
        <v>0</v>
      </c>
      <c r="M7" s="354">
        <v>0</v>
      </c>
      <c r="N7" s="355">
        <v>9</v>
      </c>
      <c r="O7" s="347">
        <f t="shared" si="0"/>
        <v>0</v>
      </c>
    </row>
    <row r="8" spans="1:15" s="22" customFormat="1" ht="12">
      <c r="A8" s="352" t="s">
        <v>32</v>
      </c>
      <c r="B8" s="353">
        <v>0</v>
      </c>
      <c r="C8" s="354">
        <v>0</v>
      </c>
      <c r="D8" s="354">
        <v>1</v>
      </c>
      <c r="E8" s="354">
        <v>4</v>
      </c>
      <c r="F8" s="354">
        <v>6</v>
      </c>
      <c r="G8" s="354">
        <v>7</v>
      </c>
      <c r="H8" s="354">
        <v>14</v>
      </c>
      <c r="I8" s="354">
        <v>0</v>
      </c>
      <c r="J8" s="354">
        <v>1</v>
      </c>
      <c r="K8" s="354">
        <v>1</v>
      </c>
      <c r="L8" s="354">
        <v>0</v>
      </c>
      <c r="M8" s="354">
        <v>0</v>
      </c>
      <c r="N8" s="355">
        <v>34</v>
      </c>
      <c r="O8" s="347">
        <f t="shared" si="0"/>
        <v>0</v>
      </c>
    </row>
    <row r="9" spans="1:15" s="22" customFormat="1" ht="12">
      <c r="A9" s="352" t="s">
        <v>60</v>
      </c>
      <c r="B9" s="353">
        <v>0</v>
      </c>
      <c r="C9" s="354">
        <v>0</v>
      </c>
      <c r="D9" s="354">
        <v>1</v>
      </c>
      <c r="E9" s="354">
        <v>5</v>
      </c>
      <c r="F9" s="354">
        <v>0</v>
      </c>
      <c r="G9" s="354">
        <v>0</v>
      </c>
      <c r="H9" s="354">
        <v>0</v>
      </c>
      <c r="I9" s="354">
        <v>0</v>
      </c>
      <c r="J9" s="354">
        <v>0</v>
      </c>
      <c r="K9" s="354">
        <v>0</v>
      </c>
      <c r="L9" s="354">
        <v>0</v>
      </c>
      <c r="M9" s="354">
        <v>0</v>
      </c>
      <c r="N9" s="355">
        <v>6</v>
      </c>
      <c r="O9" s="347">
        <f t="shared" si="0"/>
        <v>0</v>
      </c>
    </row>
    <row r="10" spans="1:15" s="22" customFormat="1" ht="12">
      <c r="A10" s="352" t="s">
        <v>34</v>
      </c>
      <c r="B10" s="353">
        <v>0</v>
      </c>
      <c r="C10" s="354">
        <v>0</v>
      </c>
      <c r="D10" s="354">
        <v>1</v>
      </c>
      <c r="E10" s="354">
        <v>2</v>
      </c>
      <c r="F10" s="354">
        <v>0</v>
      </c>
      <c r="G10" s="354">
        <v>0</v>
      </c>
      <c r="H10" s="354">
        <v>1</v>
      </c>
      <c r="I10" s="354">
        <v>0</v>
      </c>
      <c r="J10" s="354">
        <v>0</v>
      </c>
      <c r="K10" s="354">
        <v>0</v>
      </c>
      <c r="L10" s="354">
        <v>0</v>
      </c>
      <c r="M10" s="354">
        <v>0</v>
      </c>
      <c r="N10" s="355">
        <v>4</v>
      </c>
      <c r="O10" s="347">
        <f t="shared" si="0"/>
        <v>0</v>
      </c>
    </row>
    <row r="11" spans="1:15" s="22" customFormat="1" ht="12">
      <c r="A11" s="352" t="s">
        <v>3</v>
      </c>
      <c r="B11" s="353">
        <v>1</v>
      </c>
      <c r="C11" s="354">
        <v>0</v>
      </c>
      <c r="D11" s="354">
        <v>11</v>
      </c>
      <c r="E11" s="354">
        <v>22</v>
      </c>
      <c r="F11" s="354">
        <v>5</v>
      </c>
      <c r="G11" s="354">
        <v>26</v>
      </c>
      <c r="H11" s="354">
        <v>46</v>
      </c>
      <c r="I11" s="354">
        <v>0</v>
      </c>
      <c r="J11" s="354">
        <v>5</v>
      </c>
      <c r="K11" s="354">
        <v>6</v>
      </c>
      <c r="L11" s="354">
        <v>5</v>
      </c>
      <c r="M11" s="354">
        <v>2</v>
      </c>
      <c r="N11" s="355">
        <v>129</v>
      </c>
      <c r="O11" s="347">
        <f t="shared" si="0"/>
        <v>0</v>
      </c>
    </row>
    <row r="12" spans="1:15" s="22" customFormat="1" ht="12">
      <c r="A12" s="352" t="s">
        <v>40</v>
      </c>
      <c r="B12" s="353">
        <v>1</v>
      </c>
      <c r="C12" s="354">
        <v>0</v>
      </c>
      <c r="D12" s="354">
        <v>7</v>
      </c>
      <c r="E12" s="354">
        <v>4</v>
      </c>
      <c r="F12" s="354">
        <v>4</v>
      </c>
      <c r="G12" s="354">
        <v>6</v>
      </c>
      <c r="H12" s="354">
        <v>5</v>
      </c>
      <c r="I12" s="354">
        <v>0</v>
      </c>
      <c r="J12" s="354">
        <v>0</v>
      </c>
      <c r="K12" s="354">
        <v>0</v>
      </c>
      <c r="L12" s="354">
        <v>2</v>
      </c>
      <c r="M12" s="354">
        <v>0</v>
      </c>
      <c r="N12" s="355">
        <v>29</v>
      </c>
      <c r="O12" s="347">
        <f t="shared" si="0"/>
        <v>0</v>
      </c>
    </row>
    <row r="13" spans="1:15" s="22" customFormat="1" ht="12">
      <c r="A13" s="352" t="s">
        <v>192</v>
      </c>
      <c r="B13" s="353">
        <v>0</v>
      </c>
      <c r="C13" s="354">
        <v>0</v>
      </c>
      <c r="D13" s="354">
        <v>0</v>
      </c>
      <c r="E13" s="354">
        <v>1</v>
      </c>
      <c r="F13" s="354">
        <v>0</v>
      </c>
      <c r="G13" s="354">
        <v>1</v>
      </c>
      <c r="H13" s="354">
        <v>0</v>
      </c>
      <c r="I13" s="354">
        <v>0</v>
      </c>
      <c r="J13" s="354">
        <v>0</v>
      </c>
      <c r="K13" s="354">
        <v>0</v>
      </c>
      <c r="L13" s="354">
        <v>0</v>
      </c>
      <c r="M13" s="354">
        <v>0</v>
      </c>
      <c r="N13" s="355">
        <v>2</v>
      </c>
      <c r="O13" s="347">
        <f t="shared" si="0"/>
        <v>0</v>
      </c>
    </row>
    <row r="14" spans="1:15" s="22" customFormat="1" ht="12">
      <c r="A14" s="352" t="s">
        <v>53</v>
      </c>
      <c r="B14" s="353">
        <v>0</v>
      </c>
      <c r="C14" s="354">
        <v>0</v>
      </c>
      <c r="D14" s="354">
        <v>6</v>
      </c>
      <c r="E14" s="354">
        <v>0</v>
      </c>
      <c r="F14" s="354">
        <v>3</v>
      </c>
      <c r="G14" s="354">
        <v>3</v>
      </c>
      <c r="H14" s="354">
        <v>4</v>
      </c>
      <c r="I14" s="354">
        <v>0</v>
      </c>
      <c r="J14" s="354">
        <v>1</v>
      </c>
      <c r="K14" s="354">
        <v>0</v>
      </c>
      <c r="L14" s="354">
        <v>1</v>
      </c>
      <c r="M14" s="354">
        <v>3</v>
      </c>
      <c r="N14" s="355">
        <v>21</v>
      </c>
      <c r="O14" s="347">
        <f t="shared" si="0"/>
        <v>0</v>
      </c>
    </row>
    <row r="15" spans="1:15" s="22" customFormat="1" ht="12">
      <c r="A15" s="352" t="s">
        <v>193</v>
      </c>
      <c r="B15" s="353">
        <v>0</v>
      </c>
      <c r="C15" s="354">
        <v>0</v>
      </c>
      <c r="D15" s="354">
        <v>0</v>
      </c>
      <c r="E15" s="354">
        <v>1</v>
      </c>
      <c r="F15" s="354">
        <v>0</v>
      </c>
      <c r="G15" s="354">
        <v>0</v>
      </c>
      <c r="H15" s="354">
        <v>0</v>
      </c>
      <c r="I15" s="354">
        <v>0</v>
      </c>
      <c r="J15" s="354">
        <v>0</v>
      </c>
      <c r="K15" s="354">
        <v>0</v>
      </c>
      <c r="L15" s="354">
        <v>0</v>
      </c>
      <c r="M15" s="354">
        <v>0</v>
      </c>
      <c r="N15" s="355">
        <v>1</v>
      </c>
      <c r="O15" s="347">
        <f t="shared" si="0"/>
        <v>0</v>
      </c>
    </row>
    <row r="16" spans="1:15" s="22" customFormat="1" ht="12">
      <c r="A16" s="352" t="s">
        <v>16</v>
      </c>
      <c r="B16" s="353">
        <v>0</v>
      </c>
      <c r="C16" s="354">
        <v>0</v>
      </c>
      <c r="D16" s="354">
        <v>0</v>
      </c>
      <c r="E16" s="354">
        <v>0</v>
      </c>
      <c r="F16" s="354">
        <v>0</v>
      </c>
      <c r="G16" s="354">
        <v>1</v>
      </c>
      <c r="H16" s="354">
        <v>1</v>
      </c>
      <c r="I16" s="354">
        <v>0</v>
      </c>
      <c r="J16" s="354">
        <v>0</v>
      </c>
      <c r="K16" s="354">
        <v>0</v>
      </c>
      <c r="L16" s="354">
        <v>0</v>
      </c>
      <c r="M16" s="354">
        <v>0</v>
      </c>
      <c r="N16" s="355">
        <v>2</v>
      </c>
      <c r="O16" s="347">
        <f t="shared" si="0"/>
        <v>0</v>
      </c>
    </row>
    <row r="17" spans="1:15" s="22" customFormat="1" ht="12">
      <c r="A17" s="352" t="s">
        <v>18</v>
      </c>
      <c r="B17" s="353">
        <v>0</v>
      </c>
      <c r="C17" s="354">
        <v>0</v>
      </c>
      <c r="D17" s="354">
        <v>0</v>
      </c>
      <c r="E17" s="354">
        <v>2</v>
      </c>
      <c r="F17" s="354">
        <v>0</v>
      </c>
      <c r="G17" s="354">
        <v>0</v>
      </c>
      <c r="H17" s="354">
        <v>0</v>
      </c>
      <c r="I17" s="354">
        <v>0</v>
      </c>
      <c r="J17" s="354">
        <v>1</v>
      </c>
      <c r="K17" s="354">
        <v>0</v>
      </c>
      <c r="L17" s="354">
        <v>0</v>
      </c>
      <c r="M17" s="354">
        <v>0</v>
      </c>
      <c r="N17" s="355">
        <v>3</v>
      </c>
      <c r="O17" s="347">
        <f t="shared" si="0"/>
        <v>0</v>
      </c>
    </row>
    <row r="18" spans="1:15" s="22" customFormat="1" ht="12">
      <c r="A18" s="352" t="s">
        <v>29</v>
      </c>
      <c r="B18" s="353">
        <v>0</v>
      </c>
      <c r="C18" s="354">
        <v>0</v>
      </c>
      <c r="D18" s="354">
        <v>2</v>
      </c>
      <c r="E18" s="354">
        <v>5</v>
      </c>
      <c r="F18" s="354">
        <v>1</v>
      </c>
      <c r="G18" s="354">
        <v>12</v>
      </c>
      <c r="H18" s="354">
        <v>2</v>
      </c>
      <c r="I18" s="354">
        <v>0</v>
      </c>
      <c r="J18" s="354">
        <v>2</v>
      </c>
      <c r="K18" s="354">
        <v>3</v>
      </c>
      <c r="L18" s="354">
        <v>1</v>
      </c>
      <c r="M18" s="354">
        <v>0</v>
      </c>
      <c r="N18" s="355">
        <v>28</v>
      </c>
      <c r="O18" s="347">
        <f t="shared" si="0"/>
        <v>0</v>
      </c>
    </row>
    <row r="19" spans="1:15" s="22" customFormat="1" ht="12">
      <c r="A19" s="352" t="s">
        <v>69</v>
      </c>
      <c r="B19" s="353">
        <v>0</v>
      </c>
      <c r="C19" s="354">
        <v>0</v>
      </c>
      <c r="D19" s="354">
        <v>0</v>
      </c>
      <c r="E19" s="354">
        <v>2</v>
      </c>
      <c r="F19" s="354">
        <v>0</v>
      </c>
      <c r="G19" s="354">
        <v>1</v>
      </c>
      <c r="H19" s="354">
        <v>0</v>
      </c>
      <c r="I19" s="354">
        <v>0</v>
      </c>
      <c r="J19" s="354">
        <v>1</v>
      </c>
      <c r="K19" s="354">
        <v>0</v>
      </c>
      <c r="L19" s="354">
        <v>0</v>
      </c>
      <c r="M19" s="354">
        <v>0</v>
      </c>
      <c r="N19" s="355">
        <v>4</v>
      </c>
      <c r="O19" s="347">
        <f t="shared" si="0"/>
        <v>0</v>
      </c>
    </row>
    <row r="20" spans="1:15" s="22" customFormat="1" ht="12">
      <c r="A20" s="352" t="s">
        <v>279</v>
      </c>
      <c r="B20" s="353">
        <v>0</v>
      </c>
      <c r="C20" s="354">
        <v>0</v>
      </c>
      <c r="D20" s="354">
        <v>0</v>
      </c>
      <c r="E20" s="354">
        <v>0</v>
      </c>
      <c r="F20" s="354">
        <v>0</v>
      </c>
      <c r="G20" s="354">
        <v>0</v>
      </c>
      <c r="H20" s="354">
        <v>0</v>
      </c>
      <c r="I20" s="354">
        <v>3</v>
      </c>
      <c r="J20" s="354">
        <v>0</v>
      </c>
      <c r="K20" s="354">
        <v>0</v>
      </c>
      <c r="L20" s="354">
        <v>0</v>
      </c>
      <c r="M20" s="354">
        <v>0</v>
      </c>
      <c r="N20" s="355">
        <v>3</v>
      </c>
      <c r="O20" s="347">
        <f t="shared" si="0"/>
        <v>0</v>
      </c>
    </row>
    <row r="21" spans="1:15" s="22" customFormat="1" ht="12">
      <c r="A21" s="352" t="s">
        <v>37</v>
      </c>
      <c r="B21" s="353">
        <v>0</v>
      </c>
      <c r="C21" s="354">
        <v>0</v>
      </c>
      <c r="D21" s="354">
        <v>1</v>
      </c>
      <c r="E21" s="354">
        <v>2</v>
      </c>
      <c r="F21" s="354">
        <v>0</v>
      </c>
      <c r="G21" s="354">
        <v>1</v>
      </c>
      <c r="H21" s="354">
        <v>0</v>
      </c>
      <c r="I21" s="354">
        <v>0</v>
      </c>
      <c r="J21" s="354">
        <v>2</v>
      </c>
      <c r="K21" s="354">
        <v>0</v>
      </c>
      <c r="L21" s="354">
        <v>1</v>
      </c>
      <c r="M21" s="354">
        <v>0</v>
      </c>
      <c r="N21" s="355">
        <v>7</v>
      </c>
      <c r="O21" s="347">
        <f t="shared" si="0"/>
        <v>0</v>
      </c>
    </row>
    <row r="22" spans="1:15" s="22" customFormat="1" ht="12">
      <c r="A22" s="352" t="s">
        <v>324</v>
      </c>
      <c r="B22" s="353">
        <v>0</v>
      </c>
      <c r="C22" s="354">
        <v>0</v>
      </c>
      <c r="D22" s="354">
        <v>0</v>
      </c>
      <c r="E22" s="354">
        <v>0</v>
      </c>
      <c r="F22" s="354">
        <v>0</v>
      </c>
      <c r="G22" s="354">
        <v>2</v>
      </c>
      <c r="H22" s="354">
        <v>0</v>
      </c>
      <c r="I22" s="354">
        <v>0</v>
      </c>
      <c r="J22" s="354">
        <v>0</v>
      </c>
      <c r="K22" s="354">
        <v>0</v>
      </c>
      <c r="L22" s="354">
        <v>0</v>
      </c>
      <c r="M22" s="354">
        <v>0</v>
      </c>
      <c r="N22" s="355">
        <v>2</v>
      </c>
      <c r="O22" s="347">
        <f t="shared" si="0"/>
        <v>0</v>
      </c>
    </row>
    <row r="23" spans="1:15" s="22" customFormat="1" ht="12">
      <c r="A23" s="352" t="s">
        <v>35</v>
      </c>
      <c r="B23" s="353">
        <v>0</v>
      </c>
      <c r="C23" s="354">
        <v>0</v>
      </c>
      <c r="D23" s="354">
        <v>1</v>
      </c>
      <c r="E23" s="354">
        <v>5</v>
      </c>
      <c r="F23" s="354">
        <v>7</v>
      </c>
      <c r="G23" s="354">
        <v>8</v>
      </c>
      <c r="H23" s="354">
        <v>3</v>
      </c>
      <c r="I23" s="354">
        <v>0</v>
      </c>
      <c r="J23" s="354">
        <v>0</v>
      </c>
      <c r="K23" s="354">
        <v>2</v>
      </c>
      <c r="L23" s="354">
        <v>1</v>
      </c>
      <c r="M23" s="354">
        <v>0</v>
      </c>
      <c r="N23" s="355">
        <v>27</v>
      </c>
      <c r="O23" s="347">
        <f t="shared" si="0"/>
        <v>0</v>
      </c>
    </row>
    <row r="24" spans="1:15" s="22" customFormat="1" ht="12">
      <c r="A24" s="352" t="s">
        <v>30</v>
      </c>
      <c r="B24" s="353">
        <v>0</v>
      </c>
      <c r="C24" s="354">
        <v>0</v>
      </c>
      <c r="D24" s="354">
        <v>0</v>
      </c>
      <c r="E24" s="354">
        <v>0</v>
      </c>
      <c r="F24" s="354">
        <v>0</v>
      </c>
      <c r="G24" s="354">
        <v>2</v>
      </c>
      <c r="H24" s="354">
        <v>1</v>
      </c>
      <c r="I24" s="354">
        <v>0</v>
      </c>
      <c r="J24" s="354">
        <v>0</v>
      </c>
      <c r="K24" s="354">
        <v>0</v>
      </c>
      <c r="L24" s="354">
        <v>0</v>
      </c>
      <c r="M24" s="354">
        <v>0</v>
      </c>
      <c r="N24" s="355">
        <v>3</v>
      </c>
      <c r="O24" s="347">
        <f t="shared" si="0"/>
        <v>0</v>
      </c>
    </row>
    <row r="25" spans="1:15" s="22" customFormat="1" ht="12">
      <c r="A25" s="352" t="s">
        <v>54</v>
      </c>
      <c r="B25" s="353">
        <v>0</v>
      </c>
      <c r="C25" s="354">
        <v>0</v>
      </c>
      <c r="D25" s="354">
        <v>0</v>
      </c>
      <c r="E25" s="354">
        <v>0</v>
      </c>
      <c r="F25" s="354">
        <v>0</v>
      </c>
      <c r="G25" s="354">
        <v>0</v>
      </c>
      <c r="H25" s="354">
        <v>1</v>
      </c>
      <c r="I25" s="354">
        <v>0</v>
      </c>
      <c r="J25" s="354">
        <v>0</v>
      </c>
      <c r="K25" s="354">
        <v>0</v>
      </c>
      <c r="L25" s="354">
        <v>0</v>
      </c>
      <c r="M25" s="354">
        <v>0</v>
      </c>
      <c r="N25" s="355">
        <v>1</v>
      </c>
      <c r="O25" s="347">
        <f t="shared" si="0"/>
        <v>0</v>
      </c>
    </row>
    <row r="26" spans="1:15" s="22" customFormat="1" ht="12">
      <c r="A26" s="352" t="s">
        <v>5</v>
      </c>
      <c r="B26" s="353">
        <v>0</v>
      </c>
      <c r="C26" s="354">
        <v>0</v>
      </c>
      <c r="D26" s="354">
        <v>0</v>
      </c>
      <c r="E26" s="354">
        <v>0</v>
      </c>
      <c r="F26" s="354">
        <v>0</v>
      </c>
      <c r="G26" s="354">
        <v>0</v>
      </c>
      <c r="H26" s="354">
        <v>0</v>
      </c>
      <c r="I26" s="354">
        <v>0</v>
      </c>
      <c r="J26" s="354">
        <v>0</v>
      </c>
      <c r="K26" s="354">
        <v>1</v>
      </c>
      <c r="L26" s="354">
        <v>0</v>
      </c>
      <c r="M26" s="354">
        <v>0</v>
      </c>
      <c r="N26" s="355">
        <v>1</v>
      </c>
      <c r="O26" s="347">
        <f t="shared" si="0"/>
        <v>0</v>
      </c>
    </row>
    <row r="27" spans="1:15" s="22" customFormat="1" ht="12">
      <c r="A27" s="352" t="s">
        <v>194</v>
      </c>
      <c r="B27" s="353">
        <v>0</v>
      </c>
      <c r="C27" s="354">
        <v>0</v>
      </c>
      <c r="D27" s="354">
        <v>3</v>
      </c>
      <c r="E27" s="354">
        <v>8</v>
      </c>
      <c r="F27" s="354">
        <v>0</v>
      </c>
      <c r="G27" s="354">
        <v>2</v>
      </c>
      <c r="H27" s="354">
        <v>0</v>
      </c>
      <c r="I27" s="354">
        <v>0</v>
      </c>
      <c r="J27" s="354">
        <v>0</v>
      </c>
      <c r="K27" s="354">
        <v>0</v>
      </c>
      <c r="L27" s="354">
        <v>0</v>
      </c>
      <c r="M27" s="354">
        <v>0</v>
      </c>
      <c r="N27" s="355">
        <v>13</v>
      </c>
      <c r="O27" s="347">
        <f t="shared" si="0"/>
        <v>0</v>
      </c>
    </row>
    <row r="28" spans="1:15" s="22" customFormat="1" ht="12">
      <c r="A28" s="352" t="s">
        <v>26</v>
      </c>
      <c r="B28" s="353">
        <v>0</v>
      </c>
      <c r="C28" s="354">
        <v>0</v>
      </c>
      <c r="D28" s="354">
        <v>23</v>
      </c>
      <c r="E28" s="354">
        <v>47</v>
      </c>
      <c r="F28" s="354">
        <v>0</v>
      </c>
      <c r="G28" s="354">
        <v>33</v>
      </c>
      <c r="H28" s="354">
        <v>20</v>
      </c>
      <c r="I28" s="354">
        <v>0</v>
      </c>
      <c r="J28" s="354">
        <v>1</v>
      </c>
      <c r="K28" s="354">
        <v>1</v>
      </c>
      <c r="L28" s="354">
        <v>0</v>
      </c>
      <c r="M28" s="354">
        <v>0</v>
      </c>
      <c r="N28" s="355">
        <v>125</v>
      </c>
      <c r="O28" s="347">
        <f t="shared" si="0"/>
        <v>0</v>
      </c>
    </row>
    <row r="29" spans="1:15" s="22" customFormat="1" ht="12">
      <c r="A29" s="352" t="s">
        <v>325</v>
      </c>
      <c r="B29" s="353">
        <v>0</v>
      </c>
      <c r="C29" s="354">
        <v>0</v>
      </c>
      <c r="D29" s="354">
        <v>0</v>
      </c>
      <c r="E29" s="354">
        <v>4</v>
      </c>
      <c r="F29" s="354">
        <v>0</v>
      </c>
      <c r="G29" s="354">
        <v>0</v>
      </c>
      <c r="H29" s="354">
        <v>0</v>
      </c>
      <c r="I29" s="354">
        <v>0</v>
      </c>
      <c r="J29" s="354">
        <v>0</v>
      </c>
      <c r="K29" s="354">
        <v>0</v>
      </c>
      <c r="L29" s="354">
        <v>0</v>
      </c>
      <c r="M29" s="354">
        <v>0</v>
      </c>
      <c r="N29" s="355">
        <v>4</v>
      </c>
      <c r="O29" s="347">
        <f t="shared" si="0"/>
        <v>0</v>
      </c>
    </row>
    <row r="30" spans="1:15" s="22" customFormat="1" ht="12">
      <c r="A30" s="352" t="s">
        <v>195</v>
      </c>
      <c r="B30" s="353">
        <v>0</v>
      </c>
      <c r="C30" s="354">
        <v>1</v>
      </c>
      <c r="D30" s="354">
        <v>1</v>
      </c>
      <c r="E30" s="354">
        <v>3</v>
      </c>
      <c r="F30" s="354">
        <v>0</v>
      </c>
      <c r="G30" s="354">
        <v>3</v>
      </c>
      <c r="H30" s="354">
        <v>0</v>
      </c>
      <c r="I30" s="354">
        <v>0</v>
      </c>
      <c r="J30" s="354">
        <v>0</v>
      </c>
      <c r="K30" s="354">
        <v>0</v>
      </c>
      <c r="L30" s="354">
        <v>0</v>
      </c>
      <c r="M30" s="354">
        <v>0</v>
      </c>
      <c r="N30" s="355">
        <v>8</v>
      </c>
      <c r="O30" s="347">
        <f t="shared" si="0"/>
        <v>0</v>
      </c>
    </row>
    <row r="31" spans="1:15" s="22" customFormat="1" ht="12">
      <c r="A31" s="352" t="s">
        <v>20</v>
      </c>
      <c r="B31" s="353">
        <v>0</v>
      </c>
      <c r="C31" s="354">
        <v>3</v>
      </c>
      <c r="D31" s="354">
        <v>2</v>
      </c>
      <c r="E31" s="354">
        <v>18</v>
      </c>
      <c r="F31" s="354">
        <v>0</v>
      </c>
      <c r="G31" s="354">
        <v>10</v>
      </c>
      <c r="H31" s="354">
        <v>1</v>
      </c>
      <c r="I31" s="354">
        <v>0</v>
      </c>
      <c r="J31" s="354">
        <v>1</v>
      </c>
      <c r="K31" s="354">
        <v>0</v>
      </c>
      <c r="L31" s="354">
        <v>1</v>
      </c>
      <c r="M31" s="354">
        <v>0</v>
      </c>
      <c r="N31" s="355">
        <v>36</v>
      </c>
      <c r="O31" s="347">
        <f t="shared" si="0"/>
        <v>0</v>
      </c>
    </row>
    <row r="32" spans="1:15" s="22" customFormat="1" ht="12">
      <c r="A32" s="352" t="s">
        <v>278</v>
      </c>
      <c r="B32" s="353">
        <v>0</v>
      </c>
      <c r="C32" s="354">
        <v>0</v>
      </c>
      <c r="D32" s="354">
        <v>1</v>
      </c>
      <c r="E32" s="354">
        <v>6</v>
      </c>
      <c r="F32" s="354">
        <v>0</v>
      </c>
      <c r="G32" s="354">
        <v>1</v>
      </c>
      <c r="H32" s="354">
        <v>0</v>
      </c>
      <c r="I32" s="354">
        <v>0</v>
      </c>
      <c r="J32" s="354">
        <v>3</v>
      </c>
      <c r="K32" s="354">
        <v>0</v>
      </c>
      <c r="L32" s="354">
        <v>0</v>
      </c>
      <c r="M32" s="354">
        <v>0</v>
      </c>
      <c r="N32" s="355">
        <v>11</v>
      </c>
      <c r="O32" s="347">
        <f t="shared" si="0"/>
        <v>0</v>
      </c>
    </row>
    <row r="33" spans="1:15" s="22" customFormat="1" ht="12">
      <c r="A33" s="352" t="s">
        <v>61</v>
      </c>
      <c r="B33" s="353">
        <v>0</v>
      </c>
      <c r="C33" s="354">
        <v>0</v>
      </c>
      <c r="D33" s="354">
        <v>1</v>
      </c>
      <c r="E33" s="354">
        <v>2</v>
      </c>
      <c r="F33" s="354">
        <v>0</v>
      </c>
      <c r="G33" s="354">
        <v>1</v>
      </c>
      <c r="H33" s="354">
        <v>4</v>
      </c>
      <c r="I33" s="354">
        <v>0</v>
      </c>
      <c r="J33" s="354">
        <v>0</v>
      </c>
      <c r="K33" s="354">
        <v>0</v>
      </c>
      <c r="L33" s="354">
        <v>0</v>
      </c>
      <c r="M33" s="354">
        <v>0</v>
      </c>
      <c r="N33" s="355">
        <v>8</v>
      </c>
      <c r="O33" s="347">
        <f t="shared" si="0"/>
        <v>0</v>
      </c>
    </row>
    <row r="34" spans="1:15" s="22" customFormat="1" ht="12">
      <c r="A34" s="352" t="s">
        <v>66</v>
      </c>
      <c r="B34" s="353">
        <v>0</v>
      </c>
      <c r="C34" s="354">
        <v>0</v>
      </c>
      <c r="D34" s="354">
        <v>6</v>
      </c>
      <c r="E34" s="354">
        <v>8</v>
      </c>
      <c r="F34" s="354">
        <v>0</v>
      </c>
      <c r="G34" s="354">
        <v>8</v>
      </c>
      <c r="H34" s="354">
        <v>16</v>
      </c>
      <c r="I34" s="354">
        <v>0</v>
      </c>
      <c r="J34" s="354">
        <v>0</v>
      </c>
      <c r="K34" s="354">
        <v>1</v>
      </c>
      <c r="L34" s="354">
        <v>0</v>
      </c>
      <c r="M34" s="354">
        <v>0</v>
      </c>
      <c r="N34" s="355">
        <v>39</v>
      </c>
      <c r="O34" s="347">
        <f t="shared" si="0"/>
        <v>0</v>
      </c>
    </row>
    <row r="35" spans="1:15" s="22" customFormat="1" ht="12">
      <c r="A35" s="352" t="s">
        <v>8</v>
      </c>
      <c r="B35" s="353">
        <v>0</v>
      </c>
      <c r="C35" s="354">
        <v>0</v>
      </c>
      <c r="D35" s="354">
        <v>3</v>
      </c>
      <c r="E35" s="354">
        <v>1</v>
      </c>
      <c r="F35" s="354">
        <v>0</v>
      </c>
      <c r="G35" s="354">
        <v>0</v>
      </c>
      <c r="H35" s="354">
        <v>1</v>
      </c>
      <c r="I35" s="354">
        <v>1</v>
      </c>
      <c r="J35" s="354">
        <v>1</v>
      </c>
      <c r="K35" s="354">
        <v>0</v>
      </c>
      <c r="L35" s="354">
        <v>1</v>
      </c>
      <c r="M35" s="354">
        <v>0</v>
      </c>
      <c r="N35" s="355">
        <v>8</v>
      </c>
      <c r="O35" s="347">
        <f t="shared" si="0"/>
        <v>0</v>
      </c>
    </row>
    <row r="36" spans="1:15" s="22" customFormat="1" ht="12">
      <c r="A36" s="352" t="s">
        <v>21</v>
      </c>
      <c r="B36" s="353">
        <v>0</v>
      </c>
      <c r="C36" s="354">
        <v>0</v>
      </c>
      <c r="D36" s="354">
        <v>0</v>
      </c>
      <c r="E36" s="354">
        <v>1</v>
      </c>
      <c r="F36" s="354">
        <v>0</v>
      </c>
      <c r="G36" s="354">
        <v>0</v>
      </c>
      <c r="H36" s="354">
        <v>0</v>
      </c>
      <c r="I36" s="354">
        <v>0</v>
      </c>
      <c r="J36" s="354">
        <v>1</v>
      </c>
      <c r="K36" s="354">
        <v>0</v>
      </c>
      <c r="L36" s="354">
        <v>0</v>
      </c>
      <c r="M36" s="354">
        <v>0</v>
      </c>
      <c r="N36" s="355">
        <v>2</v>
      </c>
      <c r="O36" s="347">
        <f t="shared" si="0"/>
        <v>0</v>
      </c>
    </row>
    <row r="37" spans="1:15" s="22" customFormat="1" ht="12">
      <c r="A37" s="352" t="s">
        <v>9</v>
      </c>
      <c r="B37" s="353">
        <v>0</v>
      </c>
      <c r="C37" s="354">
        <v>0</v>
      </c>
      <c r="D37" s="354">
        <v>3</v>
      </c>
      <c r="E37" s="354">
        <v>2</v>
      </c>
      <c r="F37" s="354">
        <v>0</v>
      </c>
      <c r="G37" s="354">
        <v>2</v>
      </c>
      <c r="H37" s="354">
        <v>8</v>
      </c>
      <c r="I37" s="354">
        <v>0</v>
      </c>
      <c r="J37" s="354">
        <v>0</v>
      </c>
      <c r="K37" s="354">
        <v>1</v>
      </c>
      <c r="L37" s="354">
        <v>0</v>
      </c>
      <c r="M37" s="354">
        <v>0</v>
      </c>
      <c r="N37" s="355">
        <v>16</v>
      </c>
      <c r="O37" s="347">
        <f aca="true" t="shared" si="1" ref="O37:O66">SUM(B37:M37)-N37</f>
        <v>0</v>
      </c>
    </row>
    <row r="38" spans="1:15" s="22" customFormat="1" ht="12">
      <c r="A38" s="352" t="s">
        <v>49</v>
      </c>
      <c r="B38" s="353">
        <v>0</v>
      </c>
      <c r="C38" s="354">
        <v>0</v>
      </c>
      <c r="D38" s="354">
        <v>28</v>
      </c>
      <c r="E38" s="354">
        <v>29</v>
      </c>
      <c r="F38" s="354">
        <v>5</v>
      </c>
      <c r="G38" s="354">
        <v>38</v>
      </c>
      <c r="H38" s="354">
        <v>12</v>
      </c>
      <c r="I38" s="354">
        <v>1</v>
      </c>
      <c r="J38" s="354">
        <v>14</v>
      </c>
      <c r="K38" s="354">
        <v>1</v>
      </c>
      <c r="L38" s="354">
        <v>1</v>
      </c>
      <c r="M38" s="354">
        <v>1</v>
      </c>
      <c r="N38" s="355">
        <v>130</v>
      </c>
      <c r="O38" s="347">
        <f t="shared" si="1"/>
        <v>0</v>
      </c>
    </row>
    <row r="39" spans="1:15" s="22" customFormat="1" ht="12">
      <c r="A39" s="352" t="s">
        <v>190</v>
      </c>
      <c r="B39" s="353">
        <v>0</v>
      </c>
      <c r="C39" s="354">
        <v>0</v>
      </c>
      <c r="D39" s="354">
        <v>0</v>
      </c>
      <c r="E39" s="354">
        <v>1</v>
      </c>
      <c r="F39" s="354">
        <v>0</v>
      </c>
      <c r="G39" s="354">
        <v>0</v>
      </c>
      <c r="H39" s="354">
        <v>0</v>
      </c>
      <c r="I39" s="354">
        <v>0</v>
      </c>
      <c r="J39" s="354">
        <v>0</v>
      </c>
      <c r="K39" s="354">
        <v>0</v>
      </c>
      <c r="L39" s="354">
        <v>0</v>
      </c>
      <c r="M39" s="354">
        <v>0</v>
      </c>
      <c r="N39" s="355">
        <v>1</v>
      </c>
      <c r="O39" s="347">
        <f t="shared" si="1"/>
        <v>0</v>
      </c>
    </row>
    <row r="40" spans="1:15" s="22" customFormat="1" ht="12">
      <c r="A40" s="352" t="s">
        <v>28</v>
      </c>
      <c r="B40" s="353">
        <v>0</v>
      </c>
      <c r="C40" s="354">
        <v>2</v>
      </c>
      <c r="D40" s="354">
        <v>0</v>
      </c>
      <c r="E40" s="354">
        <v>1</v>
      </c>
      <c r="F40" s="354">
        <v>0</v>
      </c>
      <c r="G40" s="354">
        <v>0</v>
      </c>
      <c r="H40" s="354">
        <v>0</v>
      </c>
      <c r="I40" s="354">
        <v>0</v>
      </c>
      <c r="J40" s="354">
        <v>0</v>
      </c>
      <c r="K40" s="354">
        <v>0</v>
      </c>
      <c r="L40" s="354">
        <v>0</v>
      </c>
      <c r="M40" s="354">
        <v>0</v>
      </c>
      <c r="N40" s="355">
        <v>3</v>
      </c>
      <c r="O40" s="347">
        <f t="shared" si="1"/>
        <v>0</v>
      </c>
    </row>
    <row r="41" spans="1:15" s="22" customFormat="1" ht="12">
      <c r="A41" s="352" t="s">
        <v>62</v>
      </c>
      <c r="B41" s="353">
        <v>0</v>
      </c>
      <c r="C41" s="354">
        <v>0</v>
      </c>
      <c r="D41" s="354">
        <v>0</v>
      </c>
      <c r="E41" s="354">
        <v>0</v>
      </c>
      <c r="F41" s="354">
        <v>0</v>
      </c>
      <c r="G41" s="354">
        <v>5</v>
      </c>
      <c r="H41" s="354">
        <v>0</v>
      </c>
      <c r="I41" s="354">
        <v>0</v>
      </c>
      <c r="J41" s="354">
        <v>0</v>
      </c>
      <c r="K41" s="354">
        <v>0</v>
      </c>
      <c r="L41" s="354">
        <v>0</v>
      </c>
      <c r="M41" s="354">
        <v>0</v>
      </c>
      <c r="N41" s="355">
        <v>5</v>
      </c>
      <c r="O41" s="347">
        <f t="shared" si="1"/>
        <v>0</v>
      </c>
    </row>
    <row r="42" spans="1:15" s="22" customFormat="1" ht="12">
      <c r="A42" s="352" t="s">
        <v>22</v>
      </c>
      <c r="B42" s="353">
        <v>0</v>
      </c>
      <c r="C42" s="354">
        <v>1</v>
      </c>
      <c r="D42" s="354">
        <v>8</v>
      </c>
      <c r="E42" s="354">
        <v>20</v>
      </c>
      <c r="F42" s="354">
        <v>4</v>
      </c>
      <c r="G42" s="354">
        <v>10</v>
      </c>
      <c r="H42" s="354">
        <v>4</v>
      </c>
      <c r="I42" s="354">
        <v>1</v>
      </c>
      <c r="J42" s="354">
        <v>4</v>
      </c>
      <c r="K42" s="354">
        <v>0</v>
      </c>
      <c r="L42" s="354">
        <v>0</v>
      </c>
      <c r="M42" s="354">
        <v>0</v>
      </c>
      <c r="N42" s="355">
        <v>52</v>
      </c>
      <c r="O42" s="347">
        <f t="shared" si="1"/>
        <v>0</v>
      </c>
    </row>
    <row r="43" spans="1:15" s="22" customFormat="1" ht="12">
      <c r="A43" s="352" t="s">
        <v>33</v>
      </c>
      <c r="B43" s="353">
        <v>0</v>
      </c>
      <c r="C43" s="354">
        <v>0</v>
      </c>
      <c r="D43" s="354">
        <v>1</v>
      </c>
      <c r="E43" s="354">
        <v>1</v>
      </c>
      <c r="F43" s="354">
        <v>1</v>
      </c>
      <c r="G43" s="354">
        <v>0</v>
      </c>
      <c r="H43" s="354">
        <v>0</v>
      </c>
      <c r="I43" s="354">
        <v>0</v>
      </c>
      <c r="J43" s="354">
        <v>0</v>
      </c>
      <c r="K43" s="354">
        <v>0</v>
      </c>
      <c r="L43" s="354">
        <v>0</v>
      </c>
      <c r="M43" s="354">
        <v>0</v>
      </c>
      <c r="N43" s="355">
        <v>3</v>
      </c>
      <c r="O43" s="347">
        <f t="shared" si="1"/>
        <v>0</v>
      </c>
    </row>
    <row r="44" spans="1:15" s="22" customFormat="1" ht="12">
      <c r="A44" s="352" t="s">
        <v>199</v>
      </c>
      <c r="B44" s="353">
        <v>0</v>
      </c>
      <c r="C44" s="354">
        <v>0</v>
      </c>
      <c r="D44" s="354">
        <v>0</v>
      </c>
      <c r="E44" s="354">
        <v>0</v>
      </c>
      <c r="F44" s="354">
        <v>0</v>
      </c>
      <c r="G44" s="354">
        <v>1</v>
      </c>
      <c r="H44" s="354">
        <v>0</v>
      </c>
      <c r="I44" s="354">
        <v>0</v>
      </c>
      <c r="J44" s="354">
        <v>0</v>
      </c>
      <c r="K44" s="354">
        <v>0</v>
      </c>
      <c r="L44" s="354">
        <v>0</v>
      </c>
      <c r="M44" s="354">
        <v>0</v>
      </c>
      <c r="N44" s="355">
        <v>1</v>
      </c>
      <c r="O44" s="347">
        <f t="shared" si="1"/>
        <v>0</v>
      </c>
    </row>
    <row r="45" spans="1:15" s="22" customFormat="1" ht="12">
      <c r="A45" s="352" t="s">
        <v>50</v>
      </c>
      <c r="B45" s="353">
        <v>0</v>
      </c>
      <c r="C45" s="354">
        <v>0</v>
      </c>
      <c r="D45" s="354">
        <v>0</v>
      </c>
      <c r="E45" s="354">
        <v>0</v>
      </c>
      <c r="F45" s="354">
        <v>1</v>
      </c>
      <c r="G45" s="354">
        <v>3</v>
      </c>
      <c r="H45" s="354">
        <v>1</v>
      </c>
      <c r="I45" s="354">
        <v>0</v>
      </c>
      <c r="J45" s="354">
        <v>0</v>
      </c>
      <c r="K45" s="354">
        <v>1</v>
      </c>
      <c r="L45" s="354">
        <v>0</v>
      </c>
      <c r="M45" s="354">
        <v>0</v>
      </c>
      <c r="N45" s="355">
        <v>6</v>
      </c>
      <c r="O45" s="347">
        <f t="shared" si="1"/>
        <v>0</v>
      </c>
    </row>
    <row r="46" spans="1:15" s="22" customFormat="1" ht="12">
      <c r="A46" s="352" t="s">
        <v>51</v>
      </c>
      <c r="B46" s="353">
        <v>0</v>
      </c>
      <c r="C46" s="354">
        <v>0</v>
      </c>
      <c r="D46" s="354">
        <v>0</v>
      </c>
      <c r="E46" s="354">
        <v>1</v>
      </c>
      <c r="F46" s="354">
        <v>0</v>
      </c>
      <c r="G46" s="354">
        <v>0</v>
      </c>
      <c r="H46" s="354">
        <v>0</v>
      </c>
      <c r="I46" s="354">
        <v>0</v>
      </c>
      <c r="J46" s="354">
        <v>0</v>
      </c>
      <c r="K46" s="354">
        <v>0</v>
      </c>
      <c r="L46" s="354">
        <v>0</v>
      </c>
      <c r="M46" s="354">
        <v>0</v>
      </c>
      <c r="N46" s="355">
        <v>1</v>
      </c>
      <c r="O46" s="347">
        <f t="shared" si="1"/>
        <v>0</v>
      </c>
    </row>
    <row r="47" spans="1:15" s="22" customFormat="1" ht="12">
      <c r="A47" s="352" t="s">
        <v>10</v>
      </c>
      <c r="B47" s="353">
        <v>0</v>
      </c>
      <c r="C47" s="354">
        <v>1</v>
      </c>
      <c r="D47" s="354">
        <v>8</v>
      </c>
      <c r="E47" s="354">
        <v>21</v>
      </c>
      <c r="F47" s="354">
        <v>11</v>
      </c>
      <c r="G47" s="354">
        <v>25</v>
      </c>
      <c r="H47" s="354">
        <v>10</v>
      </c>
      <c r="I47" s="354">
        <v>0</v>
      </c>
      <c r="J47" s="354">
        <v>4</v>
      </c>
      <c r="K47" s="354">
        <v>3</v>
      </c>
      <c r="L47" s="354">
        <v>1</v>
      </c>
      <c r="M47" s="354">
        <v>1</v>
      </c>
      <c r="N47" s="355">
        <v>85</v>
      </c>
      <c r="O47" s="347">
        <f t="shared" si="1"/>
        <v>0</v>
      </c>
    </row>
    <row r="48" spans="1:15" s="22" customFormat="1" ht="12">
      <c r="A48" s="352" t="s">
        <v>57</v>
      </c>
      <c r="B48" s="353">
        <v>0</v>
      </c>
      <c r="C48" s="354">
        <v>0</v>
      </c>
      <c r="D48" s="354">
        <v>1</v>
      </c>
      <c r="E48" s="354">
        <v>2</v>
      </c>
      <c r="F48" s="354">
        <v>0</v>
      </c>
      <c r="G48" s="354">
        <v>0</v>
      </c>
      <c r="H48" s="354">
        <v>0</v>
      </c>
      <c r="I48" s="354">
        <v>0</v>
      </c>
      <c r="J48" s="354">
        <v>0</v>
      </c>
      <c r="K48" s="354">
        <v>0</v>
      </c>
      <c r="L48" s="354">
        <v>0</v>
      </c>
      <c r="M48" s="354">
        <v>0</v>
      </c>
      <c r="N48" s="355">
        <v>3</v>
      </c>
      <c r="O48" s="347">
        <f t="shared" si="1"/>
        <v>0</v>
      </c>
    </row>
    <row r="49" spans="1:15" s="22" customFormat="1" ht="12">
      <c r="A49" s="352" t="s">
        <v>23</v>
      </c>
      <c r="B49" s="353">
        <v>0</v>
      </c>
      <c r="C49" s="354">
        <v>0</v>
      </c>
      <c r="D49" s="354">
        <v>0</v>
      </c>
      <c r="E49" s="354">
        <v>0</v>
      </c>
      <c r="F49" s="354">
        <v>0</v>
      </c>
      <c r="G49" s="354">
        <v>0</v>
      </c>
      <c r="H49" s="354">
        <v>2</v>
      </c>
      <c r="I49" s="354">
        <v>0</v>
      </c>
      <c r="J49" s="354">
        <v>0</v>
      </c>
      <c r="K49" s="354">
        <v>0</v>
      </c>
      <c r="L49" s="354">
        <v>0</v>
      </c>
      <c r="M49" s="354">
        <v>0</v>
      </c>
      <c r="N49" s="355">
        <v>2</v>
      </c>
      <c r="O49" s="347">
        <f t="shared" si="1"/>
        <v>0</v>
      </c>
    </row>
    <row r="50" spans="1:15" s="22" customFormat="1" ht="12">
      <c r="A50" s="352" t="s">
        <v>11</v>
      </c>
      <c r="B50" s="353">
        <v>0</v>
      </c>
      <c r="C50" s="354">
        <v>0</v>
      </c>
      <c r="D50" s="354">
        <v>0</v>
      </c>
      <c r="E50" s="354">
        <v>0</v>
      </c>
      <c r="F50" s="354">
        <v>0</v>
      </c>
      <c r="G50" s="354">
        <v>0</v>
      </c>
      <c r="H50" s="354">
        <v>2</v>
      </c>
      <c r="I50" s="354">
        <v>0</v>
      </c>
      <c r="J50" s="354">
        <v>0</v>
      </c>
      <c r="K50" s="354">
        <v>0</v>
      </c>
      <c r="L50" s="354">
        <v>0</v>
      </c>
      <c r="M50" s="354">
        <v>0</v>
      </c>
      <c r="N50" s="355">
        <v>2</v>
      </c>
      <c r="O50" s="347">
        <f t="shared" si="1"/>
        <v>0</v>
      </c>
    </row>
    <row r="51" spans="1:15" s="22" customFormat="1" ht="12">
      <c r="A51" s="352" t="s">
        <v>24</v>
      </c>
      <c r="B51" s="353">
        <v>0</v>
      </c>
      <c r="C51" s="354">
        <v>0</v>
      </c>
      <c r="D51" s="354">
        <v>1</v>
      </c>
      <c r="E51" s="354">
        <v>9</v>
      </c>
      <c r="F51" s="354">
        <v>0</v>
      </c>
      <c r="G51" s="354">
        <v>1</v>
      </c>
      <c r="H51" s="354">
        <v>0</v>
      </c>
      <c r="I51" s="354">
        <v>0</v>
      </c>
      <c r="J51" s="354">
        <v>0</v>
      </c>
      <c r="K51" s="354">
        <v>0</v>
      </c>
      <c r="L51" s="354">
        <v>0</v>
      </c>
      <c r="M51" s="354">
        <v>0</v>
      </c>
      <c r="N51" s="355">
        <v>11</v>
      </c>
      <c r="O51" s="347">
        <f t="shared" si="1"/>
        <v>0</v>
      </c>
    </row>
    <row r="52" spans="1:15" s="22" customFormat="1" ht="12">
      <c r="A52" s="352" t="s">
        <v>189</v>
      </c>
      <c r="B52" s="353">
        <v>0</v>
      </c>
      <c r="C52" s="354">
        <v>0</v>
      </c>
      <c r="D52" s="354">
        <v>1</v>
      </c>
      <c r="E52" s="354">
        <v>2</v>
      </c>
      <c r="F52" s="354">
        <v>0</v>
      </c>
      <c r="G52" s="354">
        <v>10</v>
      </c>
      <c r="H52" s="354">
        <v>1</v>
      </c>
      <c r="I52" s="354">
        <v>0</v>
      </c>
      <c r="J52" s="354">
        <v>0</v>
      </c>
      <c r="K52" s="354">
        <v>0</v>
      </c>
      <c r="L52" s="354">
        <v>0</v>
      </c>
      <c r="M52" s="354">
        <v>0</v>
      </c>
      <c r="N52" s="355">
        <v>14</v>
      </c>
      <c r="O52" s="347">
        <f t="shared" si="1"/>
        <v>0</v>
      </c>
    </row>
    <row r="53" spans="1:15" s="22" customFormat="1" ht="12">
      <c r="A53" s="352" t="s">
        <v>36</v>
      </c>
      <c r="B53" s="353">
        <v>0</v>
      </c>
      <c r="C53" s="354">
        <v>0</v>
      </c>
      <c r="D53" s="354">
        <v>0</v>
      </c>
      <c r="E53" s="354">
        <v>3</v>
      </c>
      <c r="F53" s="354">
        <v>1</v>
      </c>
      <c r="G53" s="354">
        <v>1</v>
      </c>
      <c r="H53" s="354">
        <v>0</v>
      </c>
      <c r="I53" s="354">
        <v>2</v>
      </c>
      <c r="J53" s="354">
        <v>0</v>
      </c>
      <c r="K53" s="354">
        <v>0</v>
      </c>
      <c r="L53" s="354">
        <v>0</v>
      </c>
      <c r="M53" s="354">
        <v>0</v>
      </c>
      <c r="N53" s="355">
        <v>7</v>
      </c>
      <c r="O53" s="347">
        <f t="shared" si="1"/>
        <v>0</v>
      </c>
    </row>
    <row r="54" spans="1:15" s="22" customFormat="1" ht="12">
      <c r="A54" s="352" t="s">
        <v>63</v>
      </c>
      <c r="B54" s="353">
        <v>0</v>
      </c>
      <c r="C54" s="354">
        <v>0</v>
      </c>
      <c r="D54" s="354">
        <v>0</v>
      </c>
      <c r="E54" s="354">
        <v>2</v>
      </c>
      <c r="F54" s="354">
        <v>2</v>
      </c>
      <c r="G54" s="354">
        <v>0</v>
      </c>
      <c r="H54" s="354">
        <v>1</v>
      </c>
      <c r="I54" s="354">
        <v>0</v>
      </c>
      <c r="J54" s="354">
        <v>3</v>
      </c>
      <c r="K54" s="354">
        <v>0</v>
      </c>
      <c r="L54" s="354">
        <v>0</v>
      </c>
      <c r="M54" s="354">
        <v>0</v>
      </c>
      <c r="N54" s="355">
        <v>8</v>
      </c>
      <c r="O54" s="347">
        <f t="shared" si="1"/>
        <v>0</v>
      </c>
    </row>
    <row r="55" spans="1:15" s="22" customFormat="1" ht="12">
      <c r="A55" s="352" t="s">
        <v>191</v>
      </c>
      <c r="B55" s="353">
        <v>0</v>
      </c>
      <c r="C55" s="354">
        <v>0</v>
      </c>
      <c r="D55" s="354">
        <v>1</v>
      </c>
      <c r="E55" s="354">
        <v>4</v>
      </c>
      <c r="F55" s="354">
        <v>1</v>
      </c>
      <c r="G55" s="354">
        <v>1</v>
      </c>
      <c r="H55" s="354">
        <v>3</v>
      </c>
      <c r="I55" s="354">
        <v>0</v>
      </c>
      <c r="J55" s="354">
        <v>0</v>
      </c>
      <c r="K55" s="354">
        <v>0</v>
      </c>
      <c r="L55" s="354">
        <v>0</v>
      </c>
      <c r="M55" s="354">
        <v>0</v>
      </c>
      <c r="N55" s="355">
        <v>10</v>
      </c>
      <c r="O55" s="347">
        <f t="shared" si="1"/>
        <v>0</v>
      </c>
    </row>
    <row r="56" spans="1:15" s="22" customFormat="1" ht="12">
      <c r="A56" s="352" t="s">
        <v>85</v>
      </c>
      <c r="B56" s="353">
        <v>0</v>
      </c>
      <c r="C56" s="354">
        <v>0</v>
      </c>
      <c r="D56" s="354">
        <v>1</v>
      </c>
      <c r="E56" s="354">
        <v>0</v>
      </c>
      <c r="F56" s="354">
        <v>0</v>
      </c>
      <c r="G56" s="354">
        <v>0</v>
      </c>
      <c r="H56" s="354">
        <v>0</v>
      </c>
      <c r="I56" s="354">
        <v>0</v>
      </c>
      <c r="J56" s="354">
        <v>0</v>
      </c>
      <c r="K56" s="354">
        <v>0</v>
      </c>
      <c r="L56" s="354">
        <v>0</v>
      </c>
      <c r="M56" s="354">
        <v>0</v>
      </c>
      <c r="N56" s="355">
        <v>1</v>
      </c>
      <c r="O56" s="347">
        <f t="shared" si="1"/>
        <v>0</v>
      </c>
    </row>
    <row r="57" spans="1:15" s="22" customFormat="1" ht="12">
      <c r="A57" s="352" t="s">
        <v>196</v>
      </c>
      <c r="B57" s="353">
        <v>0</v>
      </c>
      <c r="C57" s="354">
        <v>0</v>
      </c>
      <c r="D57" s="354">
        <v>0</v>
      </c>
      <c r="E57" s="354">
        <v>3</v>
      </c>
      <c r="F57" s="354">
        <v>0</v>
      </c>
      <c r="G57" s="354">
        <v>0</v>
      </c>
      <c r="H57" s="354">
        <v>0</v>
      </c>
      <c r="I57" s="354">
        <v>0</v>
      </c>
      <c r="J57" s="354">
        <v>0</v>
      </c>
      <c r="K57" s="354">
        <v>0</v>
      </c>
      <c r="L57" s="354">
        <v>0</v>
      </c>
      <c r="M57" s="354">
        <v>0</v>
      </c>
      <c r="N57" s="355">
        <v>3</v>
      </c>
      <c r="O57" s="347">
        <f t="shared" si="1"/>
        <v>0</v>
      </c>
    </row>
    <row r="58" spans="1:15" s="22" customFormat="1" ht="12">
      <c r="A58" s="352" t="s">
        <v>58</v>
      </c>
      <c r="B58" s="353">
        <v>0</v>
      </c>
      <c r="C58" s="354">
        <v>1</v>
      </c>
      <c r="D58" s="354">
        <v>6</v>
      </c>
      <c r="E58" s="354">
        <v>46</v>
      </c>
      <c r="F58" s="354">
        <v>10</v>
      </c>
      <c r="G58" s="354">
        <v>2</v>
      </c>
      <c r="H58" s="354">
        <v>1</v>
      </c>
      <c r="I58" s="354">
        <v>0</v>
      </c>
      <c r="J58" s="354">
        <v>1</v>
      </c>
      <c r="K58" s="354">
        <v>0</v>
      </c>
      <c r="L58" s="354">
        <v>0</v>
      </c>
      <c r="M58" s="354">
        <v>0</v>
      </c>
      <c r="N58" s="355">
        <v>67</v>
      </c>
      <c r="O58" s="347">
        <f t="shared" si="1"/>
        <v>0</v>
      </c>
    </row>
    <row r="59" spans="1:15" s="22" customFormat="1" ht="12">
      <c r="A59" s="352" t="s">
        <v>55</v>
      </c>
      <c r="B59" s="353">
        <v>0</v>
      </c>
      <c r="C59" s="354">
        <v>0</v>
      </c>
      <c r="D59" s="354">
        <v>0</v>
      </c>
      <c r="E59" s="354">
        <v>0</v>
      </c>
      <c r="F59" s="354">
        <v>0</v>
      </c>
      <c r="G59" s="354">
        <v>0</v>
      </c>
      <c r="H59" s="354">
        <v>1</v>
      </c>
      <c r="I59" s="354">
        <v>0</v>
      </c>
      <c r="J59" s="354">
        <v>0</v>
      </c>
      <c r="K59" s="354">
        <v>0</v>
      </c>
      <c r="L59" s="354">
        <v>0</v>
      </c>
      <c r="M59" s="354">
        <v>0</v>
      </c>
      <c r="N59" s="355">
        <v>1</v>
      </c>
      <c r="O59" s="347">
        <f t="shared" si="1"/>
        <v>0</v>
      </c>
    </row>
    <row r="60" spans="1:15" s="22" customFormat="1" ht="12">
      <c r="A60" s="352" t="s">
        <v>197</v>
      </c>
      <c r="B60" s="353">
        <v>0</v>
      </c>
      <c r="C60" s="354">
        <v>0</v>
      </c>
      <c r="D60" s="354">
        <v>0</v>
      </c>
      <c r="E60" s="354">
        <v>0</v>
      </c>
      <c r="F60" s="354">
        <v>0</v>
      </c>
      <c r="G60" s="354">
        <v>1</v>
      </c>
      <c r="H60" s="354">
        <v>0</v>
      </c>
      <c r="I60" s="354">
        <v>0</v>
      </c>
      <c r="J60" s="354">
        <v>0</v>
      </c>
      <c r="K60" s="354">
        <v>0</v>
      </c>
      <c r="L60" s="354">
        <v>0</v>
      </c>
      <c r="M60" s="354">
        <v>0</v>
      </c>
      <c r="N60" s="355">
        <v>1</v>
      </c>
      <c r="O60" s="347">
        <f t="shared" si="1"/>
        <v>0</v>
      </c>
    </row>
    <row r="61" spans="1:15" s="22" customFormat="1" ht="12">
      <c r="A61" s="352" t="s">
        <v>12</v>
      </c>
      <c r="B61" s="353">
        <v>0</v>
      </c>
      <c r="C61" s="354">
        <v>1</v>
      </c>
      <c r="D61" s="354">
        <v>30</v>
      </c>
      <c r="E61" s="354">
        <v>37</v>
      </c>
      <c r="F61" s="354">
        <v>15</v>
      </c>
      <c r="G61" s="354">
        <v>51</v>
      </c>
      <c r="H61" s="354">
        <v>51</v>
      </c>
      <c r="I61" s="354">
        <v>0</v>
      </c>
      <c r="J61" s="354">
        <v>12</v>
      </c>
      <c r="K61" s="354">
        <v>9</v>
      </c>
      <c r="L61" s="354">
        <v>21</v>
      </c>
      <c r="M61" s="354">
        <v>5</v>
      </c>
      <c r="N61" s="355">
        <v>232</v>
      </c>
      <c r="O61" s="347">
        <f t="shared" si="1"/>
        <v>0</v>
      </c>
    </row>
    <row r="62" spans="1:15" s="22" customFormat="1" ht="12">
      <c r="A62" s="352" t="s">
        <v>65</v>
      </c>
      <c r="B62" s="353">
        <v>0</v>
      </c>
      <c r="C62" s="354">
        <v>0</v>
      </c>
      <c r="D62" s="354">
        <v>2</v>
      </c>
      <c r="E62" s="354">
        <v>6</v>
      </c>
      <c r="F62" s="354">
        <v>0</v>
      </c>
      <c r="G62" s="354">
        <v>0</v>
      </c>
      <c r="H62" s="354">
        <v>5</v>
      </c>
      <c r="I62" s="354">
        <v>0</v>
      </c>
      <c r="J62" s="354">
        <v>0</v>
      </c>
      <c r="K62" s="354">
        <v>0</v>
      </c>
      <c r="L62" s="354">
        <v>0</v>
      </c>
      <c r="M62" s="354">
        <v>0</v>
      </c>
      <c r="N62" s="355">
        <v>13</v>
      </c>
      <c r="O62" s="347">
        <f t="shared" si="1"/>
        <v>0</v>
      </c>
    </row>
    <row r="63" spans="1:15" s="22" customFormat="1" ht="12">
      <c r="A63" s="352" t="s">
        <v>31</v>
      </c>
      <c r="B63" s="353">
        <v>0</v>
      </c>
      <c r="C63" s="354">
        <v>0</v>
      </c>
      <c r="D63" s="354">
        <v>11</v>
      </c>
      <c r="E63" s="354">
        <v>6</v>
      </c>
      <c r="F63" s="354">
        <v>4</v>
      </c>
      <c r="G63" s="354">
        <v>13</v>
      </c>
      <c r="H63" s="354">
        <v>14</v>
      </c>
      <c r="I63" s="354">
        <v>0</v>
      </c>
      <c r="J63" s="354">
        <v>5</v>
      </c>
      <c r="K63" s="354">
        <v>3</v>
      </c>
      <c r="L63" s="354">
        <v>6</v>
      </c>
      <c r="M63" s="354">
        <v>1</v>
      </c>
      <c r="N63" s="355">
        <v>63</v>
      </c>
      <c r="O63" s="347">
        <f t="shared" si="1"/>
        <v>0</v>
      </c>
    </row>
    <row r="64" spans="1:15" s="22" customFormat="1" ht="12">
      <c r="A64" s="352" t="s">
        <v>200</v>
      </c>
      <c r="B64" s="353">
        <v>0</v>
      </c>
      <c r="C64" s="354">
        <v>1</v>
      </c>
      <c r="D64" s="354">
        <v>0</v>
      </c>
      <c r="E64" s="354">
        <v>0</v>
      </c>
      <c r="F64" s="354">
        <v>0</v>
      </c>
      <c r="G64" s="354">
        <v>0</v>
      </c>
      <c r="H64" s="354">
        <v>0</v>
      </c>
      <c r="I64" s="354">
        <v>0</v>
      </c>
      <c r="J64" s="354">
        <v>0</v>
      </c>
      <c r="K64" s="354">
        <v>0</v>
      </c>
      <c r="L64" s="354">
        <v>0</v>
      </c>
      <c r="M64" s="354">
        <v>0</v>
      </c>
      <c r="N64" s="355">
        <v>1</v>
      </c>
      <c r="O64" s="347">
        <f t="shared" si="1"/>
        <v>0</v>
      </c>
    </row>
    <row r="65" spans="1:15" s="22" customFormat="1" ht="12">
      <c r="A65" s="162" t="s">
        <v>41</v>
      </c>
      <c r="B65" s="163">
        <v>2</v>
      </c>
      <c r="C65" s="163">
        <v>16</v>
      </c>
      <c r="D65" s="163">
        <v>176</v>
      </c>
      <c r="E65" s="163">
        <v>352</v>
      </c>
      <c r="F65" s="163">
        <v>86</v>
      </c>
      <c r="G65" s="163">
        <v>294</v>
      </c>
      <c r="H65" s="163">
        <v>242</v>
      </c>
      <c r="I65" s="163">
        <v>8</v>
      </c>
      <c r="J65" s="163">
        <v>66</v>
      </c>
      <c r="K65" s="163">
        <v>33</v>
      </c>
      <c r="L65" s="163">
        <v>43</v>
      </c>
      <c r="M65" s="163">
        <v>13</v>
      </c>
      <c r="N65" s="163">
        <v>1331</v>
      </c>
      <c r="O65" s="347">
        <f t="shared" si="1"/>
        <v>0</v>
      </c>
    </row>
    <row r="66" spans="1:15" s="22" customFormat="1" ht="11.25">
      <c r="A66" s="438" t="s">
        <v>77</v>
      </c>
      <c r="B66" s="439">
        <f aca="true" t="shared" si="2" ref="B66:N66">B65/$N65</f>
        <v>0.0015026296018031556</v>
      </c>
      <c r="C66" s="440">
        <f t="shared" si="2"/>
        <v>0.012021036814425245</v>
      </c>
      <c r="D66" s="440">
        <f t="shared" si="2"/>
        <v>0.1322314049586777</v>
      </c>
      <c r="E66" s="440">
        <f t="shared" si="2"/>
        <v>0.2644628099173554</v>
      </c>
      <c r="F66" s="440">
        <f t="shared" si="2"/>
        <v>0.06461307287753569</v>
      </c>
      <c r="G66" s="440">
        <f t="shared" si="2"/>
        <v>0.22088655146506386</v>
      </c>
      <c r="H66" s="440">
        <f t="shared" si="2"/>
        <v>0.18181818181818182</v>
      </c>
      <c r="I66" s="440">
        <f t="shared" si="2"/>
        <v>0.006010518407212622</v>
      </c>
      <c r="J66" s="440">
        <f t="shared" si="2"/>
        <v>0.049586776859504134</v>
      </c>
      <c r="K66" s="440">
        <f t="shared" si="2"/>
        <v>0.024793388429752067</v>
      </c>
      <c r="L66" s="440">
        <f t="shared" si="2"/>
        <v>0.032306536438767845</v>
      </c>
      <c r="M66" s="440">
        <f t="shared" si="2"/>
        <v>0.009767092411720512</v>
      </c>
      <c r="N66" s="441">
        <f t="shared" si="2"/>
        <v>1</v>
      </c>
      <c r="O66" s="347">
        <f t="shared" si="1"/>
        <v>0</v>
      </c>
    </row>
    <row r="67" spans="1:15" s="18" customFormat="1" ht="12.75">
      <c r="A67" s="100"/>
      <c r="B67" s="101"/>
      <c r="C67" s="101"/>
      <c r="D67" s="101"/>
      <c r="E67" s="101"/>
      <c r="F67" s="101"/>
      <c r="G67" s="101"/>
      <c r="H67" s="101"/>
      <c r="I67" s="101"/>
      <c r="J67" s="101"/>
      <c r="K67" s="101"/>
      <c r="L67" s="101"/>
      <c r="M67" s="101"/>
      <c r="N67" s="101"/>
      <c r="O67" s="347"/>
    </row>
    <row r="68" spans="1:15" ht="12.75">
      <c r="A68" s="100"/>
      <c r="B68" s="101"/>
      <c r="C68" s="101"/>
      <c r="D68" s="101"/>
      <c r="E68" s="101"/>
      <c r="F68" s="101"/>
      <c r="G68" s="101"/>
      <c r="H68" s="101"/>
      <c r="I68" s="101"/>
      <c r="J68" s="101"/>
      <c r="K68" s="101"/>
      <c r="L68" s="101"/>
      <c r="M68" s="101"/>
      <c r="N68" s="101"/>
      <c r="O68" s="347"/>
    </row>
    <row r="69" spans="1:15" s="18" customFormat="1" ht="12.75">
      <c r="A69" s="100"/>
      <c r="B69" s="101"/>
      <c r="C69" s="101"/>
      <c r="D69" s="101"/>
      <c r="E69" s="101"/>
      <c r="F69" s="101"/>
      <c r="G69" s="101"/>
      <c r="H69" s="101"/>
      <c r="I69" s="101"/>
      <c r="J69" s="101"/>
      <c r="K69" s="101"/>
      <c r="L69" s="101"/>
      <c r="M69" s="101"/>
      <c r="N69" s="101"/>
      <c r="O69" s="347"/>
    </row>
    <row r="70" spans="1:15" s="18" customFormat="1" ht="12.75">
      <c r="A70" s="100"/>
      <c r="B70" s="101"/>
      <c r="C70" s="101"/>
      <c r="D70" s="101"/>
      <c r="E70" s="101"/>
      <c r="F70" s="101"/>
      <c r="G70" s="101"/>
      <c r="H70" s="101"/>
      <c r="I70" s="101"/>
      <c r="J70" s="101"/>
      <c r="K70" s="101"/>
      <c r="L70" s="101"/>
      <c r="M70" s="101"/>
      <c r="N70" s="101"/>
      <c r="O70" s="347"/>
    </row>
    <row r="71" spans="1:15" s="18" customFormat="1" ht="12.75">
      <c r="A71" s="100"/>
      <c r="B71" s="101"/>
      <c r="C71" s="101"/>
      <c r="D71" s="101"/>
      <c r="E71" s="101"/>
      <c r="F71" s="101"/>
      <c r="G71" s="101"/>
      <c r="H71" s="101"/>
      <c r="I71" s="101"/>
      <c r="J71" s="101"/>
      <c r="K71" s="101"/>
      <c r="L71" s="101"/>
      <c r="M71" s="101"/>
      <c r="N71" s="101"/>
      <c r="O71" s="347"/>
    </row>
    <row r="72" spans="1:15" s="18" customFormat="1" ht="12.75">
      <c r="A72" s="100"/>
      <c r="B72" s="101"/>
      <c r="C72" s="101"/>
      <c r="D72" s="101"/>
      <c r="E72" s="101"/>
      <c r="F72" s="101"/>
      <c r="G72" s="101"/>
      <c r="H72" s="101"/>
      <c r="I72" s="101"/>
      <c r="J72" s="101"/>
      <c r="K72" s="101"/>
      <c r="L72" s="101"/>
      <c r="M72" s="101"/>
      <c r="N72" s="101"/>
      <c r="O72" s="347"/>
    </row>
    <row r="73" spans="1:15" s="18" customFormat="1" ht="12.75">
      <c r="A73" s="100"/>
      <c r="B73" s="101"/>
      <c r="C73" s="101"/>
      <c r="D73" s="101"/>
      <c r="E73" s="101"/>
      <c r="F73" s="101"/>
      <c r="G73" s="101"/>
      <c r="H73" s="101"/>
      <c r="I73" s="101"/>
      <c r="J73" s="101"/>
      <c r="K73" s="101"/>
      <c r="L73" s="101"/>
      <c r="M73" s="101"/>
      <c r="N73" s="101"/>
      <c r="O73" s="101"/>
    </row>
    <row r="74" spans="1:15" s="18" customFormat="1" ht="12.75">
      <c r="A74" s="100"/>
      <c r="B74" s="101"/>
      <c r="C74" s="101"/>
      <c r="D74" s="101"/>
      <c r="E74" s="101"/>
      <c r="F74" s="101"/>
      <c r="G74" s="101"/>
      <c r="H74" s="101"/>
      <c r="I74" s="101"/>
      <c r="J74" s="101"/>
      <c r="K74" s="101"/>
      <c r="L74" s="101"/>
      <c r="M74" s="101"/>
      <c r="N74" s="101"/>
      <c r="O74" s="101"/>
    </row>
    <row r="78" spans="1:15" s="18" customFormat="1" ht="12.75">
      <c r="A78" s="100"/>
      <c r="B78" s="101"/>
      <c r="C78" s="101"/>
      <c r="D78" s="101"/>
      <c r="E78" s="101"/>
      <c r="F78" s="101"/>
      <c r="G78" s="101"/>
      <c r="H78" s="101"/>
      <c r="I78" s="101"/>
      <c r="J78" s="101"/>
      <c r="K78" s="101"/>
      <c r="L78" s="101"/>
      <c r="M78" s="101"/>
      <c r="N78" s="101"/>
      <c r="O78" s="101"/>
    </row>
  </sheetData>
  <sheetProtection sheet="1" objects="1" scenarios="1"/>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sheetPr codeName="List3"/>
  <dimension ref="A1:Q129"/>
  <sheetViews>
    <sheetView showGridLines="0" tabSelected="1" zoomScaleSheetLayoutView="100" workbookViewId="0" topLeftCell="A13">
      <selection activeCell="A82" sqref="A82:B83"/>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58"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69" customWidth="1"/>
    <col min="14" max="14" width="8.00390625" style="317" customWidth="1"/>
    <col min="15" max="15" width="7.00390625" style="317" customWidth="1"/>
    <col min="16" max="16" width="5.00390625" style="317" customWidth="1"/>
    <col min="17" max="17" width="9.140625" style="69" customWidth="1"/>
    <col min="18" max="16384" width="9.140625" style="1" customWidth="1"/>
  </cols>
  <sheetData>
    <row r="1" spans="1:17" s="80" customFormat="1" ht="15.75">
      <c r="A1" s="597" t="s">
        <v>89</v>
      </c>
      <c r="B1" s="598"/>
      <c r="C1" s="598"/>
      <c r="D1" s="598"/>
      <c r="E1" s="598"/>
      <c r="F1" s="598"/>
      <c r="G1" s="598"/>
      <c r="H1" s="598"/>
      <c r="I1" s="598"/>
      <c r="J1" s="598"/>
      <c r="K1" s="79"/>
      <c r="L1" s="79"/>
      <c r="M1" s="81"/>
      <c r="N1" s="317"/>
      <c r="O1" s="317"/>
      <c r="P1" s="317"/>
      <c r="Q1" s="81"/>
    </row>
    <row r="2" spans="1:17" s="80" customFormat="1" ht="24.75" customHeight="1">
      <c r="A2" s="599" t="str">
        <f>LOWER(Nastavení!B1)</f>
        <v>srpen 2008</v>
      </c>
      <c r="B2" s="600"/>
      <c r="C2" s="600"/>
      <c r="D2" s="600"/>
      <c r="E2" s="600"/>
      <c r="F2" s="600"/>
      <c r="G2" s="600"/>
      <c r="H2" s="600"/>
      <c r="I2" s="600"/>
      <c r="J2" s="600"/>
      <c r="K2" s="79"/>
      <c r="L2" s="79"/>
      <c r="M2" s="81"/>
      <c r="N2" s="317"/>
      <c r="O2" s="317"/>
      <c r="P2" s="317"/>
      <c r="Q2" s="81"/>
    </row>
    <row r="3" spans="1:17" s="402" customFormat="1" ht="8.25">
      <c r="A3" s="397"/>
      <c r="B3" s="398"/>
      <c r="C3" s="398"/>
      <c r="D3" s="398"/>
      <c r="E3" s="398"/>
      <c r="F3" s="398"/>
      <c r="G3" s="398"/>
      <c r="H3" s="398"/>
      <c r="I3" s="429" t="s">
        <v>235</v>
      </c>
      <c r="J3" s="398"/>
      <c r="K3" s="399"/>
      <c r="L3" s="399"/>
      <c r="M3" s="400"/>
      <c r="N3" s="401"/>
      <c r="O3" s="401"/>
      <c r="P3" s="401"/>
      <c r="Q3" s="400"/>
    </row>
    <row r="4" spans="2:17" s="11" customFormat="1" ht="12.75">
      <c r="B4" s="601" t="s">
        <v>0</v>
      </c>
      <c r="C4" s="594" t="s">
        <v>110</v>
      </c>
      <c r="D4" s="595"/>
      <c r="E4" s="596"/>
      <c r="F4" s="594" t="s">
        <v>111</v>
      </c>
      <c r="G4" s="595"/>
      <c r="H4" s="596"/>
      <c r="I4" s="601" t="s">
        <v>41</v>
      </c>
      <c r="J4" s="9"/>
      <c r="K4" s="9"/>
      <c r="L4" s="9"/>
      <c r="M4" s="82"/>
      <c r="N4" s="317"/>
      <c r="O4" s="317"/>
      <c r="P4" s="317"/>
      <c r="Q4" s="82"/>
    </row>
    <row r="5" spans="2:17" s="11" customFormat="1" ht="12.75">
      <c r="B5" s="602"/>
      <c r="C5" s="225" t="s">
        <v>42</v>
      </c>
      <c r="D5" s="225" t="s">
        <v>43</v>
      </c>
      <c r="E5" s="226" t="s">
        <v>41</v>
      </c>
      <c r="F5" s="225" t="s">
        <v>42</v>
      </c>
      <c r="G5" s="225" t="s">
        <v>43</v>
      </c>
      <c r="H5" s="226" t="s">
        <v>118</v>
      </c>
      <c r="I5" s="602"/>
      <c r="J5" s="9"/>
      <c r="K5" s="1"/>
      <c r="L5" s="9"/>
      <c r="M5" s="82"/>
      <c r="N5" s="317"/>
      <c r="O5" s="317"/>
      <c r="P5" s="317"/>
      <c r="Q5" s="82"/>
    </row>
    <row r="6" spans="2:17" s="11" customFormat="1" ht="12.75">
      <c r="B6" s="190" t="s">
        <v>38</v>
      </c>
      <c r="C6" s="191">
        <v>3</v>
      </c>
      <c r="D6" s="192">
        <v>0</v>
      </c>
      <c r="E6" s="306">
        <v>3</v>
      </c>
      <c r="F6" s="332">
        <v>1</v>
      </c>
      <c r="G6" s="151">
        <v>1</v>
      </c>
      <c r="H6" s="152">
        <v>2</v>
      </c>
      <c r="I6" s="330">
        <v>5</v>
      </c>
      <c r="J6" s="45"/>
      <c r="K6" s="347">
        <f aca="true" t="shared" si="0" ref="K6:K13">SUM(C6:H6)-E6-H6-I6</f>
        <v>0</v>
      </c>
      <c r="L6" s="9"/>
      <c r="M6" s="82"/>
      <c r="N6" s="317"/>
      <c r="O6" s="317"/>
      <c r="P6" s="317"/>
      <c r="Q6" s="82"/>
    </row>
    <row r="7" spans="2:17" s="11" customFormat="1" ht="12.75">
      <c r="B7" s="178" t="s">
        <v>14</v>
      </c>
      <c r="C7" s="179">
        <v>1</v>
      </c>
      <c r="D7" s="154">
        <v>0</v>
      </c>
      <c r="E7" s="180">
        <v>1</v>
      </c>
      <c r="F7" s="333">
        <v>0</v>
      </c>
      <c r="G7" s="154">
        <v>0</v>
      </c>
      <c r="H7" s="155">
        <v>0</v>
      </c>
      <c r="I7" s="331">
        <v>1</v>
      </c>
      <c r="J7" s="45"/>
      <c r="K7" s="347">
        <f t="shared" si="0"/>
        <v>0</v>
      </c>
      <c r="L7" s="1"/>
      <c r="M7" s="82"/>
      <c r="N7" s="317"/>
      <c r="O7" s="317"/>
      <c r="P7" s="317"/>
      <c r="Q7" s="82"/>
    </row>
    <row r="8" spans="2:17" s="11" customFormat="1" ht="12.75">
      <c r="B8" s="178" t="s">
        <v>32</v>
      </c>
      <c r="C8" s="179">
        <v>2</v>
      </c>
      <c r="D8" s="154">
        <v>1</v>
      </c>
      <c r="E8" s="180">
        <v>3</v>
      </c>
      <c r="F8" s="333">
        <v>2</v>
      </c>
      <c r="G8" s="154">
        <v>1</v>
      </c>
      <c r="H8" s="155">
        <v>3</v>
      </c>
      <c r="I8" s="331">
        <v>6</v>
      </c>
      <c r="J8" s="45"/>
      <c r="K8" s="347">
        <f t="shared" si="0"/>
        <v>0</v>
      </c>
      <c r="L8" s="1"/>
      <c r="M8" s="82"/>
      <c r="N8" s="317"/>
      <c r="O8" s="317"/>
      <c r="P8" s="317"/>
      <c r="Q8" s="82"/>
    </row>
    <row r="9" spans="2:17" s="11" customFormat="1" ht="12.75">
      <c r="B9" s="178" t="s">
        <v>3</v>
      </c>
      <c r="C9" s="179">
        <v>6</v>
      </c>
      <c r="D9" s="154">
        <v>2</v>
      </c>
      <c r="E9" s="180">
        <v>8</v>
      </c>
      <c r="F9" s="333">
        <v>1</v>
      </c>
      <c r="G9" s="154">
        <v>0</v>
      </c>
      <c r="H9" s="155">
        <v>1</v>
      </c>
      <c r="I9" s="331">
        <v>9</v>
      </c>
      <c r="J9" s="45"/>
      <c r="K9" s="347">
        <f t="shared" si="0"/>
        <v>0</v>
      </c>
      <c r="L9" s="1"/>
      <c r="M9" s="82"/>
      <c r="N9" s="317"/>
      <c r="O9" s="317"/>
      <c r="P9" s="317"/>
      <c r="Q9" s="82"/>
    </row>
    <row r="10" spans="2:17" s="11" customFormat="1" ht="12.75">
      <c r="B10" s="178" t="s">
        <v>40</v>
      </c>
      <c r="C10" s="179">
        <v>1</v>
      </c>
      <c r="D10" s="154">
        <v>0</v>
      </c>
      <c r="E10" s="180">
        <v>1</v>
      </c>
      <c r="F10" s="333">
        <v>0</v>
      </c>
      <c r="G10" s="154">
        <v>0</v>
      </c>
      <c r="H10" s="155">
        <v>0</v>
      </c>
      <c r="I10" s="331">
        <v>1</v>
      </c>
      <c r="J10" s="1"/>
      <c r="K10" s="347">
        <f t="shared" si="0"/>
        <v>0</v>
      </c>
      <c r="L10" s="1"/>
      <c r="M10" s="82"/>
      <c r="N10" s="317"/>
      <c r="O10" s="317"/>
      <c r="P10" s="317"/>
      <c r="Q10" s="82"/>
    </row>
    <row r="11" spans="2:17" s="11" customFormat="1" ht="12.75">
      <c r="B11" s="178" t="s">
        <v>53</v>
      </c>
      <c r="C11" s="179">
        <v>1</v>
      </c>
      <c r="D11" s="154">
        <v>0</v>
      </c>
      <c r="E11" s="180">
        <v>1</v>
      </c>
      <c r="F11" s="333">
        <v>0</v>
      </c>
      <c r="G11" s="154">
        <v>0</v>
      </c>
      <c r="H11" s="155">
        <v>0</v>
      </c>
      <c r="I11" s="331">
        <v>1</v>
      </c>
      <c r="J11" s="1"/>
      <c r="K11" s="347">
        <f t="shared" si="0"/>
        <v>0</v>
      </c>
      <c r="L11" s="1"/>
      <c r="M11" s="82"/>
      <c r="N11" s="317"/>
      <c r="O11" s="317"/>
      <c r="P11" s="317"/>
      <c r="Q11" s="82"/>
    </row>
    <row r="12" spans="2:17" s="11" customFormat="1" ht="12.75">
      <c r="B12" s="178" t="s">
        <v>29</v>
      </c>
      <c r="C12" s="179">
        <v>3</v>
      </c>
      <c r="D12" s="154">
        <v>0</v>
      </c>
      <c r="E12" s="180">
        <v>3</v>
      </c>
      <c r="F12" s="333">
        <v>0</v>
      </c>
      <c r="G12" s="154">
        <v>0</v>
      </c>
      <c r="H12" s="155">
        <v>0</v>
      </c>
      <c r="I12" s="331">
        <v>3</v>
      </c>
      <c r="J12" s="1"/>
      <c r="K12" s="347">
        <f t="shared" si="0"/>
        <v>0</v>
      </c>
      <c r="L12" s="1"/>
      <c r="M12" s="82"/>
      <c r="N12" s="317"/>
      <c r="O12" s="317"/>
      <c r="P12" s="317"/>
      <c r="Q12" s="82"/>
    </row>
    <row r="13" spans="2:17" s="11" customFormat="1" ht="12.75">
      <c r="B13" s="178" t="s">
        <v>69</v>
      </c>
      <c r="C13" s="179">
        <v>2</v>
      </c>
      <c r="D13" s="154">
        <v>0</v>
      </c>
      <c r="E13" s="180">
        <v>2</v>
      </c>
      <c r="F13" s="333">
        <v>0</v>
      </c>
      <c r="G13" s="154">
        <v>0</v>
      </c>
      <c r="H13" s="155">
        <v>0</v>
      </c>
      <c r="I13" s="331">
        <v>2</v>
      </c>
      <c r="J13" s="1"/>
      <c r="K13" s="347">
        <f t="shared" si="0"/>
        <v>0</v>
      </c>
      <c r="L13" s="1"/>
      <c r="M13" s="82"/>
      <c r="N13" s="317"/>
      <c r="O13" s="317"/>
      <c r="P13" s="317"/>
      <c r="Q13" s="82"/>
    </row>
    <row r="14" spans="2:17" s="11" customFormat="1" ht="12.75">
      <c r="B14" s="178" t="s">
        <v>37</v>
      </c>
      <c r="C14" s="179">
        <v>2</v>
      </c>
      <c r="D14" s="154">
        <v>0</v>
      </c>
      <c r="E14" s="180">
        <v>2</v>
      </c>
      <c r="F14" s="333">
        <v>0</v>
      </c>
      <c r="G14" s="154">
        <v>0</v>
      </c>
      <c r="H14" s="155">
        <v>0</v>
      </c>
      <c r="I14" s="331">
        <v>2</v>
      </c>
      <c r="J14" s="1"/>
      <c r="K14" s="347">
        <f aca="true" t="shared" si="1" ref="K14:K30">SUM(C14:H14)-E14-H14-I14</f>
        <v>0</v>
      </c>
      <c r="L14" s="1"/>
      <c r="M14" s="82"/>
      <c r="N14" s="317"/>
      <c r="O14" s="317"/>
      <c r="P14" s="317"/>
      <c r="Q14" s="82"/>
    </row>
    <row r="15" spans="2:17" s="11" customFormat="1" ht="12.75">
      <c r="B15" s="178" t="s">
        <v>194</v>
      </c>
      <c r="C15" s="179">
        <v>0</v>
      </c>
      <c r="D15" s="154">
        <v>1</v>
      </c>
      <c r="E15" s="180">
        <v>1</v>
      </c>
      <c r="F15" s="333">
        <v>2</v>
      </c>
      <c r="G15" s="154">
        <v>1</v>
      </c>
      <c r="H15" s="155">
        <v>3</v>
      </c>
      <c r="I15" s="331">
        <v>4</v>
      </c>
      <c r="J15" s="1"/>
      <c r="K15" s="347">
        <f t="shared" si="1"/>
        <v>0</v>
      </c>
      <c r="L15" s="1"/>
      <c r="M15" s="82"/>
      <c r="N15" s="317"/>
      <c r="O15" s="317"/>
      <c r="P15" s="317"/>
      <c r="Q15" s="82"/>
    </row>
    <row r="16" spans="2:17" s="11" customFormat="1" ht="12.75">
      <c r="B16" s="178" t="s">
        <v>26</v>
      </c>
      <c r="C16" s="179">
        <v>1</v>
      </c>
      <c r="D16" s="154">
        <v>0</v>
      </c>
      <c r="E16" s="180">
        <v>1</v>
      </c>
      <c r="F16" s="333">
        <v>0</v>
      </c>
      <c r="G16" s="154">
        <v>0</v>
      </c>
      <c r="H16" s="155">
        <v>0</v>
      </c>
      <c r="I16" s="331">
        <v>1</v>
      </c>
      <c r="J16" s="1"/>
      <c r="K16" s="347">
        <f t="shared" si="1"/>
        <v>0</v>
      </c>
      <c r="L16" s="1"/>
      <c r="M16" s="82"/>
      <c r="N16" s="317"/>
      <c r="O16" s="317"/>
      <c r="P16" s="317"/>
      <c r="Q16" s="82"/>
    </row>
    <row r="17" spans="2:17" s="11" customFormat="1" ht="12.75">
      <c r="B17" s="178" t="s">
        <v>278</v>
      </c>
      <c r="C17" s="179">
        <v>2</v>
      </c>
      <c r="D17" s="154">
        <v>0</v>
      </c>
      <c r="E17" s="180">
        <v>2</v>
      </c>
      <c r="F17" s="333">
        <v>0</v>
      </c>
      <c r="G17" s="154">
        <v>0</v>
      </c>
      <c r="H17" s="155">
        <v>0</v>
      </c>
      <c r="I17" s="331">
        <v>2</v>
      </c>
      <c r="J17" s="1"/>
      <c r="K17" s="347">
        <f t="shared" si="1"/>
        <v>0</v>
      </c>
      <c r="L17" s="1"/>
      <c r="M17" s="82"/>
      <c r="N17" s="317"/>
      <c r="O17" s="317"/>
      <c r="P17" s="317"/>
      <c r="Q17" s="82"/>
    </row>
    <row r="18" spans="2:17" s="11" customFormat="1" ht="12.75">
      <c r="B18" s="178" t="s">
        <v>8</v>
      </c>
      <c r="C18" s="179">
        <v>1</v>
      </c>
      <c r="D18" s="154">
        <v>0</v>
      </c>
      <c r="E18" s="180">
        <v>1</v>
      </c>
      <c r="F18" s="333">
        <v>0</v>
      </c>
      <c r="G18" s="154">
        <v>0</v>
      </c>
      <c r="H18" s="155">
        <v>0</v>
      </c>
      <c r="I18" s="331">
        <v>1</v>
      </c>
      <c r="J18" s="1"/>
      <c r="K18" s="347">
        <f t="shared" si="1"/>
        <v>0</v>
      </c>
      <c r="L18" s="1"/>
      <c r="M18" s="82"/>
      <c r="N18" s="317"/>
      <c r="O18" s="317"/>
      <c r="P18" s="317"/>
      <c r="Q18" s="82"/>
    </row>
    <row r="19" spans="2:17" s="11" customFormat="1" ht="12.75">
      <c r="B19" s="178" t="s">
        <v>21</v>
      </c>
      <c r="C19" s="179">
        <v>1</v>
      </c>
      <c r="D19" s="154">
        <v>0</v>
      </c>
      <c r="E19" s="180">
        <v>1</v>
      </c>
      <c r="F19" s="333">
        <v>0</v>
      </c>
      <c r="G19" s="154">
        <v>0</v>
      </c>
      <c r="H19" s="155">
        <v>0</v>
      </c>
      <c r="I19" s="331">
        <v>1</v>
      </c>
      <c r="J19" s="1"/>
      <c r="K19" s="347">
        <f t="shared" si="1"/>
        <v>0</v>
      </c>
      <c r="L19" s="1"/>
      <c r="M19" s="82"/>
      <c r="N19" s="317"/>
      <c r="O19" s="317"/>
      <c r="P19" s="317"/>
      <c r="Q19" s="82"/>
    </row>
    <row r="20" spans="2:17" s="11" customFormat="1" ht="12.75">
      <c r="B20" s="178" t="s">
        <v>9</v>
      </c>
      <c r="C20" s="179">
        <v>1</v>
      </c>
      <c r="D20" s="154">
        <v>0</v>
      </c>
      <c r="E20" s="180">
        <v>1</v>
      </c>
      <c r="F20" s="333">
        <v>0</v>
      </c>
      <c r="G20" s="154">
        <v>0</v>
      </c>
      <c r="H20" s="155">
        <v>0</v>
      </c>
      <c r="I20" s="331">
        <v>1</v>
      </c>
      <c r="J20" s="1"/>
      <c r="K20" s="347">
        <f t="shared" si="1"/>
        <v>0</v>
      </c>
      <c r="L20" s="1"/>
      <c r="M20" s="82"/>
      <c r="N20" s="317"/>
      <c r="O20" s="317"/>
      <c r="P20" s="317"/>
      <c r="Q20" s="82"/>
    </row>
    <row r="21" spans="2:17" s="11" customFormat="1" ht="12.75">
      <c r="B21" s="178" t="s">
        <v>49</v>
      </c>
      <c r="C21" s="179">
        <v>8</v>
      </c>
      <c r="D21" s="154">
        <v>6</v>
      </c>
      <c r="E21" s="180">
        <v>14</v>
      </c>
      <c r="F21" s="333">
        <v>2</v>
      </c>
      <c r="G21" s="154">
        <v>2</v>
      </c>
      <c r="H21" s="155">
        <v>4</v>
      </c>
      <c r="I21" s="331">
        <v>18</v>
      </c>
      <c r="J21" s="1"/>
      <c r="K21" s="347">
        <f t="shared" si="1"/>
        <v>0</v>
      </c>
      <c r="L21" s="1"/>
      <c r="M21" s="82"/>
      <c r="N21" s="317"/>
      <c r="O21" s="317"/>
      <c r="P21" s="317"/>
      <c r="Q21" s="82"/>
    </row>
    <row r="22" spans="2:17" s="11" customFormat="1" ht="12.75">
      <c r="B22" s="178" t="s">
        <v>22</v>
      </c>
      <c r="C22" s="179">
        <v>1</v>
      </c>
      <c r="D22" s="154">
        <v>0</v>
      </c>
      <c r="E22" s="180">
        <v>1</v>
      </c>
      <c r="F22" s="333">
        <v>0</v>
      </c>
      <c r="G22" s="154">
        <v>0</v>
      </c>
      <c r="H22" s="155">
        <v>0</v>
      </c>
      <c r="I22" s="331">
        <v>1</v>
      </c>
      <c r="J22" s="1"/>
      <c r="K22" s="347">
        <f t="shared" si="1"/>
        <v>0</v>
      </c>
      <c r="L22" s="1"/>
      <c r="M22" s="82"/>
      <c r="N22" s="317"/>
      <c r="O22" s="317"/>
      <c r="P22" s="317"/>
      <c r="Q22" s="82"/>
    </row>
    <row r="23" spans="2:17" s="11" customFormat="1" ht="12.75">
      <c r="B23" s="178" t="s">
        <v>10</v>
      </c>
      <c r="C23" s="179">
        <v>7</v>
      </c>
      <c r="D23" s="154">
        <v>2</v>
      </c>
      <c r="E23" s="180">
        <v>9</v>
      </c>
      <c r="F23" s="333">
        <v>0</v>
      </c>
      <c r="G23" s="154">
        <v>0</v>
      </c>
      <c r="H23" s="155">
        <v>0</v>
      </c>
      <c r="I23" s="331">
        <v>9</v>
      </c>
      <c r="J23" s="1"/>
      <c r="K23" s="347">
        <f t="shared" si="1"/>
        <v>0</v>
      </c>
      <c r="L23" s="1"/>
      <c r="M23" s="82"/>
      <c r="N23" s="317"/>
      <c r="O23" s="317"/>
      <c r="P23" s="317"/>
      <c r="Q23" s="82"/>
    </row>
    <row r="24" spans="2:17" s="11" customFormat="1" ht="12.75">
      <c r="B24" s="178" t="s">
        <v>63</v>
      </c>
      <c r="C24" s="179">
        <v>3</v>
      </c>
      <c r="D24" s="154">
        <v>0</v>
      </c>
      <c r="E24" s="180">
        <v>3</v>
      </c>
      <c r="F24" s="333">
        <v>0</v>
      </c>
      <c r="G24" s="154">
        <v>0</v>
      </c>
      <c r="H24" s="155">
        <v>0</v>
      </c>
      <c r="I24" s="331">
        <v>3</v>
      </c>
      <c r="J24" s="1"/>
      <c r="K24" s="347">
        <f t="shared" si="1"/>
        <v>0</v>
      </c>
      <c r="L24" s="1"/>
      <c r="M24" s="82"/>
      <c r="N24" s="317"/>
      <c r="O24" s="317"/>
      <c r="P24" s="317"/>
      <c r="Q24" s="82"/>
    </row>
    <row r="25" spans="2:17" s="11" customFormat="1" ht="12.75">
      <c r="B25" s="178" t="s">
        <v>191</v>
      </c>
      <c r="C25" s="179">
        <v>1</v>
      </c>
      <c r="D25" s="154">
        <v>0</v>
      </c>
      <c r="E25" s="180">
        <v>1</v>
      </c>
      <c r="F25" s="333">
        <v>1</v>
      </c>
      <c r="G25" s="154">
        <v>0</v>
      </c>
      <c r="H25" s="155">
        <v>1</v>
      </c>
      <c r="I25" s="331">
        <v>2</v>
      </c>
      <c r="J25" s="1"/>
      <c r="K25" s="347">
        <f t="shared" si="1"/>
        <v>0</v>
      </c>
      <c r="L25" s="1"/>
      <c r="M25" s="82"/>
      <c r="N25" s="317"/>
      <c r="O25" s="317"/>
      <c r="P25" s="317"/>
      <c r="Q25" s="82"/>
    </row>
    <row r="26" spans="2:17" s="11" customFormat="1" ht="12.75">
      <c r="B26" s="178" t="s">
        <v>58</v>
      </c>
      <c r="C26" s="179">
        <v>2</v>
      </c>
      <c r="D26" s="154">
        <v>0</v>
      </c>
      <c r="E26" s="180">
        <v>2</v>
      </c>
      <c r="F26" s="333">
        <v>0</v>
      </c>
      <c r="G26" s="154">
        <v>0</v>
      </c>
      <c r="H26" s="155">
        <v>0</v>
      </c>
      <c r="I26" s="331">
        <v>2</v>
      </c>
      <c r="J26" s="1"/>
      <c r="K26" s="347">
        <f t="shared" si="1"/>
        <v>0</v>
      </c>
      <c r="L26" s="1"/>
      <c r="M26" s="82"/>
      <c r="N26" s="317"/>
      <c r="O26" s="317"/>
      <c r="P26" s="317"/>
      <c r="Q26" s="82"/>
    </row>
    <row r="27" spans="2:17" s="11" customFormat="1" ht="12.75">
      <c r="B27" s="178" t="s">
        <v>12</v>
      </c>
      <c r="C27" s="179">
        <v>23</v>
      </c>
      <c r="D27" s="154">
        <v>5</v>
      </c>
      <c r="E27" s="180">
        <v>28</v>
      </c>
      <c r="F27" s="333">
        <v>1</v>
      </c>
      <c r="G27" s="154">
        <v>2</v>
      </c>
      <c r="H27" s="155">
        <v>3</v>
      </c>
      <c r="I27" s="331">
        <v>31</v>
      </c>
      <c r="J27" s="1"/>
      <c r="K27" s="347">
        <f t="shared" si="1"/>
        <v>0</v>
      </c>
      <c r="L27" s="1"/>
      <c r="M27" s="82"/>
      <c r="N27" s="317"/>
      <c r="O27" s="317"/>
      <c r="P27" s="317"/>
      <c r="Q27" s="82"/>
    </row>
    <row r="28" spans="2:17" s="11" customFormat="1" ht="12.75">
      <c r="B28" s="178" t="s">
        <v>65</v>
      </c>
      <c r="C28" s="179">
        <v>0</v>
      </c>
      <c r="D28" s="154">
        <v>1</v>
      </c>
      <c r="E28" s="180">
        <v>1</v>
      </c>
      <c r="F28" s="333">
        <v>0</v>
      </c>
      <c r="G28" s="154">
        <v>0</v>
      </c>
      <c r="H28" s="155">
        <v>0</v>
      </c>
      <c r="I28" s="331">
        <v>1</v>
      </c>
      <c r="J28" s="1"/>
      <c r="K28" s="347">
        <f t="shared" si="1"/>
        <v>0</v>
      </c>
      <c r="L28" s="1"/>
      <c r="M28" s="82"/>
      <c r="N28" s="317"/>
      <c r="O28" s="317"/>
      <c r="P28" s="317"/>
      <c r="Q28" s="82"/>
    </row>
    <row r="29" spans="2:17" s="11" customFormat="1" ht="12.75">
      <c r="B29" s="178" t="s">
        <v>31</v>
      </c>
      <c r="C29" s="179">
        <v>3</v>
      </c>
      <c r="D29" s="154">
        <v>3</v>
      </c>
      <c r="E29" s="180">
        <v>6</v>
      </c>
      <c r="F29" s="333">
        <v>0</v>
      </c>
      <c r="G29" s="154">
        <v>0</v>
      </c>
      <c r="H29" s="155">
        <v>0</v>
      </c>
      <c r="I29" s="331">
        <v>6</v>
      </c>
      <c r="J29" s="1"/>
      <c r="K29" s="347">
        <f t="shared" si="1"/>
        <v>0</v>
      </c>
      <c r="L29" s="1"/>
      <c r="M29" s="82"/>
      <c r="N29" s="317"/>
      <c r="O29" s="317"/>
      <c r="P29" s="317"/>
      <c r="Q29" s="82"/>
    </row>
    <row r="30" spans="2:17" s="11" customFormat="1" ht="12.75">
      <c r="B30" s="162" t="s">
        <v>41</v>
      </c>
      <c r="C30" s="184">
        <v>75</v>
      </c>
      <c r="D30" s="163">
        <v>21</v>
      </c>
      <c r="E30" s="163">
        <v>96</v>
      </c>
      <c r="F30" s="163">
        <v>10</v>
      </c>
      <c r="G30" s="163">
        <v>7</v>
      </c>
      <c r="H30" s="163">
        <v>17</v>
      </c>
      <c r="I30" s="163">
        <v>113</v>
      </c>
      <c r="J30" s="1"/>
      <c r="K30" s="347">
        <f t="shared" si="1"/>
        <v>0</v>
      </c>
      <c r="L30" s="1"/>
      <c r="M30" s="82"/>
      <c r="N30" s="317"/>
      <c r="O30" s="317"/>
      <c r="P30" s="317"/>
      <c r="Q30" s="82"/>
    </row>
    <row r="31" spans="2:17" s="11" customFormat="1" ht="12.75">
      <c r="B31" s="25"/>
      <c r="C31" s="25"/>
      <c r="D31" s="25"/>
      <c r="E31" s="25"/>
      <c r="F31" s="25"/>
      <c r="G31" s="25"/>
      <c r="H31" s="25"/>
      <c r="I31" s="25"/>
      <c r="J31" s="1"/>
      <c r="K31" s="1"/>
      <c r="L31" s="1"/>
      <c r="M31" s="82"/>
      <c r="N31" s="317"/>
      <c r="O31" s="317"/>
      <c r="P31" s="317"/>
      <c r="Q31" s="82"/>
    </row>
    <row r="32" spans="2:17" s="11" customFormat="1" ht="12.75">
      <c r="B32" s="25"/>
      <c r="C32" s="25"/>
      <c r="D32" s="25"/>
      <c r="E32" s="25"/>
      <c r="F32" s="25"/>
      <c r="G32" s="25"/>
      <c r="H32" s="25"/>
      <c r="I32" s="25"/>
      <c r="J32" s="1"/>
      <c r="K32" s="1"/>
      <c r="L32" s="1"/>
      <c r="M32" s="82"/>
      <c r="N32" s="317"/>
      <c r="O32" s="317"/>
      <c r="P32" s="317"/>
      <c r="Q32" s="82"/>
    </row>
    <row r="33" spans="2:17" s="11" customFormat="1" ht="12.75">
      <c r="B33" s="2"/>
      <c r="C33" s="1"/>
      <c r="D33" s="2"/>
      <c r="E33" s="58"/>
      <c r="F33" s="1"/>
      <c r="G33" s="7"/>
      <c r="H33" s="45"/>
      <c r="I33" s="1"/>
      <c r="J33" s="1"/>
      <c r="K33" s="1"/>
      <c r="L33" s="1"/>
      <c r="M33" s="82"/>
      <c r="N33" s="317"/>
      <c r="O33" s="317"/>
      <c r="P33" s="317"/>
      <c r="Q33" s="82"/>
    </row>
    <row r="34" spans="2:17" s="11" customFormat="1" ht="12.75">
      <c r="B34" s="2"/>
      <c r="C34" s="1"/>
      <c r="D34" s="2"/>
      <c r="E34" s="58"/>
      <c r="F34" s="1"/>
      <c r="G34" s="7"/>
      <c r="H34" s="45"/>
      <c r="I34" s="1"/>
      <c r="J34" s="1"/>
      <c r="K34" s="1"/>
      <c r="L34" s="1"/>
      <c r="M34" s="82"/>
      <c r="N34" s="317"/>
      <c r="O34" s="317"/>
      <c r="P34" s="317"/>
      <c r="Q34" s="82"/>
    </row>
    <row r="35" spans="2:17" s="11" customFormat="1" ht="12.75">
      <c r="B35" s="2"/>
      <c r="C35" s="1"/>
      <c r="D35" s="2"/>
      <c r="E35" s="58"/>
      <c r="F35" s="1"/>
      <c r="G35" s="7"/>
      <c r="H35" s="3"/>
      <c r="I35" s="1"/>
      <c r="J35" s="1"/>
      <c r="K35" s="1"/>
      <c r="L35" s="1"/>
      <c r="M35" s="82"/>
      <c r="N35" s="317"/>
      <c r="O35" s="317"/>
      <c r="P35" s="317"/>
      <c r="Q35" s="82"/>
    </row>
    <row r="36" spans="2:17" s="11" customFormat="1" ht="12.75">
      <c r="B36" s="2"/>
      <c r="C36" s="1"/>
      <c r="D36" s="2"/>
      <c r="E36" s="58"/>
      <c r="F36" s="1"/>
      <c r="G36" s="7"/>
      <c r="H36" s="1"/>
      <c r="I36" s="1"/>
      <c r="J36" s="1"/>
      <c r="K36" s="1"/>
      <c r="L36" s="1"/>
      <c r="M36" s="82"/>
      <c r="N36" s="317"/>
      <c r="O36" s="317"/>
      <c r="P36" s="317"/>
      <c r="Q36" s="82"/>
    </row>
    <row r="37" spans="2:17" s="11" customFormat="1" ht="12.75">
      <c r="B37" s="2"/>
      <c r="C37" s="1"/>
      <c r="D37" s="2"/>
      <c r="E37" s="58"/>
      <c r="F37" s="1"/>
      <c r="G37" s="7"/>
      <c r="H37" s="1"/>
      <c r="I37" s="1"/>
      <c r="J37" s="1"/>
      <c r="K37" s="1"/>
      <c r="L37" s="1"/>
      <c r="M37" s="82"/>
      <c r="N37" s="317"/>
      <c r="O37" s="317"/>
      <c r="P37" s="317"/>
      <c r="Q37" s="82"/>
    </row>
    <row r="38" spans="2:17" s="11" customFormat="1" ht="12.75">
      <c r="B38" s="2"/>
      <c r="C38" s="1"/>
      <c r="D38" s="2"/>
      <c r="E38" s="58"/>
      <c r="F38" s="1"/>
      <c r="G38" s="7"/>
      <c r="H38" s="1"/>
      <c r="I38" s="1"/>
      <c r="J38" s="1"/>
      <c r="K38" s="1"/>
      <c r="L38" s="1"/>
      <c r="M38" s="82"/>
      <c r="N38" s="317"/>
      <c r="O38" s="317"/>
      <c r="P38" s="317"/>
      <c r="Q38" s="82"/>
    </row>
    <row r="39" spans="2:17" s="11" customFormat="1" ht="12.75">
      <c r="B39" s="2"/>
      <c r="C39" s="1"/>
      <c r="D39" s="2"/>
      <c r="E39" s="58"/>
      <c r="F39" s="1"/>
      <c r="G39" s="7"/>
      <c r="H39" s="1"/>
      <c r="I39" s="1"/>
      <c r="J39" s="1"/>
      <c r="K39" s="1"/>
      <c r="L39" s="1"/>
      <c r="M39" s="82"/>
      <c r="N39" s="317"/>
      <c r="O39" s="317"/>
      <c r="P39" s="317"/>
      <c r="Q39" s="82"/>
    </row>
    <row r="40" spans="2:17" s="11" customFormat="1" ht="12.75">
      <c r="B40" s="2"/>
      <c r="C40" s="1"/>
      <c r="D40" s="2"/>
      <c r="E40" s="58"/>
      <c r="F40" s="1"/>
      <c r="G40" s="7"/>
      <c r="H40" s="1"/>
      <c r="I40" s="1"/>
      <c r="J40" s="1"/>
      <c r="K40" s="1"/>
      <c r="L40" s="1"/>
      <c r="M40" s="82"/>
      <c r="N40" s="317"/>
      <c r="O40" s="317"/>
      <c r="P40" s="317"/>
      <c r="Q40" s="82"/>
    </row>
    <row r="41" spans="2:17" s="11" customFormat="1" ht="12.75">
      <c r="B41" s="2"/>
      <c r="C41" s="1"/>
      <c r="D41" s="2"/>
      <c r="E41" s="58"/>
      <c r="F41" s="1"/>
      <c r="G41" s="7"/>
      <c r="H41" s="1"/>
      <c r="I41" s="1"/>
      <c r="J41" s="1"/>
      <c r="K41" s="1"/>
      <c r="L41" s="1"/>
      <c r="M41" s="83"/>
      <c r="N41" s="318"/>
      <c r="O41" s="318"/>
      <c r="P41" s="318">
        <f>SUM(O43:P126)</f>
        <v>113</v>
      </c>
      <c r="Q41" s="82"/>
    </row>
    <row r="42" spans="1:17" s="11" customFormat="1" ht="12.75">
      <c r="A42" s="25"/>
      <c r="B42" s="2"/>
      <c r="C42" s="1"/>
      <c r="D42" s="2"/>
      <c r="E42" s="58"/>
      <c r="F42" s="1"/>
      <c r="G42" s="7"/>
      <c r="H42" s="1"/>
      <c r="I42" s="1"/>
      <c r="J42" s="1"/>
      <c r="K42" s="1"/>
      <c r="L42" s="1"/>
      <c r="M42" s="83"/>
      <c r="N42" s="116" t="s">
        <v>44</v>
      </c>
      <c r="O42" s="116" t="s">
        <v>42</v>
      </c>
      <c r="P42" s="116" t="s">
        <v>43</v>
      </c>
      <c r="Q42" s="82"/>
    </row>
    <row r="43" spans="1:17" s="11" customFormat="1" ht="12.75">
      <c r="A43" s="25"/>
      <c r="B43" s="2"/>
      <c r="C43" s="1"/>
      <c r="D43" s="2"/>
      <c r="E43" s="58"/>
      <c r="F43" s="1"/>
      <c r="G43" s="7"/>
      <c r="H43" s="1"/>
      <c r="I43" s="1"/>
      <c r="J43" s="1"/>
      <c r="K43" s="1"/>
      <c r="L43" s="1"/>
      <c r="M43" s="83"/>
      <c r="N43" s="117">
        <v>0</v>
      </c>
      <c r="O43" s="118">
        <v>3</v>
      </c>
      <c r="P43" s="118">
        <v>2</v>
      </c>
      <c r="Q43" s="82"/>
    </row>
    <row r="44" spans="1:17" s="11" customFormat="1" ht="12.75">
      <c r="A44" s="25"/>
      <c r="B44" s="2"/>
      <c r="C44" s="1"/>
      <c r="D44" s="2"/>
      <c r="E44" s="58"/>
      <c r="F44" s="1"/>
      <c r="G44" s="7"/>
      <c r="H44" s="1"/>
      <c r="I44" s="1"/>
      <c r="J44" s="1"/>
      <c r="K44" s="1"/>
      <c r="L44" s="1"/>
      <c r="M44" s="83"/>
      <c r="N44" s="117">
        <v>1</v>
      </c>
      <c r="O44" s="118">
        <v>0</v>
      </c>
      <c r="P44" s="118">
        <v>1</v>
      </c>
      <c r="Q44" s="82"/>
    </row>
    <row r="45" spans="2:17" s="25" customFormat="1" ht="12.75">
      <c r="B45" s="2"/>
      <c r="C45" s="1"/>
      <c r="D45" s="2"/>
      <c r="E45" s="58"/>
      <c r="F45" s="1"/>
      <c r="G45" s="7"/>
      <c r="H45" s="1"/>
      <c r="I45" s="1"/>
      <c r="J45" s="1"/>
      <c r="K45" s="1"/>
      <c r="L45" s="1"/>
      <c r="M45" s="83"/>
      <c r="N45" s="117">
        <v>2</v>
      </c>
      <c r="O45" s="118">
        <v>0</v>
      </c>
      <c r="P45" s="118">
        <v>0</v>
      </c>
      <c r="Q45" s="83"/>
    </row>
    <row r="46" spans="2:17" s="25" customFormat="1" ht="12.75">
      <c r="B46" s="2"/>
      <c r="C46" s="1"/>
      <c r="D46" s="2"/>
      <c r="E46" s="58"/>
      <c r="F46" s="1"/>
      <c r="G46" s="7"/>
      <c r="H46" s="1"/>
      <c r="I46" s="1"/>
      <c r="J46" s="1"/>
      <c r="K46" s="1"/>
      <c r="L46" s="1"/>
      <c r="M46" s="83"/>
      <c r="N46" s="117">
        <v>3</v>
      </c>
      <c r="O46" s="118">
        <v>1</v>
      </c>
      <c r="P46" s="118">
        <v>0</v>
      </c>
      <c r="Q46" s="83"/>
    </row>
    <row r="47" spans="1:17" s="25" customFormat="1" ht="12.75">
      <c r="A47" s="1"/>
      <c r="B47" s="2"/>
      <c r="C47" s="1"/>
      <c r="D47" s="2"/>
      <c r="E47" s="58"/>
      <c r="F47" s="1"/>
      <c r="G47" s="7"/>
      <c r="H47" s="1"/>
      <c r="I47" s="1"/>
      <c r="J47" s="1"/>
      <c r="K47" s="1"/>
      <c r="L47" s="1"/>
      <c r="M47" s="83"/>
      <c r="N47" s="117">
        <v>4</v>
      </c>
      <c r="O47" s="118">
        <v>1</v>
      </c>
      <c r="P47" s="118">
        <v>0</v>
      </c>
      <c r="Q47" s="83"/>
    </row>
    <row r="48" spans="1:17" s="25" customFormat="1" ht="12.75">
      <c r="A48" s="1"/>
      <c r="B48" s="2"/>
      <c r="C48" s="1"/>
      <c r="D48" s="2"/>
      <c r="E48" s="58"/>
      <c r="F48" s="1"/>
      <c r="G48" s="7"/>
      <c r="H48" s="1"/>
      <c r="I48" s="1"/>
      <c r="J48" s="1"/>
      <c r="K48" s="1"/>
      <c r="L48" s="1"/>
      <c r="M48" s="83"/>
      <c r="N48" s="117">
        <v>5</v>
      </c>
      <c r="O48" s="118">
        <v>1</v>
      </c>
      <c r="P48" s="118">
        <v>0</v>
      </c>
      <c r="Q48" s="83"/>
    </row>
    <row r="49" spans="1:17" s="25" customFormat="1" ht="12.75">
      <c r="A49" s="1"/>
      <c r="B49" s="2"/>
      <c r="C49" s="1"/>
      <c r="D49" s="2"/>
      <c r="E49" s="58"/>
      <c r="F49" s="1"/>
      <c r="G49" s="7"/>
      <c r="H49" s="1"/>
      <c r="I49" s="1"/>
      <c r="J49" s="1"/>
      <c r="K49" s="1"/>
      <c r="L49" s="1"/>
      <c r="M49" s="83"/>
      <c r="N49" s="117">
        <v>6</v>
      </c>
      <c r="O49" s="118">
        <v>1</v>
      </c>
      <c r="P49" s="118">
        <v>1</v>
      </c>
      <c r="Q49" s="83"/>
    </row>
    <row r="50" spans="1:17" s="25" customFormat="1" ht="12.75">
      <c r="A50" s="1"/>
      <c r="B50" s="2"/>
      <c r="C50" s="1"/>
      <c r="D50" s="2"/>
      <c r="E50" s="58"/>
      <c r="F50" s="1"/>
      <c r="G50" s="7"/>
      <c r="H50" s="1"/>
      <c r="I50" s="1"/>
      <c r="J50" s="1"/>
      <c r="K50" s="1"/>
      <c r="L50" s="1"/>
      <c r="M50" s="83"/>
      <c r="N50" s="117">
        <v>7</v>
      </c>
      <c r="O50" s="118">
        <v>1</v>
      </c>
      <c r="P50" s="118">
        <v>0</v>
      </c>
      <c r="Q50" s="83"/>
    </row>
    <row r="51" spans="1:17" s="25" customFormat="1" ht="12.75">
      <c r="A51" s="1"/>
      <c r="B51" s="2"/>
      <c r="C51" s="1"/>
      <c r="D51" s="2"/>
      <c r="E51" s="58"/>
      <c r="F51" s="1"/>
      <c r="G51" s="7"/>
      <c r="H51" s="1"/>
      <c r="I51" s="1"/>
      <c r="J51" s="1"/>
      <c r="K51" s="1"/>
      <c r="L51" s="1"/>
      <c r="M51" s="83"/>
      <c r="N51" s="117">
        <v>8</v>
      </c>
      <c r="O51" s="118">
        <v>0</v>
      </c>
      <c r="P51" s="118">
        <v>2</v>
      </c>
      <c r="Q51" s="83"/>
    </row>
    <row r="52" spans="1:17" s="25" customFormat="1" ht="12.75">
      <c r="A52" s="1"/>
      <c r="B52" s="2"/>
      <c r="C52" s="1"/>
      <c r="D52" s="2"/>
      <c r="E52" s="58"/>
      <c r="F52" s="1"/>
      <c r="G52" s="7"/>
      <c r="H52" s="1"/>
      <c r="I52" s="1"/>
      <c r="J52" s="1"/>
      <c r="K52" s="1"/>
      <c r="L52" s="1"/>
      <c r="M52" s="83"/>
      <c r="N52" s="117">
        <v>9</v>
      </c>
      <c r="O52" s="118">
        <v>0</v>
      </c>
      <c r="P52" s="118">
        <v>0</v>
      </c>
      <c r="Q52" s="83"/>
    </row>
    <row r="53" spans="1:17" s="25" customFormat="1" ht="12.75">
      <c r="A53" s="1"/>
      <c r="B53" s="2"/>
      <c r="C53" s="1"/>
      <c r="D53" s="2"/>
      <c r="E53" s="58"/>
      <c r="F53" s="1"/>
      <c r="G53" s="7"/>
      <c r="H53" s="1"/>
      <c r="I53" s="1"/>
      <c r="J53" s="1"/>
      <c r="K53" s="1"/>
      <c r="L53" s="1"/>
      <c r="M53" s="83"/>
      <c r="N53" s="117">
        <v>10</v>
      </c>
      <c r="O53" s="118">
        <v>0</v>
      </c>
      <c r="P53" s="118">
        <v>0</v>
      </c>
      <c r="Q53" s="83"/>
    </row>
    <row r="54" spans="1:17" s="25" customFormat="1" ht="12.75">
      <c r="A54" s="1"/>
      <c r="B54" s="2"/>
      <c r="C54" s="1"/>
      <c r="D54" s="2"/>
      <c r="E54" s="58"/>
      <c r="F54" s="1"/>
      <c r="G54" s="7"/>
      <c r="H54" s="1"/>
      <c r="I54" s="1"/>
      <c r="J54" s="1"/>
      <c r="K54" s="1"/>
      <c r="L54" s="1"/>
      <c r="M54" s="83"/>
      <c r="N54" s="117">
        <v>11</v>
      </c>
      <c r="O54" s="118">
        <v>0</v>
      </c>
      <c r="P54" s="118">
        <v>1</v>
      </c>
      <c r="Q54" s="118"/>
    </row>
    <row r="55" spans="1:17" s="25" customFormat="1" ht="12.75">
      <c r="A55" s="1"/>
      <c r="B55" s="2"/>
      <c r="C55" s="1"/>
      <c r="D55" s="2"/>
      <c r="E55" s="58"/>
      <c r="F55" s="1"/>
      <c r="G55" s="7"/>
      <c r="H55" s="1"/>
      <c r="I55" s="1"/>
      <c r="J55" s="1"/>
      <c r="K55" s="1"/>
      <c r="L55" s="1"/>
      <c r="M55" s="83"/>
      <c r="N55" s="117">
        <v>12</v>
      </c>
      <c r="O55" s="118">
        <v>1</v>
      </c>
      <c r="P55" s="118">
        <v>0</v>
      </c>
      <c r="Q55" s="83"/>
    </row>
    <row r="56" spans="1:17" s="25" customFormat="1" ht="12.75">
      <c r="A56" s="1"/>
      <c r="B56" s="2"/>
      <c r="C56" s="1"/>
      <c r="D56" s="2"/>
      <c r="E56" s="58"/>
      <c r="F56" s="1"/>
      <c r="G56" s="7"/>
      <c r="H56" s="1"/>
      <c r="I56" s="1"/>
      <c r="J56" s="1"/>
      <c r="K56" s="1"/>
      <c r="L56" s="1"/>
      <c r="M56" s="83"/>
      <c r="N56" s="117">
        <v>13</v>
      </c>
      <c r="O56" s="118">
        <v>0</v>
      </c>
      <c r="P56" s="118">
        <v>0</v>
      </c>
      <c r="Q56" s="83"/>
    </row>
    <row r="57" spans="1:17" s="25" customFormat="1" ht="12.75">
      <c r="A57" s="1"/>
      <c r="B57" s="2"/>
      <c r="C57" s="1"/>
      <c r="D57" s="2"/>
      <c r="E57" s="58"/>
      <c r="F57" s="1"/>
      <c r="G57" s="7"/>
      <c r="H57" s="1"/>
      <c r="I57" s="1"/>
      <c r="J57" s="1"/>
      <c r="K57" s="1"/>
      <c r="L57" s="1"/>
      <c r="M57" s="83"/>
      <c r="N57" s="117">
        <v>14</v>
      </c>
      <c r="O57" s="118">
        <v>0</v>
      </c>
      <c r="P57" s="118">
        <v>0</v>
      </c>
      <c r="Q57" s="83"/>
    </row>
    <row r="58" spans="1:17" s="25" customFormat="1" ht="12.75">
      <c r="A58" s="1"/>
      <c r="B58" s="2"/>
      <c r="C58" s="1"/>
      <c r="D58" s="2"/>
      <c r="E58" s="58"/>
      <c r="F58" s="1"/>
      <c r="G58" s="7"/>
      <c r="H58" s="1"/>
      <c r="I58" s="1"/>
      <c r="J58" s="1"/>
      <c r="K58" s="1"/>
      <c r="L58" s="1"/>
      <c r="M58" s="83"/>
      <c r="N58" s="117">
        <v>15</v>
      </c>
      <c r="O58" s="118">
        <v>1</v>
      </c>
      <c r="P58" s="118">
        <v>0</v>
      </c>
      <c r="Q58" s="83"/>
    </row>
    <row r="59" spans="1:17" s="25" customFormat="1" ht="12.75">
      <c r="A59" s="1"/>
      <c r="B59" s="2"/>
      <c r="C59" s="1"/>
      <c r="D59" s="2"/>
      <c r="E59" s="58"/>
      <c r="F59" s="1"/>
      <c r="G59" s="7"/>
      <c r="H59" s="1"/>
      <c r="I59" s="1"/>
      <c r="J59" s="1"/>
      <c r="K59" s="1"/>
      <c r="L59" s="1"/>
      <c r="M59" s="83"/>
      <c r="N59" s="117">
        <v>16</v>
      </c>
      <c r="O59" s="118">
        <v>0</v>
      </c>
      <c r="P59" s="118">
        <v>0</v>
      </c>
      <c r="Q59" s="85"/>
    </row>
    <row r="60" spans="1:17" s="25" customFormat="1" ht="12.75">
      <c r="A60" s="1"/>
      <c r="B60" s="2"/>
      <c r="C60" s="1"/>
      <c r="D60" s="2"/>
      <c r="E60" s="58"/>
      <c r="F60" s="1"/>
      <c r="G60" s="7"/>
      <c r="H60" s="1"/>
      <c r="I60" s="1"/>
      <c r="J60" s="1"/>
      <c r="K60" s="1"/>
      <c r="L60" s="1"/>
      <c r="M60" s="83"/>
      <c r="N60" s="117">
        <v>17</v>
      </c>
      <c r="O60" s="118">
        <v>0</v>
      </c>
      <c r="P60" s="118">
        <v>0</v>
      </c>
      <c r="Q60" s="83"/>
    </row>
    <row r="61" spans="1:17" s="25" customFormat="1" ht="12.75">
      <c r="A61" s="1"/>
      <c r="B61" s="2"/>
      <c r="C61" s="1"/>
      <c r="D61" s="2"/>
      <c r="E61" s="58"/>
      <c r="F61" s="1"/>
      <c r="G61" s="7"/>
      <c r="H61" s="1"/>
      <c r="I61" s="1"/>
      <c r="J61" s="1"/>
      <c r="K61" s="1"/>
      <c r="L61" s="1"/>
      <c r="M61" s="83"/>
      <c r="N61" s="117">
        <v>18</v>
      </c>
      <c r="O61" s="118">
        <v>0</v>
      </c>
      <c r="P61" s="118">
        <v>0</v>
      </c>
      <c r="Q61" s="83"/>
    </row>
    <row r="62" spans="1:17" s="25" customFormat="1" ht="12.75">
      <c r="A62" s="1"/>
      <c r="B62" s="2"/>
      <c r="C62" s="1"/>
      <c r="D62" s="2"/>
      <c r="E62" s="58"/>
      <c r="F62" s="1"/>
      <c r="G62" s="7"/>
      <c r="H62" s="1"/>
      <c r="I62" s="1"/>
      <c r="J62" s="1"/>
      <c r="K62" s="1"/>
      <c r="L62" s="1"/>
      <c r="M62" s="83"/>
      <c r="N62" s="117">
        <v>19</v>
      </c>
      <c r="O62" s="118">
        <v>2</v>
      </c>
      <c r="P62" s="118">
        <v>1</v>
      </c>
      <c r="Q62" s="83"/>
    </row>
    <row r="63" spans="1:17" s="25" customFormat="1" ht="12.75">
      <c r="A63" s="1"/>
      <c r="B63" s="2"/>
      <c r="C63" s="1"/>
      <c r="D63" s="2"/>
      <c r="E63" s="58"/>
      <c r="F63" s="1"/>
      <c r="G63" s="7"/>
      <c r="H63" s="1"/>
      <c r="I63" s="1"/>
      <c r="J63" s="1"/>
      <c r="K63" s="1"/>
      <c r="L63" s="1"/>
      <c r="M63" s="83"/>
      <c r="N63" s="117">
        <v>20</v>
      </c>
      <c r="O63" s="118">
        <v>1</v>
      </c>
      <c r="P63" s="118">
        <v>0</v>
      </c>
      <c r="Q63" s="83"/>
    </row>
    <row r="64" spans="1:17" s="25" customFormat="1" ht="12.75">
      <c r="A64" s="1"/>
      <c r="B64" s="2"/>
      <c r="C64" s="1"/>
      <c r="D64" s="2"/>
      <c r="E64" s="58"/>
      <c r="F64" s="1"/>
      <c r="G64" s="7"/>
      <c r="H64" s="1"/>
      <c r="I64" s="1"/>
      <c r="J64" s="1"/>
      <c r="K64" s="1"/>
      <c r="L64" s="1"/>
      <c r="M64" s="83"/>
      <c r="N64" s="117">
        <v>21</v>
      </c>
      <c r="O64" s="118">
        <v>2</v>
      </c>
      <c r="P64" s="118">
        <v>2</v>
      </c>
      <c r="Q64" s="83"/>
    </row>
    <row r="65" spans="1:17" s="25" customFormat="1" ht="12.75">
      <c r="A65" s="1"/>
      <c r="B65" s="2"/>
      <c r="C65" s="1"/>
      <c r="D65" s="2"/>
      <c r="E65" s="58"/>
      <c r="F65" s="1"/>
      <c r="G65" s="7"/>
      <c r="H65" s="1"/>
      <c r="I65" s="1"/>
      <c r="J65" s="1"/>
      <c r="K65" s="1"/>
      <c r="L65" s="1"/>
      <c r="M65" s="83"/>
      <c r="N65" s="117">
        <v>22</v>
      </c>
      <c r="O65" s="118">
        <v>3</v>
      </c>
      <c r="P65" s="118">
        <v>3</v>
      </c>
      <c r="Q65" s="85"/>
    </row>
    <row r="66" spans="1:17" s="25" customFormat="1" ht="12.75">
      <c r="A66" s="1"/>
      <c r="B66" s="2"/>
      <c r="C66" s="1"/>
      <c r="D66" s="2"/>
      <c r="E66" s="58"/>
      <c r="F66" s="1"/>
      <c r="G66" s="7"/>
      <c r="H66" s="1"/>
      <c r="I66" s="1"/>
      <c r="J66" s="1"/>
      <c r="K66" s="1"/>
      <c r="L66" s="1"/>
      <c r="M66" s="83"/>
      <c r="N66" s="117">
        <v>23</v>
      </c>
      <c r="O66" s="118">
        <v>1</v>
      </c>
      <c r="P66" s="118">
        <v>1</v>
      </c>
      <c r="Q66" s="83"/>
    </row>
    <row r="67" spans="1:17" s="25" customFormat="1" ht="12.75">
      <c r="A67" s="1"/>
      <c r="B67" s="2"/>
      <c r="C67" s="1"/>
      <c r="D67" s="2"/>
      <c r="E67" s="58"/>
      <c r="F67" s="1"/>
      <c r="G67" s="7"/>
      <c r="H67" s="1"/>
      <c r="I67" s="1"/>
      <c r="J67" s="1"/>
      <c r="K67" s="1"/>
      <c r="L67" s="1"/>
      <c r="M67" s="83"/>
      <c r="N67" s="117">
        <v>24</v>
      </c>
      <c r="O67" s="118">
        <v>0</v>
      </c>
      <c r="P67" s="118">
        <v>0</v>
      </c>
      <c r="Q67" s="83"/>
    </row>
    <row r="68" spans="1:17" s="25" customFormat="1" ht="12.75">
      <c r="A68" s="1"/>
      <c r="B68" s="2"/>
      <c r="C68" s="1"/>
      <c r="D68" s="2"/>
      <c r="E68" s="58"/>
      <c r="F68" s="1"/>
      <c r="G68" s="7"/>
      <c r="H68" s="1"/>
      <c r="I68" s="1"/>
      <c r="J68" s="1"/>
      <c r="K68" s="1"/>
      <c r="L68" s="1"/>
      <c r="M68" s="83"/>
      <c r="N68" s="117">
        <v>25</v>
      </c>
      <c r="O68" s="118">
        <v>2</v>
      </c>
      <c r="P68" s="118">
        <v>1</v>
      </c>
      <c r="Q68" s="83"/>
    </row>
    <row r="69" spans="1:17" s="25" customFormat="1" ht="12.75">
      <c r="A69" s="1"/>
      <c r="B69" s="2"/>
      <c r="C69" s="1"/>
      <c r="D69" s="2"/>
      <c r="E69" s="58"/>
      <c r="F69" s="1"/>
      <c r="G69" s="7"/>
      <c r="H69" s="1"/>
      <c r="I69" s="1"/>
      <c r="J69" s="1"/>
      <c r="K69" s="1"/>
      <c r="L69" s="1"/>
      <c r="M69" s="83"/>
      <c r="N69" s="117">
        <v>26</v>
      </c>
      <c r="O69" s="118">
        <v>5</v>
      </c>
      <c r="P69" s="118">
        <v>1</v>
      </c>
      <c r="Q69" s="83"/>
    </row>
    <row r="70" spans="1:17" s="25" customFormat="1" ht="12.75">
      <c r="A70" s="1"/>
      <c r="B70" s="2"/>
      <c r="C70" s="1"/>
      <c r="D70" s="2"/>
      <c r="E70" s="58"/>
      <c r="F70" s="1"/>
      <c r="G70" s="7"/>
      <c r="H70" s="1"/>
      <c r="I70" s="1"/>
      <c r="J70" s="1"/>
      <c r="K70" s="1"/>
      <c r="L70" s="1"/>
      <c r="M70" s="83"/>
      <c r="N70" s="117">
        <v>27</v>
      </c>
      <c r="O70" s="118">
        <v>1</v>
      </c>
      <c r="P70" s="118">
        <v>0</v>
      </c>
      <c r="Q70" s="83"/>
    </row>
    <row r="71" spans="1:17" s="25" customFormat="1" ht="12.75">
      <c r="A71" s="1"/>
      <c r="B71" s="2"/>
      <c r="C71" s="1"/>
      <c r="D71" s="2"/>
      <c r="E71" s="58"/>
      <c r="F71" s="1"/>
      <c r="G71" s="7"/>
      <c r="H71" s="1"/>
      <c r="I71" s="1"/>
      <c r="J71" s="1"/>
      <c r="K71" s="1"/>
      <c r="L71" s="1"/>
      <c r="M71" s="83"/>
      <c r="N71" s="117">
        <v>28</v>
      </c>
      <c r="O71" s="118">
        <v>5</v>
      </c>
      <c r="P71" s="118">
        <v>1</v>
      </c>
      <c r="Q71" s="83"/>
    </row>
    <row r="72" spans="1:17" s="25" customFormat="1" ht="12.75">
      <c r="A72" s="1"/>
      <c r="B72" s="2"/>
      <c r="C72" s="1"/>
      <c r="D72" s="2"/>
      <c r="E72" s="58"/>
      <c r="F72" s="1"/>
      <c r="G72" s="7"/>
      <c r="H72" s="1"/>
      <c r="I72" s="1"/>
      <c r="J72" s="1"/>
      <c r="K72" s="1"/>
      <c r="L72" s="1"/>
      <c r="M72" s="84"/>
      <c r="N72" s="117">
        <v>29</v>
      </c>
      <c r="O72" s="118">
        <v>4</v>
      </c>
      <c r="P72" s="118">
        <v>1</v>
      </c>
      <c r="Q72" s="83"/>
    </row>
    <row r="73" spans="1:17" s="25" customFormat="1" ht="12.75">
      <c r="A73" s="1"/>
      <c r="B73" s="2"/>
      <c r="C73" s="1"/>
      <c r="D73" s="2"/>
      <c r="E73" s="58"/>
      <c r="F73" s="1"/>
      <c r="G73" s="7"/>
      <c r="H73" s="1"/>
      <c r="I73" s="1"/>
      <c r="J73" s="1"/>
      <c r="K73" s="1"/>
      <c r="L73" s="1"/>
      <c r="M73" s="84"/>
      <c r="N73" s="117">
        <v>30</v>
      </c>
      <c r="O73" s="118">
        <v>7</v>
      </c>
      <c r="P73" s="118">
        <v>0</v>
      </c>
      <c r="Q73" s="85"/>
    </row>
    <row r="74" spans="1:17" s="25" customFormat="1" ht="12.75">
      <c r="A74" s="1"/>
      <c r="B74" s="2"/>
      <c r="C74" s="1"/>
      <c r="D74" s="2"/>
      <c r="E74" s="58"/>
      <c r="F74" s="1"/>
      <c r="G74" s="7"/>
      <c r="H74" s="1"/>
      <c r="I74" s="1"/>
      <c r="J74" s="1"/>
      <c r="K74" s="1"/>
      <c r="L74" s="1"/>
      <c r="M74" s="84"/>
      <c r="N74" s="117">
        <v>31</v>
      </c>
      <c r="O74" s="118">
        <v>5</v>
      </c>
      <c r="P74" s="118">
        <v>3</v>
      </c>
      <c r="Q74" s="83"/>
    </row>
    <row r="75" spans="1:17" s="25" customFormat="1" ht="12.75">
      <c r="A75" s="1"/>
      <c r="B75" s="2"/>
      <c r="C75" s="1"/>
      <c r="D75" s="2"/>
      <c r="E75" s="58"/>
      <c r="F75" s="1"/>
      <c r="G75" s="7"/>
      <c r="H75" s="1"/>
      <c r="I75" s="1"/>
      <c r="J75" s="1"/>
      <c r="K75" s="1"/>
      <c r="L75" s="1"/>
      <c r="M75" s="84"/>
      <c r="N75" s="117">
        <v>32</v>
      </c>
      <c r="O75" s="118">
        <v>5</v>
      </c>
      <c r="P75" s="118">
        <v>0</v>
      </c>
      <c r="Q75" s="83"/>
    </row>
    <row r="76" spans="1:17" s="25" customFormat="1" ht="12.75">
      <c r="A76" s="1"/>
      <c r="B76" s="2"/>
      <c r="C76" s="1"/>
      <c r="D76" s="2"/>
      <c r="E76" s="58"/>
      <c r="F76" s="1"/>
      <c r="G76" s="7"/>
      <c r="H76" s="1"/>
      <c r="I76" s="1"/>
      <c r="J76" s="1"/>
      <c r="K76" s="1"/>
      <c r="L76" s="1"/>
      <c r="M76" s="84"/>
      <c r="N76" s="117">
        <v>33</v>
      </c>
      <c r="O76" s="118">
        <v>3</v>
      </c>
      <c r="P76" s="118">
        <v>0</v>
      </c>
      <c r="Q76" s="83"/>
    </row>
    <row r="77" spans="1:17" s="25" customFormat="1" ht="12.75">
      <c r="A77" s="1"/>
      <c r="B77" s="2"/>
      <c r="C77" s="1"/>
      <c r="D77" s="2"/>
      <c r="E77" s="58"/>
      <c r="F77" s="1"/>
      <c r="G77" s="7"/>
      <c r="H77" s="1"/>
      <c r="I77" s="1"/>
      <c r="J77" s="1"/>
      <c r="K77" s="1"/>
      <c r="L77" s="1"/>
      <c r="M77" s="84"/>
      <c r="N77" s="117">
        <v>34</v>
      </c>
      <c r="O77" s="118">
        <v>1</v>
      </c>
      <c r="P77" s="118">
        <v>2</v>
      </c>
      <c r="Q77" s="83"/>
    </row>
    <row r="78" spans="1:17" s="25" customFormat="1" ht="12.75">
      <c r="A78" s="1"/>
      <c r="B78" s="2"/>
      <c r="C78" s="1"/>
      <c r="D78" s="2"/>
      <c r="E78" s="58"/>
      <c r="F78" s="1"/>
      <c r="G78" s="7"/>
      <c r="H78" s="1"/>
      <c r="I78" s="1"/>
      <c r="J78" s="1"/>
      <c r="K78" s="1"/>
      <c r="L78" s="1"/>
      <c r="M78" s="84"/>
      <c r="N78" s="117">
        <v>35</v>
      </c>
      <c r="O78" s="118">
        <v>5</v>
      </c>
      <c r="P78" s="118">
        <v>0</v>
      </c>
      <c r="Q78" s="83"/>
    </row>
    <row r="79" spans="1:17" s="25" customFormat="1" ht="12.75">
      <c r="A79" s="1"/>
      <c r="B79" s="2"/>
      <c r="C79" s="1"/>
      <c r="D79" s="2"/>
      <c r="E79" s="58"/>
      <c r="F79" s="1"/>
      <c r="G79" s="7"/>
      <c r="H79" s="1"/>
      <c r="I79" s="1"/>
      <c r="J79" s="1"/>
      <c r="K79" s="1"/>
      <c r="L79" s="1"/>
      <c r="M79" s="84"/>
      <c r="N79" s="117">
        <v>36</v>
      </c>
      <c r="O79" s="118">
        <v>3</v>
      </c>
      <c r="P79" s="118">
        <v>2</v>
      </c>
      <c r="Q79" s="83"/>
    </row>
    <row r="80" spans="1:17" s="25" customFormat="1" ht="12.75">
      <c r="A80" s="1"/>
      <c r="B80" s="2"/>
      <c r="C80" s="1"/>
      <c r="D80" s="2"/>
      <c r="E80" s="58"/>
      <c r="F80" s="1"/>
      <c r="G80" s="7"/>
      <c r="H80" s="1"/>
      <c r="I80" s="1"/>
      <c r="J80" s="1"/>
      <c r="K80" s="1"/>
      <c r="L80" s="1"/>
      <c r="M80" s="84"/>
      <c r="N80" s="117">
        <v>37</v>
      </c>
      <c r="O80" s="118">
        <v>3</v>
      </c>
      <c r="P80" s="118">
        <v>0</v>
      </c>
      <c r="Q80" s="83"/>
    </row>
    <row r="81" spans="1:17" s="25" customFormat="1" ht="12.75">
      <c r="A81" s="1"/>
      <c r="B81" s="2"/>
      <c r="C81" s="1"/>
      <c r="D81" s="2"/>
      <c r="E81" s="58"/>
      <c r="F81" s="1"/>
      <c r="G81" s="7"/>
      <c r="H81" s="1"/>
      <c r="I81" s="1"/>
      <c r="J81" s="1"/>
      <c r="K81" s="1"/>
      <c r="L81" s="1"/>
      <c r="M81" s="84"/>
      <c r="N81" s="117">
        <v>38</v>
      </c>
      <c r="O81" s="118">
        <v>0</v>
      </c>
      <c r="P81" s="118">
        <v>0</v>
      </c>
      <c r="Q81" s="83"/>
    </row>
    <row r="82" spans="1:17" s="25" customFormat="1" ht="12.75">
      <c r="A82" s="1"/>
      <c r="B82" s="2"/>
      <c r="C82" s="1"/>
      <c r="D82" s="2"/>
      <c r="E82" s="58"/>
      <c r="F82" s="1"/>
      <c r="G82" s="7"/>
      <c r="H82" s="1"/>
      <c r="I82" s="1"/>
      <c r="J82" s="1"/>
      <c r="K82" s="1"/>
      <c r="L82" s="1"/>
      <c r="M82" s="84"/>
      <c r="N82" s="117">
        <v>39</v>
      </c>
      <c r="O82" s="118">
        <v>1</v>
      </c>
      <c r="P82" s="118">
        <v>0</v>
      </c>
      <c r="Q82" s="83"/>
    </row>
    <row r="83" spans="1:17" s="25" customFormat="1" ht="12.75">
      <c r="A83" s="1"/>
      <c r="B83" s="2"/>
      <c r="C83" s="1"/>
      <c r="D83" s="2"/>
      <c r="E83" s="58"/>
      <c r="F83" s="1"/>
      <c r="G83" s="7"/>
      <c r="H83" s="1"/>
      <c r="I83" s="1"/>
      <c r="J83" s="1"/>
      <c r="K83" s="1"/>
      <c r="L83" s="1"/>
      <c r="M83" s="84"/>
      <c r="N83" s="117">
        <v>40</v>
      </c>
      <c r="O83" s="118">
        <v>0</v>
      </c>
      <c r="P83" s="118">
        <v>0</v>
      </c>
      <c r="Q83" s="83"/>
    </row>
    <row r="84" spans="1:17" s="25" customFormat="1" ht="12.75">
      <c r="A84" s="1"/>
      <c r="B84" s="2"/>
      <c r="C84" s="1"/>
      <c r="D84" s="2"/>
      <c r="E84" s="58"/>
      <c r="F84" s="1"/>
      <c r="G84" s="7"/>
      <c r="H84" s="1"/>
      <c r="I84" s="1"/>
      <c r="J84" s="1"/>
      <c r="K84" s="1"/>
      <c r="L84" s="1"/>
      <c r="M84" s="84"/>
      <c r="N84" s="117">
        <v>41</v>
      </c>
      <c r="O84" s="118">
        <v>1</v>
      </c>
      <c r="P84" s="118">
        <v>1</v>
      </c>
      <c r="Q84" s="83"/>
    </row>
    <row r="85" spans="1:17" s="25" customFormat="1" ht="12.75">
      <c r="A85" s="1"/>
      <c r="B85" s="2"/>
      <c r="C85" s="1"/>
      <c r="D85" s="2"/>
      <c r="E85" s="58"/>
      <c r="F85" s="1"/>
      <c r="G85" s="7"/>
      <c r="H85" s="1"/>
      <c r="I85" s="1"/>
      <c r="J85" s="1"/>
      <c r="K85" s="1"/>
      <c r="L85" s="1"/>
      <c r="M85" s="84"/>
      <c r="N85" s="117">
        <v>42</v>
      </c>
      <c r="O85" s="118">
        <v>0</v>
      </c>
      <c r="P85" s="118">
        <v>1</v>
      </c>
      <c r="Q85" s="83"/>
    </row>
    <row r="86" spans="1:17" s="25" customFormat="1" ht="12.75">
      <c r="A86" s="1"/>
      <c r="B86" s="2"/>
      <c r="C86" s="1"/>
      <c r="D86" s="2"/>
      <c r="E86" s="58"/>
      <c r="F86" s="1"/>
      <c r="G86" s="7"/>
      <c r="H86" s="1"/>
      <c r="I86" s="1"/>
      <c r="J86" s="1"/>
      <c r="K86" s="1"/>
      <c r="L86" s="1"/>
      <c r="M86" s="84"/>
      <c r="N86" s="117">
        <v>43</v>
      </c>
      <c r="O86" s="118">
        <v>0</v>
      </c>
      <c r="P86" s="118">
        <v>0</v>
      </c>
      <c r="Q86" s="83"/>
    </row>
    <row r="87" spans="1:17" s="25" customFormat="1" ht="12.75">
      <c r="A87" s="1"/>
      <c r="B87" s="2"/>
      <c r="C87" s="1"/>
      <c r="D87" s="2"/>
      <c r="E87" s="58"/>
      <c r="F87" s="1"/>
      <c r="G87" s="7"/>
      <c r="H87" s="1"/>
      <c r="I87" s="1"/>
      <c r="J87" s="1"/>
      <c r="K87" s="1"/>
      <c r="L87" s="1"/>
      <c r="M87" s="84"/>
      <c r="N87" s="117">
        <v>44</v>
      </c>
      <c r="O87" s="118">
        <v>5</v>
      </c>
      <c r="P87" s="118">
        <v>0</v>
      </c>
      <c r="Q87" s="83"/>
    </row>
    <row r="88" spans="1:17" s="25" customFormat="1" ht="12.75">
      <c r="A88" s="1"/>
      <c r="B88" s="2"/>
      <c r="C88" s="1"/>
      <c r="D88" s="2"/>
      <c r="E88" s="58"/>
      <c r="F88" s="1"/>
      <c r="G88" s="7"/>
      <c r="H88" s="1"/>
      <c r="I88" s="1"/>
      <c r="J88" s="1"/>
      <c r="K88" s="1"/>
      <c r="L88" s="1"/>
      <c r="M88" s="84"/>
      <c r="N88" s="117">
        <v>45</v>
      </c>
      <c r="O88" s="118">
        <v>1</v>
      </c>
      <c r="P88" s="118">
        <v>0</v>
      </c>
      <c r="Q88" s="83"/>
    </row>
    <row r="89" spans="1:17" s="25" customFormat="1" ht="12.75">
      <c r="A89" s="1"/>
      <c r="B89" s="2"/>
      <c r="C89" s="1"/>
      <c r="D89" s="2"/>
      <c r="E89" s="58"/>
      <c r="F89" s="1"/>
      <c r="G89" s="7"/>
      <c r="H89" s="1"/>
      <c r="I89" s="1"/>
      <c r="J89" s="1"/>
      <c r="K89" s="1"/>
      <c r="L89" s="1"/>
      <c r="M89" s="84"/>
      <c r="N89" s="117">
        <v>46</v>
      </c>
      <c r="O89" s="118">
        <v>1</v>
      </c>
      <c r="P89" s="118">
        <v>0</v>
      </c>
      <c r="Q89" s="83"/>
    </row>
    <row r="90" spans="13:16" ht="12.75">
      <c r="M90" s="84"/>
      <c r="N90" s="117">
        <v>47</v>
      </c>
      <c r="O90" s="118">
        <v>0</v>
      </c>
      <c r="P90" s="118">
        <v>0</v>
      </c>
    </row>
    <row r="91" spans="13:16" ht="12.75">
      <c r="M91" s="84"/>
      <c r="N91" s="117">
        <v>48</v>
      </c>
      <c r="O91" s="118">
        <v>3</v>
      </c>
      <c r="P91" s="118">
        <v>0</v>
      </c>
    </row>
    <row r="92" spans="14:16" ht="12.75">
      <c r="N92" s="117">
        <v>49</v>
      </c>
      <c r="O92" s="118">
        <v>0</v>
      </c>
      <c r="P92" s="118">
        <v>0</v>
      </c>
    </row>
    <row r="93" spans="14:16" ht="12.75">
      <c r="N93" s="117">
        <v>50</v>
      </c>
      <c r="O93" s="118">
        <v>1</v>
      </c>
      <c r="P93" s="118">
        <v>0</v>
      </c>
    </row>
    <row r="94" spans="14:16" ht="12.75">
      <c r="N94" s="117">
        <v>51</v>
      </c>
      <c r="O94" s="118">
        <v>0</v>
      </c>
      <c r="P94" s="118">
        <v>0</v>
      </c>
    </row>
    <row r="95" spans="14:16" ht="12.75">
      <c r="N95" s="117">
        <v>52</v>
      </c>
      <c r="O95" s="118">
        <v>0</v>
      </c>
      <c r="P95" s="118">
        <v>0</v>
      </c>
    </row>
    <row r="96" spans="14:16" ht="12.75">
      <c r="N96" s="117">
        <v>53</v>
      </c>
      <c r="O96" s="118">
        <v>0</v>
      </c>
      <c r="P96" s="118">
        <v>0</v>
      </c>
    </row>
    <row r="97" spans="14:16" ht="12.75">
      <c r="N97" s="117">
        <v>54</v>
      </c>
      <c r="O97" s="118">
        <v>1</v>
      </c>
      <c r="P97" s="118">
        <v>0</v>
      </c>
    </row>
    <row r="98" spans="14:16" ht="12.75">
      <c r="N98" s="117">
        <v>55</v>
      </c>
      <c r="O98" s="118">
        <v>1</v>
      </c>
      <c r="P98" s="118">
        <v>0</v>
      </c>
    </row>
    <row r="99" spans="14:16" ht="12.75">
      <c r="N99" s="117">
        <v>56</v>
      </c>
      <c r="O99" s="118">
        <v>0</v>
      </c>
      <c r="P99" s="118">
        <v>0</v>
      </c>
    </row>
    <row r="100" spans="14:16" ht="12.75">
      <c r="N100" s="117">
        <v>57</v>
      </c>
      <c r="O100" s="118">
        <v>2</v>
      </c>
      <c r="P100" s="118">
        <v>0</v>
      </c>
    </row>
    <row r="101" spans="14:16" ht="12.75">
      <c r="N101" s="117">
        <v>58</v>
      </c>
      <c r="O101" s="118">
        <v>0</v>
      </c>
      <c r="P101" s="118">
        <v>0</v>
      </c>
    </row>
    <row r="102" spans="14:16" ht="12.75">
      <c r="N102" s="117">
        <v>59</v>
      </c>
      <c r="O102" s="118">
        <v>0</v>
      </c>
      <c r="P102" s="118">
        <v>0</v>
      </c>
    </row>
    <row r="103" spans="14:16" ht="12.75">
      <c r="N103" s="117">
        <v>60</v>
      </c>
      <c r="O103" s="118">
        <v>0</v>
      </c>
      <c r="P103" s="118">
        <v>0</v>
      </c>
    </row>
    <row r="104" spans="14:16" ht="12.75">
      <c r="N104" s="117">
        <v>61</v>
      </c>
      <c r="O104" s="118">
        <v>0</v>
      </c>
      <c r="P104" s="118">
        <v>0</v>
      </c>
    </row>
    <row r="105" spans="14:16" ht="12.75">
      <c r="N105" s="117">
        <v>62</v>
      </c>
      <c r="O105" s="118">
        <v>0</v>
      </c>
      <c r="P105" s="118">
        <v>0</v>
      </c>
    </row>
    <row r="106" spans="14:16" ht="12.75">
      <c r="N106" s="117">
        <v>63</v>
      </c>
      <c r="O106" s="118">
        <v>0</v>
      </c>
      <c r="P106" s="118">
        <v>0</v>
      </c>
    </row>
    <row r="107" spans="14:16" ht="12.75">
      <c r="N107" s="117">
        <v>64</v>
      </c>
      <c r="O107" s="118">
        <v>0</v>
      </c>
      <c r="P107" s="118">
        <v>0</v>
      </c>
    </row>
    <row r="108" spans="14:16" ht="12.75">
      <c r="N108" s="117">
        <v>65</v>
      </c>
      <c r="O108" s="118">
        <v>0</v>
      </c>
      <c r="P108" s="118">
        <v>0</v>
      </c>
    </row>
    <row r="109" spans="14:16" ht="12.75">
      <c r="N109" s="117">
        <v>66</v>
      </c>
      <c r="O109" s="118">
        <v>0</v>
      </c>
      <c r="P109" s="118">
        <v>0</v>
      </c>
    </row>
    <row r="110" spans="14:16" ht="12.75">
      <c r="N110" s="117">
        <v>67</v>
      </c>
      <c r="O110" s="118">
        <v>0</v>
      </c>
      <c r="P110" s="118">
        <v>0</v>
      </c>
    </row>
    <row r="111" spans="14:16" ht="12.75">
      <c r="N111" s="117">
        <v>68</v>
      </c>
      <c r="O111" s="118">
        <v>0</v>
      </c>
      <c r="P111" s="118">
        <v>1</v>
      </c>
    </row>
    <row r="112" spans="14:16" ht="12.75">
      <c r="N112" s="117">
        <v>69</v>
      </c>
      <c r="O112" s="118"/>
      <c r="P112" s="118"/>
    </row>
    <row r="113" spans="14:16" ht="12.75">
      <c r="N113" s="117">
        <v>70</v>
      </c>
      <c r="O113" s="118"/>
      <c r="P113" s="118"/>
    </row>
    <row r="114" spans="14:16" ht="12.75">
      <c r="N114" s="117">
        <v>71</v>
      </c>
      <c r="O114" s="118"/>
      <c r="P114" s="118"/>
    </row>
    <row r="115" spans="14:16" ht="12.75">
      <c r="N115" s="117">
        <v>72</v>
      </c>
      <c r="O115" s="118"/>
      <c r="P115" s="118"/>
    </row>
    <row r="116" spans="14:16" ht="12.75">
      <c r="N116" s="117">
        <v>73</v>
      </c>
      <c r="O116" s="118"/>
      <c r="P116" s="118"/>
    </row>
    <row r="117" spans="14:16" ht="12.75">
      <c r="N117" s="117">
        <v>74</v>
      </c>
      <c r="O117" s="118"/>
      <c r="P117" s="118"/>
    </row>
    <row r="118" spans="14:16" ht="12.75">
      <c r="N118" s="117">
        <v>75</v>
      </c>
      <c r="O118" s="118"/>
      <c r="P118" s="118"/>
    </row>
    <row r="119" spans="14:16" ht="12.75">
      <c r="N119" s="117">
        <v>76</v>
      </c>
      <c r="O119" s="118"/>
      <c r="P119" s="118"/>
    </row>
    <row r="120" spans="14:16" ht="12.75">
      <c r="N120" s="117">
        <v>77</v>
      </c>
      <c r="O120" s="118"/>
      <c r="P120" s="118"/>
    </row>
    <row r="121" spans="14:16" ht="12.75">
      <c r="N121" s="117">
        <v>78</v>
      </c>
      <c r="O121" s="118"/>
      <c r="P121" s="118"/>
    </row>
    <row r="122" spans="14:16" ht="12.75">
      <c r="N122" s="117">
        <v>79</v>
      </c>
      <c r="O122" s="118"/>
      <c r="P122" s="118"/>
    </row>
    <row r="123" spans="14:16" ht="12.75">
      <c r="N123" s="117">
        <v>80</v>
      </c>
      <c r="O123" s="118"/>
      <c r="P123" s="118"/>
    </row>
    <row r="124" spans="14:16" ht="12.75">
      <c r="N124" s="117">
        <v>81</v>
      </c>
      <c r="O124" s="118"/>
      <c r="P124" s="118"/>
    </row>
    <row r="125" spans="14:16" ht="12.75">
      <c r="N125" s="117">
        <v>82</v>
      </c>
      <c r="O125" s="118"/>
      <c r="P125" s="118"/>
    </row>
    <row r="126" ht="12.75">
      <c r="N126" s="317">
        <v>83</v>
      </c>
    </row>
    <row r="127" ht="12.75">
      <c r="N127" s="317">
        <v>84</v>
      </c>
    </row>
    <row r="128" ht="12.75">
      <c r="N128" s="317">
        <v>85</v>
      </c>
    </row>
    <row r="129" ht="12.75">
      <c r="N129" s="317">
        <v>86</v>
      </c>
    </row>
  </sheetData>
  <sheetProtection sheet="1" objects="1" scenarios="1"/>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2008-09-11T12:03:57Z</cp:lastPrinted>
  <dcterms:created xsi:type="dcterms:W3CDTF">1999-02-10T13:06:53Z</dcterms:created>
  <dcterms:modified xsi:type="dcterms:W3CDTF">2008-09-11T12:04:48Z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