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tabRatio="961" activeTab="1"/>
  </bookViews>
  <sheets>
    <sheet name="úvod" sheetId="1" r:id="rId1"/>
    <sheet name="tab" sheetId="2" r:id="rId2"/>
    <sheet name="tab1-bilance" sheetId="3" r:id="rId3"/>
    <sheet name="tab2-ukaz" sheetId="4" r:id="rId4"/>
    <sheet name="tab3-zaměst." sheetId="5" r:id="rId5"/>
    <sheet name="tab4-V+V" sheetId="6" r:id="rId6"/>
    <sheet name="tab5-výdaje" sheetId="7" r:id="rId7"/>
    <sheet name="tab5a" sheetId="8" r:id="rId8"/>
    <sheet name="tab5b" sheetId="9" r:id="rId9"/>
    <sheet name="tab5c" sheetId="10" r:id="rId10"/>
    <sheet name="tab5d" sheetId="11" r:id="rId11"/>
    <sheet name="tab5e" sheetId="12" r:id="rId12"/>
    <sheet name="tab5f" sheetId="13" r:id="rId13"/>
    <sheet name="tab5g" sheetId="14" r:id="rId14"/>
    <sheet name="tab5h" sheetId="15" r:id="rId15"/>
    <sheet name="tab6-dotace" sheetId="16" r:id="rId16"/>
    <sheet name="tab6a" sheetId="17" r:id="rId17"/>
    <sheet name="tab6b" sheetId="18" r:id="rId18"/>
    <sheet name="tab6c" sheetId="19" r:id="rId19"/>
    <sheet name="tab6d" sheetId="20" r:id="rId20"/>
    <sheet name="tab6e-neinvd" sheetId="21" r:id="rId21"/>
    <sheet name="tab6f-invd" sheetId="22" r:id="rId22"/>
    <sheet name="tab6g" sheetId="23" r:id="rId23"/>
    <sheet name="tab6h" sheetId="24" r:id="rId24"/>
    <sheet name="tab7-isprofin" sheetId="25" r:id="rId25"/>
    <sheet name="tab8-RF" sheetId="26" r:id="rId26"/>
  </sheets>
  <definedNames>
    <definedName name="_xlnm.Print_Titles" localSheetId="21">'tab6f-invd'!$4:$7</definedName>
  </definedNames>
  <calcPr fullCalcOnLoad="1"/>
</workbook>
</file>

<file path=xl/comments3.xml><?xml version="1.0" encoding="utf-8"?>
<comments xmlns="http://schemas.openxmlformats.org/spreadsheetml/2006/main">
  <authors>
    <author>MV</author>
  </authors>
  <commentList>
    <comment ref="D47" authorId="0">
      <text>
        <r>
          <rPr>
            <b/>
            <sz val="8"/>
            <rFont val="Tahoma"/>
            <family val="0"/>
          </rPr>
          <t>MV: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<sst xmlns="http://schemas.openxmlformats.org/spreadsheetml/2006/main" count="2356" uniqueCount="1000">
  <si>
    <t>Rozpočet 2004</t>
  </si>
  <si>
    <t xml:space="preserve"> k 31. 12.2004</t>
  </si>
  <si>
    <t xml:space="preserve">         Tabulka č. 5a</t>
  </si>
  <si>
    <t>Neinvestiční výdaje organizačních složek státu na škody způsobené živelními katastrofami</t>
  </si>
  <si>
    <t>Kapitola: 314 - Ministerstvo vnitra</t>
  </si>
  <si>
    <t>k 31.12.2004</t>
  </si>
  <si>
    <t>nebyly poskytnuty</t>
  </si>
  <si>
    <t xml:space="preserve">         Tabulka č. 5b</t>
  </si>
  <si>
    <t>Investiční výdaje organizačních složek státu na škody způsobené živelními katastrofami</t>
  </si>
  <si>
    <t xml:space="preserve">         Tabulka č. 5c</t>
  </si>
  <si>
    <t xml:space="preserve">                                                 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</si>
  <si>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>Kontroloval: Ing. Hudera, 974 849 802</t>
  </si>
  <si>
    <t>Vypracovala: Ing. Šoltová, 974 849 811</t>
  </si>
  <si>
    <t>Vypracovala: Ing. Šoltová, pí. Landsingerová</t>
  </si>
  <si>
    <t>tel.: 974 849 811, 974 849 237</t>
  </si>
  <si>
    <t>tel.: 974 849 802</t>
  </si>
  <si>
    <t>Kontroloval: Ing. Hudera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</si>
  <si>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</si>
  <si>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</si>
  <si>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</si>
  <si>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>Neinvestiční dotace podnikatelským subjektům a neziskovým organizacím na škody způsobené živelními katastrofami</t>
  </si>
  <si>
    <t xml:space="preserve">         Tabulka č. 5f</t>
  </si>
  <si>
    <t>Investiční dotace podnikatelským subjektům a neziskovým organizacím na škody způsobené živelními katastrofami</t>
  </si>
  <si>
    <t xml:space="preserve">         Tabulka č. 5g</t>
  </si>
  <si>
    <t xml:space="preserve">Nerozepsaná částka </t>
  </si>
  <si>
    <t>Nerozepsaná částka</t>
  </si>
  <si>
    <t>Dotace obcím dle § 69 a § 84 z.č.325/1999 Sb. včetně</t>
  </si>
  <si>
    <t>Zlínský kraj</t>
  </si>
  <si>
    <t>dokončení rekonstrukce sídla Krajského úřadu Zlínského kraje</t>
  </si>
  <si>
    <t>Vypracovala:Ing. Mikulová, Ing. Psohlavcová</t>
  </si>
  <si>
    <t>Neinvestiční půjčky (návratné finanční výpomoci) podnikatelským subjektům, neziskovým organizacím a územně samosprávním celkům na škody způsobené živelními katastrofami</t>
  </si>
  <si>
    <t xml:space="preserve">         Tabulka č. 5h</t>
  </si>
  <si>
    <t>Investiční půjčky (návratné finanční výpomoci) podnikatelským subjektům, neziskovým organizacím a územně samosprávním celkům na škody způsobené živelními katastrofami</t>
  </si>
  <si>
    <t>Datum: 14. 2. 2005</t>
  </si>
  <si>
    <t>Tabulka č. 6a</t>
  </si>
  <si>
    <t>Účelové neinvestiční dotace krajům</t>
  </si>
  <si>
    <t>Kapitola: 314- Ministerstvo vnitra</t>
  </si>
  <si>
    <t>Tabulka č. 6b</t>
  </si>
  <si>
    <t>Účelové investiční dotace krajům</t>
  </si>
  <si>
    <t>Tabulka č. 6c</t>
  </si>
  <si>
    <t>Účelové neinvestiční půjčky (návratné finanční výpomoci) krajům</t>
  </si>
  <si>
    <t>Tabulka č. 6d</t>
  </si>
  <si>
    <t>Účelové investiční půjčky (návratné finanční výpomoci) krajům</t>
  </si>
  <si>
    <t>Tabulka č. 6g</t>
  </si>
  <si>
    <t>Účelové neinvestiční půjčky (návratné finanční výpomoci) obcím</t>
  </si>
  <si>
    <t>Tabulka č. 6h</t>
  </si>
  <si>
    <t>Účelové investiční půjčky (návratné finanční výpomoci) obcím</t>
  </si>
  <si>
    <t>%</t>
  </si>
  <si>
    <t>plnění</t>
  </si>
  <si>
    <t xml:space="preserve">                                                                               Přehled o převodech prostředků státního rozpočtu do rezervního fondu a o jejich použití</t>
  </si>
  <si>
    <t>Ukazatel</t>
  </si>
  <si>
    <t>Čerpání mimorozpočtových zdrojů v roce 2004 - sponzorské dary, rezervní fond dle § 48 a § 70 zákona o rozpočtových pravidlech</t>
  </si>
  <si>
    <t>Výdaje za oblast policejního školství v roce 2004 bez převodu do rezervního fondu</t>
  </si>
  <si>
    <t>Čerpání výdajů kapitoly MV za rok 2004</t>
  </si>
  <si>
    <t>Přehled o čerpání rozpočtu Ministerstva vnitra od roku 1993</t>
  </si>
  <si>
    <t>Přehled čerpání výdajů na financování programů reprodukce majetku v roce 2004 dle jednotlivých čtvrtletí</t>
  </si>
  <si>
    <t>Zůstatek nečerpaných prostředků převedených do RF podle § 47 k 1.1.hodnoceného roku</t>
  </si>
  <si>
    <t>Převod podle § 47 za hodnocený rok</t>
  </si>
  <si>
    <t>Použito v hodnoceném roce</t>
  </si>
  <si>
    <t>Prostředky státního rozpočtu v RF celkem</t>
  </si>
  <si>
    <t>v tom:</t>
  </si>
  <si>
    <t>Prostředky státního rozpočtu určené na financování programů</t>
  </si>
  <si>
    <t>Ostatní</t>
  </si>
  <si>
    <t>z toho:</t>
  </si>
  <si>
    <t xml:space="preserve"> prostředky na platy, ostatní platby za provedenou práci a povinné pojistné</t>
  </si>
  <si>
    <t>Z celku:</t>
  </si>
  <si>
    <t>z toho</t>
  </si>
  <si>
    <t>Zůstatek prostředků převedených do RF podle § 47                        k 31.12. hodn.roku                     (sl. 1-3+4)</t>
  </si>
  <si>
    <t>Zapojeno do příjmů v hodnoceném roce</t>
  </si>
  <si>
    <t>sl.1-(4-7)</t>
  </si>
  <si>
    <t>sl.2-(5-8)</t>
  </si>
  <si>
    <t>sl.3-(6-9)</t>
  </si>
  <si>
    <t xml:space="preserve">                                                                          podle § 47 zákona č. 218/2000 Sb., ve znění pozdějších předpisů</t>
  </si>
  <si>
    <t xml:space="preserve">   prostředky z rozpočtu EU</t>
  </si>
  <si>
    <t>prostředky na programy nebo projekty spolufinancované z rozpočtu Evropské unie</t>
  </si>
  <si>
    <t>Tabulka č. 5a</t>
  </si>
  <si>
    <t>Tabulka č. 5b</t>
  </si>
  <si>
    <t>Tabulka č. 5c</t>
  </si>
  <si>
    <t>Tabulka č. 5d</t>
  </si>
  <si>
    <t>Tabulka č. 5e</t>
  </si>
  <si>
    <t>Tabulka č. 5f</t>
  </si>
  <si>
    <t>Neinvestiční příspěvky příspěvkovým organizacím na škody způsobené živelními katastrofami</t>
  </si>
  <si>
    <t>Tabulka č. 5g</t>
  </si>
  <si>
    <t>Tabulka č. 5h</t>
  </si>
  <si>
    <t xml:space="preserve"> k 31. 12. 2004</t>
  </si>
  <si>
    <t>Kapitola: Ministerstvo vnitra</t>
  </si>
  <si>
    <t xml:space="preserve"> A. Přehled účelových výdajů na podporu výzkumu a vývoje v roce 2004   </t>
  </si>
  <si>
    <t>po změnách 2004</t>
  </si>
  <si>
    <t xml:space="preserve"> k 31.12.2004</t>
  </si>
  <si>
    <t xml:space="preserve"> B. Přehled institucionálních výdajů na výzkum a vývoj v roce 2004   </t>
  </si>
  <si>
    <t>Převod v roce 2004</t>
  </si>
  <si>
    <t>k 1.1.2004</t>
  </si>
  <si>
    <t xml:space="preserve">Ve sloupci 7 bude uveden převod v roce 2004 + případný zůstatek z převodů z předchozích let </t>
  </si>
  <si>
    <t>v organizacích, jejichž odměňování se řídí zákonem čís.143/1992 Sb., o platu</t>
  </si>
  <si>
    <t>Schválený rozpočet na rok 2004</t>
  </si>
  <si>
    <t>Rozpočet po změnách 2004</t>
  </si>
  <si>
    <t>Skutečnost za rok 2004</t>
  </si>
  <si>
    <t>v ročním</t>
  </si>
  <si>
    <t xml:space="preserve">       OSS - složky MV</t>
  </si>
  <si>
    <t xml:space="preserve">       SOBCPO - Policie ČR</t>
  </si>
  <si>
    <t xml:space="preserve">                       - Hasičský záchranný sbor ČR</t>
  </si>
  <si>
    <t>Počet zaměstnanců, počet zaměstnanců v ročním průměru,průměrný roční přepočtený počet zaměstnnaců a průměrný plat uvede po zaokrouhlení v celých číslech (tj. bez desetinných míst).</t>
  </si>
  <si>
    <t xml:space="preserve">Údaje schváleného rozpočtu, rozpočtu po změnách a skutečnosti musí být shodné s údaji v tabulce č. 1  - Bilance příjmů a výdajů státního rozpočtu za hodnocený rok a v tabulce č. 2  - Plnění závazných ukazatelů státního rozpočtu za rok 200x. </t>
  </si>
  <si>
    <t>Období :  leden až prosinec 2004</t>
  </si>
  <si>
    <t>Kapitola: 314  Ministerstvo vnitra</t>
  </si>
  <si>
    <t xml:space="preserve">
Ukazatele</t>
  </si>
  <si>
    <t>r</t>
  </si>
  <si>
    <t>Schválený
rozpočet</t>
  </si>
  <si>
    <t>Rozpočet
po změnách</t>
  </si>
  <si>
    <r>
      <t xml:space="preserve">% plnění
</t>
    </r>
    <r>
      <rPr>
        <sz val="8"/>
        <rFont val="Arial CE"/>
        <family val="2"/>
      </rPr>
      <t>3:2</t>
    </r>
  </si>
  <si>
    <t>Souhrnné ukazatele</t>
  </si>
  <si>
    <t>0010</t>
  </si>
  <si>
    <t>0011</t>
  </si>
  <si>
    <t>0012</t>
  </si>
  <si>
    <t xml:space="preserve"> Výdaje celkem</t>
  </si>
  <si>
    <t>0020</t>
  </si>
  <si>
    <t>Dílčí ukazatele výdajů</t>
  </si>
  <si>
    <t>Jednotné dílčí ukazatele</t>
  </si>
  <si>
    <t>0040</t>
  </si>
  <si>
    <t xml:space="preserve">    z toho: platy zaměstnanců</t>
  </si>
  <si>
    <t>0050</t>
  </si>
  <si>
    <t>0060</t>
  </si>
  <si>
    <t>0070</t>
  </si>
  <si>
    <t>0080</t>
  </si>
  <si>
    <t>Specifické dílčí ukazatele</t>
  </si>
  <si>
    <t xml:space="preserve">Výdaje na výzkum a vývoj celkem  </t>
  </si>
  <si>
    <t>1401</t>
  </si>
  <si>
    <r>
      <t xml:space="preserve">    v tom: institucionální výdaje celkem </t>
    </r>
    <r>
      <rPr>
        <vertAlign val="superscript"/>
        <sz val="10"/>
        <rFont val="Arial CE"/>
        <family val="2"/>
      </rPr>
      <t>2)</t>
    </r>
  </si>
  <si>
    <t>1402</t>
  </si>
  <si>
    <r>
      <t xml:space="preserve">              účelové výdaje celkem </t>
    </r>
    <r>
      <rPr>
        <vertAlign val="superscript"/>
        <sz val="10"/>
        <rFont val="Arial CE"/>
        <family val="2"/>
      </rPr>
      <t>2)</t>
    </r>
  </si>
  <si>
    <t>1403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</si>
  <si>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</si>
  <si>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t>1404</t>
  </si>
  <si>
    <t>Neinvestiční výdaje související</t>
  </si>
  <si>
    <t>oprava objektu OŘ PČR Písek</t>
  </si>
  <si>
    <t>velkokuchyňské zařízení</t>
  </si>
  <si>
    <t>Plzeň S Zčk, Nádražní 2 - oprava objektu</t>
  </si>
  <si>
    <t>OŘP Plzeň J a S Angl. nábřeží 7 - rekonstrukce výměníkové stanice</t>
  </si>
  <si>
    <t>RCPP Bublava - oprava objektu</t>
  </si>
  <si>
    <t>S Zčk Plzeň, Podmostní 4 - oprava objektu</t>
  </si>
  <si>
    <t>demolice objektu a zprovoznění škol. střed. Veltrusy</t>
  </si>
  <si>
    <t>Ostatní běžné výdaje</t>
  </si>
  <si>
    <t>Odbor sportu MV</t>
  </si>
  <si>
    <t>obnova objektu ROTA v areálu Stromovka (použit rezervní fond z předchozího roku)</t>
  </si>
  <si>
    <t>SOA Litoměřice</t>
  </si>
  <si>
    <t xml:space="preserve">dostavba a rekonstrukce SOkA Litoměřice v Lovosicích </t>
  </si>
  <si>
    <t>P ČR Správa Západočeského kraje</t>
  </si>
  <si>
    <t>OŘP ČR Plzeň S a J - Anglické nábřeží (rekonstrukce objektu)</t>
  </si>
  <si>
    <t>HZS hl. m. Prahy</t>
  </si>
  <si>
    <t>P ČR Správa Jihočeského kraje</t>
  </si>
  <si>
    <t>P ČR Správa Středočeského kraje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</si>
  <si>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</si>
  <si>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t>1405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</si>
  <si>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</si>
  <si>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t>1406</t>
  </si>
  <si>
    <t>1407</t>
  </si>
  <si>
    <t>1408</t>
  </si>
  <si>
    <t>1409</t>
  </si>
  <si>
    <t xml:space="preserve">Důchody </t>
  </si>
  <si>
    <t>1410</t>
  </si>
  <si>
    <t>Ostatní sociální dávky</t>
  </si>
  <si>
    <t>1411</t>
  </si>
  <si>
    <t>Rozvojová zahraniční pomoc</t>
  </si>
  <si>
    <t>1412</t>
  </si>
  <si>
    <t>1413</t>
  </si>
  <si>
    <t xml:space="preserve">Výdaje na sportovní reprezentaci  </t>
  </si>
  <si>
    <t>1414</t>
  </si>
  <si>
    <t>1415</t>
  </si>
  <si>
    <t>1416</t>
  </si>
  <si>
    <t>1417</t>
  </si>
  <si>
    <t xml:space="preserve">              v tom: PHARE</t>
  </si>
  <si>
    <t>1418</t>
  </si>
  <si>
    <t>1419</t>
  </si>
  <si>
    <t xml:space="preserve">v tom: 
  Evropská skupina vláken ENFSI   </t>
  </si>
  <si>
    <t>1420</t>
  </si>
  <si>
    <t xml:space="preserve"> Evropská skupina laků a skel ENFSI</t>
  </si>
  <si>
    <t>1421</t>
  </si>
  <si>
    <t>1422</t>
  </si>
  <si>
    <t>1423</t>
  </si>
  <si>
    <t xml:space="preserve"> Požární ochrana 2004</t>
  </si>
  <si>
    <t>1424</t>
  </si>
  <si>
    <t xml:space="preserve"> Pokroky v kriminalistice</t>
  </si>
  <si>
    <t>1425</t>
  </si>
  <si>
    <t xml:space="preserve"> Rekodifikace trestního zákonodárství</t>
  </si>
  <si>
    <t>1426</t>
  </si>
  <si>
    <t>1427</t>
  </si>
  <si>
    <t xml:space="preserve"> Seminář k policejní cizojazyčné zásobě</t>
  </si>
  <si>
    <t>1428</t>
  </si>
  <si>
    <t>1429</t>
  </si>
  <si>
    <t>1430</t>
  </si>
  <si>
    <r>
      <t>1)</t>
    </r>
    <r>
      <rPr>
        <sz val="8"/>
        <rFont val="Arial CE"/>
        <family val="2"/>
      </rPr>
      <t xml:space="preserve"> povinné pojistné na sociální zabezpečení a příspěvek na státní politiku zaměstnanosti a pojistné na veřejné zdravotní pojištění</t>
    </r>
  </si>
  <si>
    <r>
      <t>2)</t>
    </r>
    <r>
      <rPr>
        <sz val="8"/>
        <rFont val="Arial CE"/>
        <family val="2"/>
      </rPr>
      <t xml:space="preserve"> výdaje na výzkum a vývoj podle § 6 odst. 1 zákona č. 130/2002 Sb.</t>
    </r>
  </si>
  <si>
    <r>
      <t>3)</t>
    </r>
    <r>
      <rPr>
        <sz val="8"/>
        <rFont val="Arial CE"/>
        <family val="2"/>
      </rPr>
      <t xml:space="preserve"> výdaje na výzkum a vývoj podle § 6 odst. 2 zákona č. 130/2002 Sb.</t>
    </r>
  </si>
  <si>
    <r>
      <t>4)</t>
    </r>
    <r>
      <rPr>
        <sz val="8"/>
        <rFont val="Arial CE"/>
        <family val="2"/>
      </rPr>
      <t xml:space="preserve"> včetně správy ve složkách obrany, bezpečnosti, celní a právní ochrany</t>
    </r>
  </si>
  <si>
    <r>
      <t xml:space="preserve">6) </t>
    </r>
    <r>
      <rPr>
        <sz val="8"/>
        <rFont val="Arial CE"/>
        <family val="2"/>
      </rPr>
      <t>podle § 71 odst. 3 zákona č. 218/2000 Sb., o rozpočtových pravidlech a o změně některých souvisejících zákonů (rozpočtová pravidla)</t>
    </r>
  </si>
  <si>
    <t>+)</t>
  </si>
  <si>
    <t xml:space="preserve">Ukazatel zahrnuje výdaje na financování programů zahrnutých do rozpočtu kapitoly a výdaje na financování akcí, které byly </t>
  </si>
  <si>
    <t xml:space="preserve">předány z jiných rozpočtových kapitol, a neobsahuje výdaje na financování akcí předaných do jiných rozpočtových kapitol </t>
  </si>
  <si>
    <t>formou transferu  rozpočtových prostředků.</t>
  </si>
  <si>
    <t>KAPITOLA: 314 Ministerstvo vnitra</t>
  </si>
  <si>
    <t>R o z p o č e t   2004</t>
  </si>
  <si>
    <t>Index</t>
  </si>
  <si>
    <t>třída</t>
  </si>
  <si>
    <t>seskupení</t>
  </si>
  <si>
    <t>podsesk.</t>
  </si>
  <si>
    <t>položka</t>
  </si>
  <si>
    <t>U K A Z A T E L</t>
  </si>
  <si>
    <t>Skutečnost 2003</t>
  </si>
  <si>
    <t>Skutečnost 2004</t>
  </si>
  <si>
    <t>Sk2004/Sk03</t>
  </si>
  <si>
    <t>položek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</si>
  <si>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</si>
  <si>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</si>
  <si>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</si>
  <si>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</si>
  <si>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</si>
  <si>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</si>
  <si>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</si>
  <si>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</si>
  <si>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</si>
  <si>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</si>
  <si>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</si>
  <si>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</si>
  <si>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</si>
  <si>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</si>
  <si>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 daně ze zboží a služeb v tuzemsku </t>
  </si>
  <si>
    <t xml:space="preserve">     v tom: Daň z přidané hodnoty  </t>
  </si>
  <si>
    <t xml:space="preserve"> Zvláštní daně a poplatky ze zboží a služeb v tuzemsku  </t>
  </si>
  <si>
    <t>12-P1219</t>
  </si>
  <si>
    <t xml:space="preserve"> Správní a soudní poplatky (zrušeno)  </t>
  </si>
  <si>
    <t xml:space="preserve"> Daně a poplatky z provozu motorových vozidel</t>
  </si>
  <si>
    <t xml:space="preserve">    v tom :  Daň silniční   </t>
  </si>
  <si>
    <t xml:space="preserve"> Poplatky a odvody v oblasti životního prostředí  ***) 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</si>
  <si>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</si>
  <si>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</si>
  <si>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</si>
  <si>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  </t>
  </si>
  <si>
    <t xml:space="preserve">    v tom: Clo</t>
  </si>
  <si>
    <t xml:space="preserve">               Podíl na  clech</t>
  </si>
  <si>
    <t>14 -1409</t>
  </si>
  <si>
    <t xml:space="preserve"> Daně a cla za zboží a služby ze zahraničí 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</si>
  <si>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</si>
  <si>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</si>
  <si>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</si>
  <si>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</si>
  <si>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 :  Daň dědická, darovací a z převodu nemovitostí</t>
  </si>
  <si>
    <t>15 - 1529</t>
  </si>
  <si>
    <t xml:space="preserve"> Majetkové daně</t>
  </si>
  <si>
    <t>161, 162</t>
  </si>
  <si>
    <t>kap313:</t>
  </si>
  <si>
    <t>Fin ř.7010;</t>
  </si>
  <si>
    <t>kap307,312,314,336;</t>
  </si>
  <si>
    <t>1611,1612,1613</t>
  </si>
  <si>
    <t xml:space="preserve">         z toho: Pojistné na důchodové pojištění 
                     (z PSP 161 a 162)</t>
  </si>
  <si>
    <t xml:space="preserve"> Pojistné na veřejné zdravotní pojištění  </t>
  </si>
  <si>
    <t xml:space="preserve"> Ostatní povinné pojistné (zrušeno) 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</si>
  <si>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</si>
  <si>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</si>
  <si>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</si>
  <si>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</si>
  <si>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</si>
  <si>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</si>
  <si>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</si>
  <si>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  </t>
    </r>
  </si>
  <si>
    <t xml:space="preserve"> Příjmy z vlastní činnosti</t>
  </si>
  <si>
    <t xml:space="preserve"> Odvody přebytků organizací s přímým vztahem</t>
  </si>
  <si>
    <t xml:space="preserve">    z toho:  Odvody příspěvkových oraganizací</t>
  </si>
  <si>
    <t xml:space="preserve"> 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</si>
  <si>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</si>
  <si>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</si>
  <si>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 </t>
  </si>
  <si>
    <t xml:space="preserve"> Příjmy z vlastní činnosti a odvody přebytků
 organizací s přímým  vztahem</t>
  </si>
  <si>
    <t xml:space="preserve"> Přijaté sankční platby </t>
  </si>
  <si>
    <t xml:space="preserve"> Přijaté vratky transferů a ostatní příjmy 
 z finančního vypořádání předchozích let</t>
  </si>
  <si>
    <t>Naleznete v druhém souboru</t>
  </si>
  <si>
    <t xml:space="preserve"> Přijaté sankční platby 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</si>
  <si>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</si>
  <si>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</si>
  <si>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</si>
  <si>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    </t>
  </si>
  <si>
    <t xml:space="preserve"> Dobrovolné pojistné  x)</t>
  </si>
  <si>
    <t xml:space="preserve"> Příjmy z prodeje nekapitálového majetku
 a ostatní nedaňové příjmy</t>
  </si>
  <si>
    <t xml:space="preserve"> Splátky půjčených prostředků od podnikatelských
 subjektů </t>
  </si>
  <si>
    <t xml:space="preserve"> Splátky půjčených prostředků od obecně prospěšných
 společností  a podobných subjektů  </t>
  </si>
  <si>
    <t xml:space="preserve"> Splátky půjčených prostředků od veřejných rozpočtů 
 ústřední úrovně  </t>
  </si>
  <si>
    <t xml:space="preserve"> Splátky půjčených prostředků od veřejných rozpočtů 
 územní úrovně </t>
  </si>
  <si>
    <t xml:space="preserve"> Splátky půjčených prostředků od zřízených
 a podobných subjektů  </t>
  </si>
  <si>
    <t xml:space="preserve"> Splátky půjčených prostředků od obyvatelstva </t>
  </si>
  <si>
    <t xml:space="preserve"> Splátky půjčených prostředků ze zahraničí  </t>
  </si>
  <si>
    <t xml:space="preserve"> Přijaté splátky půjčených prostředků  </t>
  </si>
  <si>
    <t xml:space="preserve"> NEDAŇOVÉ PŘÍJMY CELKEM</t>
  </si>
  <si>
    <t xml:space="preserve"> Příjmy z prodeje dlouhodobého 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</si>
  <si>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</si>
  <si>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</si>
  <si>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dotace od veřejných rozpočtů 
 ústřední úrovně    1)   </t>
  </si>
  <si>
    <t xml:space="preserve"> Neinvestiční přijaté dotace od veřejných rozpočtů
 územní úrovně </t>
  </si>
  <si>
    <t xml:space="preserve"> Převody z vlastních fondů</t>
  </si>
  <si>
    <t xml:space="preserve"> Neinvestiční přijaté dotace ze zahraničí</t>
  </si>
  <si>
    <t xml:space="preserve"> Neinvestiční přijaté dotace ze státních finančních aktiv  </t>
  </si>
  <si>
    <t xml:space="preserve"> Neinvestiční přijaté dotace   </t>
  </si>
  <si>
    <t xml:space="preserve"> Investiční přijaté dotace od veřejných rozpočtů 
 ústřední úrovně   2)  </t>
  </si>
  <si>
    <t xml:space="preserve"> Investiční přijaté dotace od veřejných rozpočtů
 územní úrovně </t>
  </si>
  <si>
    <t xml:space="preserve"> Investiční přijaté dotace ze zahraničí</t>
  </si>
  <si>
    <t xml:space="preserve"> Investiční přijaté dotace ze státních finančních aktiv </t>
  </si>
  <si>
    <t xml:space="preserve"> Investiční přijaté dotace  </t>
  </si>
  <si>
    <t xml:space="preserve">  PŘIJATÉ DOTACE CELKEM</t>
  </si>
  <si>
    <t>1,2,3,4</t>
  </si>
  <si>
    <t xml:space="preserve"> PŘÍJMY  STÁTNÍHO ROZPOČTU 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</si>
  <si>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</si>
  <si>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</si>
  <si>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</si>
  <si>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</si>
  <si>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t xml:space="preserve"> Ostatní platby za provedenou práci  </t>
  </si>
  <si>
    <t xml:space="preserve">   v tom: Ostatní osobní výdaje</t>
  </si>
  <si>
    <t xml:space="preserve">             Platy představitelů státní moci 
             a některých orgánů</t>
  </si>
  <si>
    <t xml:space="preserve">             Odměny členů zastupitelstev obcí a krajů</t>
  </si>
  <si>
    <t xml:space="preserve">             Odstupné</t>
  </si>
  <si>
    <t xml:space="preserve">             Odbytné</t>
  </si>
  <si>
    <t xml:space="preserve">             Odchodné</t>
  </si>
  <si>
    <t xml:space="preserve">             Náležitosti osob vykonávajících základní 
             a další vojenskou službu nebo civilní službu</t>
  </si>
  <si>
    <t xml:space="preserve">   Vypracovala : Ing. Meluzinová, 974 849 662</t>
  </si>
  <si>
    <t xml:space="preserve">             Náhrady platů zaměstnavatelům při nástupu
             občana k výkonu civilní služby   </t>
  </si>
  <si>
    <t xml:space="preserve">            Ostatní platby za provedenou práci
             jinde nezařazené  </t>
  </si>
  <si>
    <t xml:space="preserve"> Povinné pojistné placené zaměstnavatelem   </t>
  </si>
  <si>
    <t>5031, 2 a 9</t>
  </si>
  <si>
    <t xml:space="preserve">   z toho: Pojistné na SZ,  přísp. na politiku zaměstnanosti, 
              veřejné zdravotní pojištění a ostatní povinné 
              pojistné placené zaměstnavatelem   </t>
  </si>
  <si>
    <t>Kapitola:  Ministerstvo vnitra</t>
  </si>
  <si>
    <t xml:space="preserve">Rozbor zaměstnanosti a čerpání mzdových prostředků </t>
  </si>
  <si>
    <t>zam. v</t>
  </si>
  <si>
    <t>ročním</t>
  </si>
  <si>
    <t xml:space="preserve">        prostředky na platy příslušníků PČR ) *</t>
  </si>
  <si>
    <t xml:space="preserve">        prostředky na platy příslušníků HZS ČR ) *</t>
  </si>
  <si>
    <t xml:space="preserve">        prostředky na platy příslušníků</t>
  </si>
  <si>
    <t xml:space="preserve">                      -  Hasičský záchranný sbor ČR</t>
  </si>
  <si>
    <t>Počet zaměstnanců, počet zaměstnanců v ročním průměru, průměrný roční přepočtený počet zaměstnanců a průměrný plat uvede po zaokrouhlení v celých číslech (tj. bez desetinných míst).</t>
  </si>
  <si>
    <t>Údaje schváleného rozpočtu, rozpočtu po změnách a skutečnosti musí být shodné s údaji v tabulce č. 1  - Bilance příjmů a výdajů státního rozpočtu za hodnocený rok a v tabulce č. 2  - Plnění  závazných ukazatelů státního rozpočtu za rok 200x.</t>
  </si>
  <si>
    <t>V řádku "prostředky na platy přislušníků" se uvedou prostředky na platy poskytované podle zákona č. 361/2003 Sb., o služebním poměru příslušníků bezpečnostních sborů</t>
  </si>
  <si>
    <t>) *  rozdělení na policisty a příslušníky HZS ČR vyplněno pouze u organizačních složek státu celkem s tím, že od roku 2005 budou tyto řádky zdrojem u Policie a HZS v SOBCPO</t>
  </si>
  <si>
    <t>Převod do rezervního fondu byl v celkové výši 68 716 664,13 Kč (platy příslušníků a občanů, ostatní platby za provedenou práci a povinné pojistné), z toho platy obou kategorií byly ve výši 7 189 905,06 Kč a ostatní platby za provedenou práci 56 889 904 Kč.</t>
  </si>
  <si>
    <t>Nová varianta</t>
  </si>
  <si>
    <t>Datum: 23. 2. 2005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</si>
  <si>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</si>
  <si>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</si>
  <si>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</si>
  <si>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</si>
  <si>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</si>
  <si>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</si>
  <si>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 : Opravy a údržba</t>
  </si>
  <si>
    <t xml:space="preserve">                 Cestovné (tuzemské i zahraniční)</t>
  </si>
  <si>
    <t xml:space="preserve"> Poskytnuté zálohy, jistiny, záruky a vládní úvěry     4)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</si>
  <si>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</si>
  <si>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</si>
  <si>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dotace podnikatelským subjektům </t>
  </si>
  <si>
    <t xml:space="preserve"> Neinvestiční dotace neziskovým a pod.organizacím </t>
  </si>
  <si>
    <t xml:space="preserve">        z toho:  Neinvestiční dotace občanským sdružením</t>
  </si>
  <si>
    <t xml:space="preserve">                     Ostatní neinvestiční dotace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</si>
  <si>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</si>
  <si>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subjektům   </t>
  </si>
  <si>
    <t xml:space="preserve"> Neinvestiční transfery podnikatelským 
 subjektům a neziskovým organizacím</t>
  </si>
  <si>
    <t xml:space="preserve">   z toho : Neinvestiční dotace státním fondům</t>
  </si>
  <si>
    <t xml:space="preserve">                Neinvestiční transfery prostředků 
                do státních finančních  aktiv  </t>
  </si>
  <si>
    <t xml:space="preserve">     v tom: Neinvestiční dotace obcím</t>
  </si>
  <si>
    <t xml:space="preserve">                Neinvestiční dotace obcím v rámci  
                souhrnného dotačního vztahu</t>
  </si>
  <si>
    <t xml:space="preserve">                Neinvestiční dotace krajům</t>
  </si>
  <si>
    <t xml:space="preserve">                Neinvestiční dotace krajům v rámci 
                souhrnného dotačního vztahu</t>
  </si>
  <si>
    <t xml:space="preserve">                Ostatní neinvestiční dotace veřejným 
                rozpočtům 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</si>
  <si>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</si>
  <si>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</si>
  <si>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Ostatní neinvestiční transfery jiným veřejným rozpočtům</t>
  </si>
  <si>
    <t xml:space="preserve"> Neinvestiční transfery a některé další
 platby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</si>
  <si>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</si>
  <si>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</si>
  <si>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</si>
  <si>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</si>
  <si>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 orgánům</t>
  </si>
  <si>
    <t>5514, 5515</t>
  </si>
  <si>
    <t xml:space="preserve">   z toho: Odvody vlastních zdrojů ES do rozpočtu EU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</si>
  <si>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</si>
  <si>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</si>
  <si>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</si>
  <si>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</si>
  <si>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</si>
  <si>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r>
      <t xml:space="preserve"> Investiční transfery veřejným rozpočtům 
</t>
    </r>
    <r>
      <rPr>
        <b/>
        <sz val="10"/>
        <rFont val="Arial CE"/>
        <family val="2"/>
      </rPr>
      <t xml:space="preserve"> ústřední úrovně  </t>
    </r>
    <r>
      <rPr>
        <b/>
        <sz val="10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</si>
  <si>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10"/>
        <rFont val="Arial CE"/>
        <family val="2"/>
      </rPr>
      <t xml:space="preserve"> územní úrovně</t>
    </r>
  </si>
  <si>
    <r>
      <t xml:space="preserve"> Daně ze zboží a služeb v tuzemsku </t>
    </r>
    <r>
      <rPr>
        <sz val="9"/>
        <color indexed="11"/>
        <rFont val="Arial CE"/>
        <family val="2"/>
      </rPr>
      <t xml:space="preserve">  </t>
    </r>
  </si>
  <si>
    <r>
      <t xml:space="preserve">                Poplatek za užívání dálnic a rychlostních silnic </t>
    </r>
    <r>
      <rPr>
        <sz val="9"/>
        <color indexed="11"/>
        <rFont val="Arial CE"/>
        <family val="2"/>
      </rPr>
      <t xml:space="preserve"> </t>
    </r>
  </si>
  <si>
    <r>
      <t xml:space="preserve"> Místní poplatky z vybraných činností a služeb </t>
    </r>
    <r>
      <rPr>
        <sz val="9"/>
        <color indexed="11"/>
        <rFont val="Arial CE"/>
        <family val="2"/>
      </rPr>
      <t xml:space="preserve"> </t>
    </r>
  </si>
  <si>
    <r>
      <t xml:space="preserve"> Ostatní odvody z vybraných činností a služeb </t>
    </r>
    <r>
      <rPr>
        <sz val="9"/>
        <color indexed="11"/>
        <rFont val="Arial CE"/>
        <family val="2"/>
      </rPr>
      <t xml:space="preserve"> </t>
    </r>
  </si>
  <si>
    <r>
      <t xml:space="preserve"> Pojistné na sociální zabezpečení 
 a příspěvek na státní politiku zaměstnanosti  *) </t>
    </r>
    <r>
      <rPr>
        <sz val="9"/>
        <color indexed="11"/>
        <rFont val="Arial CE"/>
        <family val="2"/>
      </rPr>
      <t xml:space="preserve"> </t>
    </r>
  </si>
  <si>
    <r>
      <t xml:space="preserve"> Splátky za úhradu dluhů nebo dodávek  </t>
    </r>
    <r>
      <rPr>
        <b/>
        <sz val="9"/>
        <rFont val="Arial CE"/>
        <family val="2"/>
      </rPr>
      <t>xx)</t>
    </r>
  </si>
  <si>
    <r>
      <t xml:space="preserve"> Příjmy z prodeje dlouhodobého majetku
 (kromě drobného)  </t>
    </r>
    <r>
      <rPr>
        <sz val="9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</si>
  <si>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9"/>
        <color indexed="11"/>
        <rFont val="Arial CE"/>
        <family val="2"/>
      </rPr>
      <t xml:space="preserve">  </t>
    </r>
  </si>
  <si>
    <t>Bilance příjmů a výdajů státního rozpočtu
 v druhovém členění rozpočtové skladby</t>
  </si>
  <si>
    <r>
      <t xml:space="preserve"> Neinvestiční transfery veřejným rozpočtům
 </t>
    </r>
    <r>
      <rPr>
        <b/>
        <sz val="10"/>
        <rFont val="Arial CE"/>
        <family val="2"/>
      </rPr>
      <t>ústřední  úrovně</t>
    </r>
  </si>
  <si>
    <r>
      <t xml:space="preserve">                Neinvestiční transfery fondům sociálního
                a veřejného zdravotního pojištění  </t>
    </r>
    <r>
      <rPr>
        <sz val="9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</si>
  <si>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10"/>
        <rFont val="Arial CE"/>
        <family val="2"/>
      </rPr>
      <t>územní úrovně</t>
    </r>
  </si>
  <si>
    <r>
      <t xml:space="preserve"> Neinvestiční transfery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příspěvkovým</t>
    </r>
    <r>
      <rPr>
        <b/>
        <sz val="9"/>
        <rFont val="Arial CE"/>
        <family val="2"/>
      </rPr>
      <t xml:space="preserve">
</t>
    </r>
    <r>
      <rPr>
        <sz val="9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</si>
  <si>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9"/>
        <rFont val="Arial CE"/>
        <family val="2"/>
      </rPr>
      <t xml:space="preserve">podnikatelským subjektům </t>
    </r>
    <r>
      <rPr>
        <sz val="9"/>
        <rFont val="Arial CE"/>
        <family val="2"/>
      </rPr>
      <t xml:space="preserve"> </t>
    </r>
  </si>
  <si>
    <r>
      <t xml:space="preserve"> Neinvestiční půjčené prostředky  
 </t>
    </r>
    <r>
      <rPr>
        <b/>
        <sz val="9"/>
        <rFont val="Arial CE"/>
        <family val="2"/>
      </rPr>
      <t>neziskovým a podobným  organizacím</t>
    </r>
    <r>
      <rPr>
        <sz val="9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</si>
  <si>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9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</si>
  <si>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9"/>
        <rFont val="Arial CE"/>
        <family val="2"/>
      </rPr>
      <t xml:space="preserve">veřejným rozpočtům územní úrovně </t>
    </r>
    <r>
      <rPr>
        <sz val="9"/>
        <rFont val="Arial CE"/>
        <family val="2"/>
      </rPr>
      <t xml:space="preserve">  </t>
    </r>
  </si>
  <si>
    <r>
      <t xml:space="preserve"> Neinvestiční půjčené prostředky 
 </t>
    </r>
    <r>
      <rPr>
        <b/>
        <sz val="9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</si>
  <si>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9"/>
        <rFont val="Arial CE"/>
        <family val="2"/>
      </rPr>
      <t>obyvatelstvu</t>
    </r>
    <r>
      <rPr>
        <sz val="9"/>
        <rFont val="Arial CE"/>
        <family val="2"/>
      </rPr>
      <t xml:space="preserve">  </t>
    </r>
  </si>
  <si>
    <r>
      <t xml:space="preserve"> Neinvestiční půjčené prostředky </t>
    </r>
    <r>
      <rPr>
        <b/>
        <sz val="9"/>
        <rFont val="Arial CE"/>
        <family val="2"/>
      </rPr>
      <t xml:space="preserve">do zahraničí  </t>
    </r>
  </si>
  <si>
    <r>
      <t xml:space="preserve"> Převody Národnímu fondu na spolufinancování
 </t>
    </r>
    <r>
      <rPr>
        <b/>
        <sz val="9"/>
        <rFont val="Arial CE"/>
        <family val="2"/>
      </rPr>
      <t>programu PHARE</t>
    </r>
    <r>
      <rPr>
        <sz val="9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</si>
  <si>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9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</si>
  <si>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9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</si>
  <si>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9"/>
        <rFont val="Arial CE"/>
        <family val="2"/>
      </rPr>
      <t xml:space="preserve">komunitárních programů </t>
    </r>
  </si>
  <si>
    <r>
      <t xml:space="preserve"> Investiční převody Národnímu fondu na spolufinancování  
 </t>
    </r>
    <r>
      <rPr>
        <b/>
        <sz val="9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</si>
  <si>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9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</si>
  <si>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9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</si>
  <si>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9"/>
        <rFont val="Arial CE"/>
        <family val="2"/>
      </rPr>
      <t>komunitárních programů</t>
    </r>
    <r>
      <rPr>
        <sz val="9"/>
        <rFont val="Arial CE"/>
        <family val="2"/>
      </rPr>
      <t xml:space="preserve">  </t>
    </r>
  </si>
  <si>
    <r>
      <t xml:space="preserve"> Státní politika zaměstnanosti - aktivní </t>
    </r>
    <r>
      <rPr>
        <b/>
        <sz val="10"/>
        <color indexed="11"/>
        <rFont val="Arial CE"/>
        <family val="2"/>
      </rPr>
      <t xml:space="preserve"> </t>
    </r>
  </si>
  <si>
    <t xml:space="preserve"> Nedaňové příjmy, kapitálové příjmy a přijaté dotace celkem</t>
  </si>
  <si>
    <t xml:space="preserve"> Příjmy z pojistného na soc. zabezpečení a příspěvku na stát. politiku zam.</t>
  </si>
  <si>
    <t xml:space="preserve"> Platy zaměstnanců a ostatní platby za provedenou práci</t>
  </si>
  <si>
    <t xml:space="preserve">    z toho: pojistné na důchodové pojištění</t>
  </si>
  <si>
    <r>
      <t xml:space="preserve"> 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</si>
  <si>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</si>
  <si>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r>
      <t xml:space="preserve"> Výdaje na financování programů </t>
    </r>
    <r>
      <rPr>
        <vertAlign val="superscript"/>
        <sz val="10"/>
        <rFont val="Arial CE"/>
        <family val="2"/>
      </rPr>
      <t>+)</t>
    </r>
    <r>
      <rPr>
        <sz val="10"/>
        <rFont val="Arial CE"/>
        <family val="2"/>
      </rPr>
      <t xml:space="preserve"> </t>
    </r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</si>
  <si>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</si>
  <si>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r>
      <t xml:space="preserve">   z toho: platy zaměstnanců ve státní správě</t>
    </r>
    <r>
      <rPr>
        <vertAlign val="superscript"/>
        <sz val="10"/>
        <rFont val="Arial CE"/>
        <family val="2"/>
      </rPr>
      <t xml:space="preserve"> 4)</t>
    </r>
  </si>
  <si>
    <r>
      <t xml:space="preserve"> Platy zaměstnanců a ostatní platby za provedenou práci ve st. správě </t>
    </r>
    <r>
      <rPr>
        <vertAlign val="superscript"/>
        <sz val="10"/>
        <rFont val="Arial CE"/>
        <family val="2"/>
      </rPr>
      <t>4)</t>
    </r>
  </si>
  <si>
    <t>Program sociální prevence a prevence kriminality</t>
  </si>
  <si>
    <t>Zajištění přípravy na krizové situace podle zákona č. 240/2000 Sb.</t>
  </si>
  <si>
    <t>Výdaje ze st. rozpočtu na  fin. společných programů  EU a ČR celkem</t>
  </si>
  <si>
    <t xml:space="preserve">    v tom:na financování programů (projektů) předvstupních nástrojů</t>
  </si>
  <si>
    <r>
      <t xml:space="preserve"> Mezinárodní konference a další odborné akce celkem</t>
    </r>
    <r>
      <rPr>
        <vertAlign val="superscript"/>
        <sz val="10"/>
        <rFont val="Arial CE"/>
        <family val="2"/>
      </rPr>
      <t xml:space="preserve"> 6)</t>
    </r>
  </si>
  <si>
    <t>Kontroloval: Ing. Šolta, 974 849 818</t>
  </si>
  <si>
    <t>Vypracoval: Štěpánek, 974 849 205</t>
  </si>
  <si>
    <t>UV č.511/1999</t>
  </si>
  <si>
    <t>Zdravotní ústav se sídlem v Jihlavě</t>
  </si>
  <si>
    <t xml:space="preserve">Civilní ochrana - stálý odolný úkryt </t>
  </si>
  <si>
    <t>*) V rámci oblasti investičních příspěvků příspěvkovým organizacím je ve sloupci Rozpočet 2004 po změnách zapracována finanční částka ve výši 250 tis. Kč určená pro VŠE v Praze 3 na rekonstrukci úkrytu civilní ochrany. Současně je na tyto účely ve sloupci Skutečnost k 31. 12. 2004 uvedeno čerpání ve výši 240 tis. Kč. Tyto finanční prostředky jsou zde začleněny, přestože příjemce dotace není příspěvkovou organizací Ministerstva vnitra.</t>
  </si>
  <si>
    <t>*)</t>
  </si>
  <si>
    <t>Plynofikace azylového zařízení Bělá - Jezová</t>
  </si>
  <si>
    <t>Město Svitavy</t>
  </si>
  <si>
    <t>UV č.393/2004</t>
  </si>
  <si>
    <t>Prevence kriminality na místní úrovni</t>
  </si>
  <si>
    <t>Statutární město Kladno</t>
  </si>
  <si>
    <t>Město Jablonec nad Nisou</t>
  </si>
  <si>
    <t>Město Uherské Hradiště</t>
  </si>
  <si>
    <t>Statutární město Brno, městská část Brno - Vinohrady</t>
  </si>
  <si>
    <t>Město Strakonice</t>
  </si>
  <si>
    <t>Město Brandýs nad Labem - Stará Boleslav</t>
  </si>
  <si>
    <t>Město Slaný</t>
  </si>
  <si>
    <t>Město Písek</t>
  </si>
  <si>
    <t>Město Nový Bor</t>
  </si>
  <si>
    <t>Město Neratovice</t>
  </si>
  <si>
    <t>Město Frýdlant nad Ostravicí</t>
  </si>
  <si>
    <t>Město Karlovy Vary</t>
  </si>
  <si>
    <t>Město Špindlerův Mlýn</t>
  </si>
  <si>
    <t>Město Třeboň</t>
  </si>
  <si>
    <t>Město Česká Lípa</t>
  </si>
  <si>
    <t>Město Horní Slavkov</t>
  </si>
  <si>
    <t>Město Ostrov</t>
  </si>
  <si>
    <t>Město Benešov</t>
  </si>
  <si>
    <t>Město Kyjov</t>
  </si>
  <si>
    <t>Město Nejdek</t>
  </si>
  <si>
    <t>Město Litvínov</t>
  </si>
  <si>
    <t>Město Uničov</t>
  </si>
  <si>
    <t>Město Rožnov pod Radhoštěm</t>
  </si>
  <si>
    <t>Město Kroměříž</t>
  </si>
  <si>
    <t>Město Mnichovo Hradiště</t>
  </si>
  <si>
    <t>Město Litovel</t>
  </si>
  <si>
    <t>Město Otrokovice</t>
  </si>
  <si>
    <t>Město Dubí</t>
  </si>
  <si>
    <t>Město Ústí nad Orlicí</t>
  </si>
  <si>
    <t>Město Říčany</t>
  </si>
  <si>
    <t>Město Čelákovice</t>
  </si>
  <si>
    <t>Město Boskovice</t>
  </si>
  <si>
    <t>Město Vyškov</t>
  </si>
  <si>
    <t>Město Jičín</t>
  </si>
  <si>
    <t>Město Chodov</t>
  </si>
  <si>
    <t>Město Příbor</t>
  </si>
  <si>
    <t>Město Děčín</t>
  </si>
  <si>
    <t>Obec Čestlice, Praha-východ</t>
  </si>
  <si>
    <t>Město Bílovec</t>
  </si>
  <si>
    <t>Statutární město Ostrava</t>
  </si>
  <si>
    <t>Město Rumburk</t>
  </si>
  <si>
    <t>Město Broumov</t>
  </si>
  <si>
    <t>Město Havlíčkův Brod</t>
  </si>
  <si>
    <t>Město Turnov</t>
  </si>
  <si>
    <t>Město Nymburk</t>
  </si>
  <si>
    <t>Obec Janov nad Nisou, Jablonec nad Nisou</t>
  </si>
  <si>
    <t>Obec Bedřichov, Jablonec nad Nisou</t>
  </si>
  <si>
    <t>Město Mělník</t>
  </si>
  <si>
    <t>Město Veselí nad Moravou</t>
  </si>
  <si>
    <t>Město Jeseník</t>
  </si>
  <si>
    <t>Statutární město Zlín</t>
  </si>
  <si>
    <t>Město Přerov</t>
  </si>
  <si>
    <t>Město Uherský Brod</t>
  </si>
  <si>
    <t>Město Strážnice</t>
  </si>
  <si>
    <t>Město Jablunkov</t>
  </si>
  <si>
    <t>Město Šternberk</t>
  </si>
  <si>
    <t>Město Sušice</t>
  </si>
  <si>
    <t>Město Hlučín</t>
  </si>
  <si>
    <t>Obec Průhonice, Praha-východ</t>
  </si>
  <si>
    <t>Obec Dalovice, Karlovy Vary</t>
  </si>
  <si>
    <t>Město Hranice</t>
  </si>
  <si>
    <t>Město Orlová</t>
  </si>
  <si>
    <t>Město Jindřichův Hradec</t>
  </si>
  <si>
    <t>Město Prostějov</t>
  </si>
  <si>
    <t>Město Chrudim</t>
  </si>
  <si>
    <t>Město Moravská Třebová</t>
  </si>
  <si>
    <t>Město Trutnov</t>
  </si>
  <si>
    <t>Město Zruč nad Sázavou</t>
  </si>
  <si>
    <t>Město Poděbrady</t>
  </si>
  <si>
    <t>Město Varnsdorf</t>
  </si>
  <si>
    <t>Město Hodonín</t>
  </si>
  <si>
    <t>Obec Bezno, Mladá Boleslav</t>
  </si>
  <si>
    <t>Město Třebíč</t>
  </si>
  <si>
    <t>Město Frenštát pod Radhoštěm</t>
  </si>
  <si>
    <t>Obec Křemže, Český Krumlov</t>
  </si>
  <si>
    <t>Město Košťany</t>
  </si>
  <si>
    <t>Statutární město Brno,  Městská část Brno - Nový Lískovec</t>
  </si>
  <si>
    <t>Nerozepsaná částka na reprodukci majetku jednotek PO</t>
  </si>
  <si>
    <t>Reprodukce majetku jednotek požární ochrany</t>
  </si>
  <si>
    <t>Statutární město České Budějovice</t>
  </si>
  <si>
    <t>Civilní ochrana-stálý odolný úkryt</t>
  </si>
  <si>
    <t>Horní Bříza Město</t>
  </si>
  <si>
    <t>Město Jirkov</t>
  </si>
  <si>
    <t>Město Vsetín</t>
  </si>
  <si>
    <t>Město Železný Brod</t>
  </si>
  <si>
    <t>Reprodukce majetku jednotek požární ochrany-cisternová automobilová stříkačka</t>
  </si>
  <si>
    <t>Město Hlinsko</t>
  </si>
  <si>
    <t>Golčův Jeníkov, Havlíčkův Brod</t>
  </si>
  <si>
    <t>Slavkov u Brna, Vyškov</t>
  </si>
  <si>
    <t>Město Vrbno pod Pradědem</t>
  </si>
  <si>
    <t>Obec Drmoul, Cheb</t>
  </si>
  <si>
    <t>Civilní ochrana-komunikační prostředí s obyvatelstvem</t>
  </si>
  <si>
    <t>Horní Slavkov, Sokolov</t>
  </si>
  <si>
    <t>Nýrsko, Klatovy</t>
  </si>
  <si>
    <t>Životice u Nového Jičína, Prostějov</t>
  </si>
  <si>
    <t>Město Vítkov</t>
  </si>
  <si>
    <t>Loukov, Frýdek-Místek</t>
  </si>
  <si>
    <t>Přemyslovice, Prostějov</t>
  </si>
  <si>
    <t>Sobotín, Šumperk</t>
  </si>
  <si>
    <t>Kuřim, Brno-venkov</t>
  </si>
  <si>
    <t>Brankovice, Vyškov</t>
  </si>
  <si>
    <t>město Rychnov nad Kněžnou</t>
  </si>
  <si>
    <t>Vamberk, Rychnov nad Kněžnou</t>
  </si>
  <si>
    <t>Kamýk nad Vltavou, Příbram</t>
  </si>
  <si>
    <t>Město Velké Meziříčí</t>
  </si>
  <si>
    <t>Hrotovice, Třebíč</t>
  </si>
  <si>
    <t>Obec Doudleby, České Budějovice</t>
  </si>
  <si>
    <t>Město Vodňany</t>
  </si>
  <si>
    <t>Město Týniště nad Orlicí</t>
  </si>
  <si>
    <t>Reprodukce majetku jednotek požární ochrany-dopravní automobil</t>
  </si>
  <si>
    <t>Obec Jedovnice, Blansko</t>
  </si>
  <si>
    <t>Přístavba a nadstavba hasičské zbrojnice</t>
  </si>
  <si>
    <t>obec Záhoří, Semily</t>
  </si>
  <si>
    <t>Rekonstrukce hasičské zbrojnice</t>
  </si>
  <si>
    <t>Obec Měchenice, Praha-západ</t>
  </si>
  <si>
    <t>Husinec- Řež</t>
  </si>
  <si>
    <t>Výstavba hasičské zbrojnice</t>
  </si>
  <si>
    <t>Obec Bílá Voda, Jeseník</t>
  </si>
  <si>
    <t>Reprodukce majetku jednotek požární ochrany-požární vozidlo</t>
  </si>
  <si>
    <t>Město Sadská</t>
  </si>
  <si>
    <t>obec Libiš, Mělník</t>
  </si>
  <si>
    <t>Město Tanvald</t>
  </si>
  <si>
    <t>Město Šlapanice</t>
  </si>
  <si>
    <t>UV č.1151/2002</t>
  </si>
  <si>
    <t>Zřízení sídla obce s rozšířenou působností</t>
  </si>
  <si>
    <t>Hlavní město Praha, Praha 1</t>
  </si>
  <si>
    <t>Jednací síň krajského zastupitelstva</t>
  </si>
  <si>
    <t>Hlavní město Praha, Praha 13</t>
  </si>
  <si>
    <t>Internetizace obce</t>
  </si>
  <si>
    <t>Vypracoval: Štěpánek, tel. 974 849 205</t>
  </si>
  <si>
    <t>Kontroloval: Ing. Šolta, tel. 974 849 818</t>
  </si>
  <si>
    <t>Tabulka č. 9/1</t>
  </si>
  <si>
    <t>Tabulka č. 12/1</t>
  </si>
  <si>
    <t>Tabulka č. 13/1</t>
  </si>
  <si>
    <t>Tabulka č. 18/1</t>
  </si>
  <si>
    <t>Tabulka č. 24/1</t>
  </si>
  <si>
    <t>Tabulka č. 24/2</t>
  </si>
  <si>
    <t>Tabulka č. 24/3</t>
  </si>
  <si>
    <t>Přehled o výdajích na financování programů reprodukce majetku v roce 2004 dle jednotlivých programů</t>
  </si>
  <si>
    <t>Výdaje účelově určené na financování programů reprodukce majetku - po organizačních součástech  kapitoly MV</t>
  </si>
  <si>
    <t>Tabulka č. 14/2</t>
  </si>
  <si>
    <t>Výdaje účelově určené na financování programů reprodukce majetku</t>
  </si>
  <si>
    <r>
      <t xml:space="preserve">Ve skutečnosti (sloupec 3) ukazatele </t>
    </r>
    <r>
      <rPr>
        <b/>
        <sz val="10"/>
        <rFont val="Arial CE"/>
        <family val="2"/>
      </rPr>
      <t>Výdaje na financování programů</t>
    </r>
    <r>
      <rPr>
        <sz val="10"/>
        <rFont val="Arial CE"/>
        <family val="2"/>
      </rPr>
      <t xml:space="preserve"> není zahrnut převod do rezervního fondu, který činí 820 301,32 tis. Kč. Celkem se tedy jedná o částku 4 819 478,67 tis. Kč.</t>
    </r>
  </si>
  <si>
    <t xml:space="preserve"> Boj proti legalizaci výnosů z trestné činnosti</t>
  </si>
  <si>
    <t xml:space="preserve"> Ochranné prostředky záchranářů a obyvatel</t>
  </si>
  <si>
    <t xml:space="preserve"> Perspektivy rozvoje výuky policejního managementu a informatiky</t>
  </si>
  <si>
    <t xml:space="preserve"> Seminář k problematice využití operativně pátracích prostředků 
  jako důkaz v trestním řízení</t>
  </si>
  <si>
    <t>Terorismus jako aktuální forma ozbrojeného konfliktu</t>
  </si>
  <si>
    <t>Vypracovala: Ing. Wimmerová, 974 849 731</t>
  </si>
  <si>
    <t>Vypracovala: Ing. Bočanová, 974 849 815</t>
  </si>
  <si>
    <t>Vypracovala:</t>
  </si>
  <si>
    <t>Ing. Lipkovská,  tel.: 974 849 808</t>
  </si>
  <si>
    <t>Ing. Psohlavcová, tel.: 974 849 264</t>
  </si>
  <si>
    <t>Ing. Jásenský, tel.: 974 849 809</t>
  </si>
  <si>
    <t xml:space="preserve">Tabulka č. 4 </t>
  </si>
  <si>
    <t>Hlavní město Praha</t>
  </si>
  <si>
    <t>Dotace obcím dle § 69 z.č.325/1999 Sb.</t>
  </si>
  <si>
    <t>Chomutov</t>
  </si>
  <si>
    <t>Město Blansko</t>
  </si>
  <si>
    <t>Město Jaroměř</t>
  </si>
  <si>
    <t>Město Klatovy</t>
  </si>
  <si>
    <t>Město Litoměřice</t>
  </si>
  <si>
    <t>Město Mimoň</t>
  </si>
  <si>
    <t>Město Šumperk</t>
  </si>
  <si>
    <t>Město Tábor</t>
  </si>
  <si>
    <t>Město Vrchlabí</t>
  </si>
  <si>
    <t>Obec Kaliště</t>
  </si>
  <si>
    <t>Obec Krucemburk</t>
  </si>
  <si>
    <t>Řícmanice</t>
  </si>
  <si>
    <t>Statutární město Brno</t>
  </si>
  <si>
    <t>Brno, městská č.Brno - Líšeň</t>
  </si>
  <si>
    <t>Brno, městská č.Brno - Bystrc</t>
  </si>
  <si>
    <t>Statutární město Havířov</t>
  </si>
  <si>
    <t>Statutární město Hradec Králové</t>
  </si>
  <si>
    <t>Statutární město Jihlava</t>
  </si>
  <si>
    <t>Statutární město Olomouc</t>
  </si>
  <si>
    <t>Statutární město Pardubice</t>
  </si>
  <si>
    <t>Statutární město Plzeň</t>
  </si>
  <si>
    <t xml:space="preserve">Celkem </t>
  </si>
  <si>
    <t>Město Bělá pod Bezdězem</t>
  </si>
  <si>
    <t>Dotace obcím dle § 84 z.č.325/1999 Sb.</t>
  </si>
  <si>
    <t>Město Bílina</t>
  </si>
  <si>
    <t>Město Bruntál</t>
  </si>
  <si>
    <t>Město Kostelec nad Orlicí</t>
  </si>
  <si>
    <t>Město Stráž pod Ralskem</t>
  </si>
  <si>
    <t>Město Zbýšov</t>
  </si>
  <si>
    <t>Městský obv. Ústí n.Labem-město</t>
  </si>
  <si>
    <t>Obec Hoštka</t>
  </si>
  <si>
    <t>Obec Hrobčice</t>
  </si>
  <si>
    <t>Obec Kašava</t>
  </si>
  <si>
    <t>Obec Seč</t>
  </si>
  <si>
    <t>Obec Vyšní Lhoty</t>
  </si>
  <si>
    <t>Obec Zastávka</t>
  </si>
  <si>
    <t>Dotace obcím dle § 69 a § 84 z.č.325/1999 Sb.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</si>
  <si>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</si>
  <si>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</si>
  <si>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 Národního fondu  </t>
  </si>
  <si>
    <t xml:space="preserve"> Neinvestiční převody Národnímu fondu   </t>
  </si>
  <si>
    <t xml:space="preserve"> Ostatní neinvestiční výdaje</t>
  </si>
  <si>
    <t xml:space="preserve"> BĚŽNÉ 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</si>
  <si>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</si>
  <si>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</si>
  <si>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</si>
  <si>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Výdaje související s investičními nákupy     5)</t>
  </si>
  <si>
    <t xml:space="preserve"> Investiční nákupy a související výdaje</t>
  </si>
  <si>
    <t xml:space="preserve"> Nákup akcií a majetkových podílů</t>
  </si>
  <si>
    <t xml:space="preserve"> Investiční dotace podnikatelským subjektům </t>
  </si>
  <si>
    <t xml:space="preserve"> Investiční dotace neziskovým a pod. organizacím   4)</t>
  </si>
  <si>
    <t xml:space="preserve">    z toho: Investiční transfery státním finančním aktivům</t>
  </si>
  <si>
    <t xml:space="preserve">   v tom:</t>
  </si>
  <si>
    <t xml:space="preserve">              Investiční dotace obcím</t>
  </si>
  <si>
    <t xml:space="preserve">              Investiční dotace krajům</t>
  </si>
  <si>
    <t xml:space="preserve">              Investiční dotace obcím v rámci 
              souhrnného dotačního vztahu</t>
  </si>
  <si>
    <t xml:space="preserve">              Investiční dotace krajům v rámci 
              souhrnného dotačního vztahu</t>
  </si>
  <si>
    <t xml:space="preserve">              Ostatní investiční dotace veřejným 
              rozpočtům územní úrovně   </t>
  </si>
  <si>
    <t xml:space="preserve"> Investiční dotace 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</si>
  <si>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</si>
  <si>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</si>
  <si>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</si>
  <si>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</si>
  <si>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</si>
  <si>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</si>
  <si>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veřejným rozpočtům 
 ústřední úrovně  </t>
  </si>
  <si>
    <t xml:space="preserve"> Investiční půjčené prostředky veřejným rozpočtům 
 územní úrovně </t>
  </si>
  <si>
    <t xml:space="preserve"> Investiční půjčené prostředky příspěvkovým  
 a podobným 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</si>
  <si>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</si>
  <si>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</si>
  <si>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</si>
  <si>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</si>
  <si>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</si>
  <si>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</si>
  <si>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</si>
  <si>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</si>
  <si>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 VÝDAJE CELKEM</t>
  </si>
  <si>
    <t xml:space="preserve"> VÝDAJE  STÁTNÍHO ROZPOČTU 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</si>
  <si>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</si>
  <si>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</si>
  <si>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</si>
  <si>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</si>
  <si>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</si>
  <si>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</si>
  <si>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</si>
  <si>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</si>
  <si>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</si>
  <si>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</si>
  <si>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</si>
  <si>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</si>
  <si>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</si>
  <si>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</si>
  <si>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</si>
  <si>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</si>
  <si>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</si>
  <si>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r>
      <t xml:space="preserve"> VYBRANÉ  UKAZATELE
</t>
    </r>
    <r>
      <rPr>
        <sz val="10"/>
        <rFont val="Arial CE"/>
        <family val="2"/>
      </rPr>
      <t xml:space="preserve"> (druhové a odvětvové členění výdajů)</t>
    </r>
  </si>
  <si>
    <r>
      <t xml:space="preserve"> Sociální dávky  </t>
    </r>
    <r>
      <rPr>
        <sz val="9"/>
        <rFont val="Arial CE"/>
        <family val="2"/>
      </rPr>
      <t>(bez místních rozpočtů)</t>
    </r>
  </si>
  <si>
    <t>POD 411; PSP 541; P5189</t>
  </si>
  <si>
    <t xml:space="preserve">  v tom:     Důchody</t>
  </si>
  <si>
    <t>POD(412,415,417,418,419);PSP541;
 kap 313: § (412x,4194,4199) ; P (5410)</t>
  </si>
  <si>
    <t xml:space="preserve">                 Ostatní dávky </t>
  </si>
  <si>
    <t>POD413,414; PSP541</t>
  </si>
  <si>
    <t xml:space="preserve">                 Dávky státní sociální podpory</t>
  </si>
  <si>
    <t>POD421;T5 - P5346</t>
  </si>
  <si>
    <t xml:space="preserve">                 Státní politika zaměstnanosti - pasivní</t>
  </si>
  <si>
    <t>POD 422;  T (5, 6) - P (5346, 6361)</t>
  </si>
  <si>
    <t xml:space="preserve"> POD 423; 
 PSP (516), 
 P (5315, 5316, 5317, 5423)</t>
  </si>
  <si>
    <t xml:space="preserve"> Ochrana zaměstnanců při platební 
 neschopnosti zaměstnavatelů</t>
  </si>
  <si>
    <t xml:space="preserve"> POD 424; PSP 523; PSP 524</t>
  </si>
  <si>
    <t xml:space="preserve"> Zaměstnávání zdravotně postižených občanů</t>
  </si>
  <si>
    <t>POD 425; T5</t>
  </si>
  <si>
    <t xml:space="preserve"> Příspěvky na sociální důsledky
 restrukturalizace   3)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</si>
  <si>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</si>
  <si>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</si>
  <si>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</si>
  <si>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t xml:space="preserve"> **) Poznámka: Položky 1119, 1129, 1219, 1409 a 1529 (příjmy ze staré daňové soustavy) zahrnuty </t>
  </si>
  <si>
    <t>POD  - pododdíl</t>
  </si>
  <si>
    <t xml:space="preserve">                         v PSP 170 Ostatní daňové příjmy</t>
  </si>
  <si>
    <t>P      - položka</t>
  </si>
  <si>
    <t xml:space="preserve">                         položky 1122 a 1123 jsou příjmem územních samosprávných celků</t>
  </si>
  <si>
    <t>PSP  - podseskupení položek</t>
  </si>
  <si>
    <t>***) týká se kap. Operace státních finančních aktiv (od původců radioaktivních odpadů - příjem jaderného účtu)</t>
  </si>
  <si>
    <t>SP    - seskupení položek</t>
  </si>
  <si>
    <t xml:space="preserve">x) zahrnuje dobrovolné důchodové a nemocenské pojištění, které je zároveň součástí souhrnných příjmů </t>
  </si>
  <si>
    <t>T      - třída</t>
  </si>
  <si>
    <t xml:space="preserve">   z pojistného na sociální zabezpečení</t>
  </si>
  <si>
    <t>xx) název podseskupení položek upraven podle novely vyhlášky o rozpočtové skladbě platné od 1.1. 2004</t>
  </si>
  <si>
    <t xml:space="preserve">1) rok 2004:  z toho 70 mil. Kč podle zákona č. 254/2001 Sb. (vodní zákon) </t>
  </si>
  <si>
    <t xml:space="preserve">2)  rok 2004: z toho 550 mil. Kč podle zákona č. 254/2001 Sb. (vodní zákon) </t>
  </si>
  <si>
    <t>3) vliv  změny vykazování podle rozpočtové skladby</t>
  </si>
  <si>
    <t>4) název podseskupení položek upraven podle novely vyhlášky o rozpočtové skladbě platné od 1.1. 2004</t>
  </si>
  <si>
    <t>5) podseskupení položek nebude podle novely vyhlášky o rozpočtové skladbě platné od 1.1. 2004 používáno</t>
  </si>
  <si>
    <t>Civilní ochrana - stálý odolný úkryt</t>
  </si>
  <si>
    <t xml:space="preserve">dotace obci na civilní ochranu </t>
  </si>
  <si>
    <t>UV č. 511/1999</t>
  </si>
  <si>
    <t>Cisternová automobilová stříkačka základní</t>
  </si>
  <si>
    <t xml:space="preserve">Poznámka ke srovnatelnosti údajů v roce 2004 a v roce 2003: </t>
  </si>
  <si>
    <t>Srovnatelnost obou let ovlivňují:</t>
  </si>
  <si>
    <t>a) organizační změny (např. vznik Ministerstva informatiky)</t>
  </si>
  <si>
    <t xml:space="preserve">b) přerozdělení prostředků krajům v důsledku nepřijetí zákona o rozpočtovém určení daní </t>
  </si>
  <si>
    <t>c) vstup České republiky do Evropské unie</t>
  </si>
  <si>
    <t xml:space="preserve">            TABULKOVÁ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</si>
  <si>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</si>
  <si>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</si>
  <si>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</si>
  <si>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</si>
  <si>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</si>
  <si>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</si>
  <si>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</si>
  <si>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</si>
  <si>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</si>
  <si>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</si>
  <si>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</si>
  <si>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</si>
  <si>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11</t>
  </si>
  <si>
    <t>Tabulka č. 12</t>
  </si>
  <si>
    <t>Tabulka č. 13</t>
  </si>
  <si>
    <t>Tabulka č. 14</t>
  </si>
  <si>
    <t>x</t>
  </si>
  <si>
    <t>závěrečného účtu kapitoly 314 - Ministerstvo vnitra ČR</t>
  </si>
  <si>
    <t xml:space="preserve">       za rok 2004</t>
  </si>
  <si>
    <t xml:space="preserve">        N Á V R H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</si>
  <si>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</si>
  <si>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</si>
  <si>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</si>
  <si>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</si>
  <si>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</si>
  <si>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</si>
  <si>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</si>
  <si>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</si>
  <si>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</si>
  <si>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</si>
  <si>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</si>
  <si>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</si>
  <si>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</si>
  <si>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</si>
  <si>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</si>
  <si>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</si>
  <si>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</si>
  <si>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</si>
  <si>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</si>
  <si>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</si>
  <si>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Přehled výdajů státního rozpočtu na podporu výzkumu a vývoje</t>
  </si>
  <si>
    <t>Přehled výdajů organizačních složek státu a příspěvků příspěvkovým organizacím, dotací a půjček (návratných finančních výpomocí) krajům a obcím, podnikatelským a jiným subjektům z rozpočtu kapitoly</t>
  </si>
  <si>
    <t>Přehled účelových dotací a půjček (návratných finančních výpomocí) krajům a obcím</t>
  </si>
  <si>
    <t>Tabulka č. 6e</t>
  </si>
  <si>
    <t>Účelové neinvestiční dotace obcím</t>
  </si>
  <si>
    <t>Tabulka č. 6f</t>
  </si>
  <si>
    <t>Účelové investiční dotace obcím</t>
  </si>
  <si>
    <t>Výdaje účelově určené na financování programů reprodukce majetku vedených v ISPROFIN</t>
  </si>
  <si>
    <t>Přehled o převodech prostředků státního rozpočtu do rezervního fondu a o jejich použití</t>
  </si>
  <si>
    <t>Doplňující tabulky:</t>
  </si>
  <si>
    <t>Plnění rozpočtových příjmů MV k 31. 12. 2004</t>
  </si>
  <si>
    <t>Plnění rozpočtových příjmů MV k 31. 12. 2004 - detail za HZS krajů</t>
  </si>
  <si>
    <t>Přehled o důchodech v roce 2004</t>
  </si>
  <si>
    <t>Přehled o ostatních dávkách nemocenského pojištění a výdajích na zvýšení důchodů pro bezmocnost v roce 2004</t>
  </si>
  <si>
    <t>Přehled čerpání ostatních běžných výdajů (vybrané běžné výdaje) - adresné platby v roce 2004</t>
  </si>
  <si>
    <t>Přehled čerpání ostatních běžných výdajů (vybrané běžné výdaje) - adresné platby v roce 2004 (bez převodu do RF) - detail dle jednotlivých OSS a OSS MV</t>
  </si>
  <si>
    <t>Přehled čerpání ostatních běžných výdajů (vybrané běžné výdaje) - platby spojené s provozem objektů v roce 2004</t>
  </si>
  <si>
    <t>Přehled čerpání ostatních běžných výdajů (vybrané běžné výdaje) - platby spojené s provozem objektů v roce 2004 - detail dle jednotlivých OSS a OSS MV</t>
  </si>
  <si>
    <t>Tabulka č. 14/1</t>
  </si>
  <si>
    <t>Tabulka č. 15</t>
  </si>
  <si>
    <t>Poskytnuté provozní zálohy - stav k 31. 12. 2004</t>
  </si>
  <si>
    <t>Tabulka č. 16</t>
  </si>
  <si>
    <t>Přehled o stavu pohledávek k 31. 12. 2004</t>
  </si>
  <si>
    <t>Tabulka č. 17</t>
  </si>
  <si>
    <t>strana</t>
  </si>
  <si>
    <t>974849327, 974 849 264</t>
  </si>
  <si>
    <t>List 1/2</t>
  </si>
  <si>
    <t>List 2/2</t>
  </si>
  <si>
    <t>Tabulka č. 18</t>
  </si>
  <si>
    <t>Převod nedočerpaných prostředků do rezervního fondu v roce 2004 dle bankovních účtů</t>
  </si>
  <si>
    <t>Převod nedočerpaných prostředků do rezervního fondu v roce 2004 dle bankovních účtů - detail HZS krajů</t>
  </si>
  <si>
    <t>Tabulka č. 19</t>
  </si>
  <si>
    <t>Výdaje na financování programů (projektů), které byly v roce 2004 z části financovány z prostředků Evropské unie</t>
  </si>
  <si>
    <t>Tabulka č. 20</t>
  </si>
  <si>
    <t>Výdaje HZS celkem a detail dle jednotlivých HZS v roce 2004 bez převodu do rezervního fondu</t>
  </si>
  <si>
    <t>Tabulka č. 21</t>
  </si>
  <si>
    <t>Tabulka č. 22</t>
  </si>
  <si>
    <t>Výdaje za oblast archivnictví v roce 2004 bez převodu do rezervního fondu</t>
  </si>
  <si>
    <t>Tabulka č. 23</t>
  </si>
  <si>
    <t>Tabulka č. 24</t>
  </si>
  <si>
    <t>Celková rekapitulace výdajů v roce 2004 dle jednotlivých čtvrtletí</t>
  </si>
  <si>
    <t>Tabulka č. 26</t>
  </si>
  <si>
    <t>Rekapitulace bezúplatného předání majetku dle jednotlivých druhů v členění dle OSS</t>
  </si>
  <si>
    <t>Přehled čerpání běžných výdajů v roce 2004 dle jednotlivých čtvrtletí</t>
  </si>
  <si>
    <t>Přehled čerpání výdajů na výzkum a vývoj v roce 2004 dle jednotlivých čtvrtletí</t>
  </si>
  <si>
    <t>Tabulka č. 25</t>
  </si>
  <si>
    <t>Organizační schéma kapitoly 314 -Ministerstvo vnitra se stavem k 31. 12. 2004</t>
  </si>
  <si>
    <t>Rozpočtové výdaje správců kapitol a jimi zřízených organizačních složek státu podle položek  druhého třídění  a  paragrafů funkčního třídění a rozpočtové položky financování (Fin 2-04 U)</t>
  </si>
  <si>
    <t>Tabulka  č. 3</t>
  </si>
  <si>
    <t xml:space="preserve">Čerpání </t>
  </si>
  <si>
    <t>Prostředky</t>
  </si>
  <si>
    <t xml:space="preserve"> 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</si>
  <si>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</si>
  <si>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</si>
  <si>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</si>
  <si>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</si>
  <si>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</si>
  <si>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</si>
  <si>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</si>
  <si>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na vědu</t>
  </si>
  <si>
    <t>ostatní</t>
  </si>
  <si>
    <t>fondu</t>
  </si>
  <si>
    <t>a ostatní platby</t>
  </si>
  <si>
    <t xml:space="preserve">za provedenou </t>
  </si>
  <si>
    <t>na platy</t>
  </si>
  <si>
    <t>zaměst-</t>
  </si>
  <si>
    <t>plat</t>
  </si>
  <si>
    <t>přepočt.</t>
  </si>
  <si>
    <t>a</t>
  </si>
  <si>
    <t>fond</t>
  </si>
  <si>
    <t>mimorozp.</t>
  </si>
  <si>
    <t>odměn</t>
  </si>
  <si>
    <t>za provedenou</t>
  </si>
  <si>
    <t>práci</t>
  </si>
  <si>
    <t>nanců</t>
  </si>
  <si>
    <t>počet</t>
  </si>
  <si>
    <t>výzkum</t>
  </si>
  <si>
    <t>zdroje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</si>
  <si>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</si>
  <si>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</si>
  <si>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</si>
  <si>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</si>
  <si>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</si>
  <si>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</si>
  <si>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</si>
  <si>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</si>
  <si>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</si>
  <si>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</si>
  <si>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</si>
  <si>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</si>
  <si>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</si>
  <si>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</si>
  <si>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</si>
  <si>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</si>
  <si>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</si>
  <si>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</si>
  <si>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</si>
  <si>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</si>
  <si>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</si>
  <si>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</si>
  <si>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</si>
  <si>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</si>
  <si>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</si>
  <si>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podle z.1/92 Sb.</t>
  </si>
  <si>
    <t>Poznámka:</t>
  </si>
  <si>
    <t>Prostředky na platy a ostatní platby za provedenou práci organizačních složek státu a mzdové náklady příspěvkových organizací uvede správce kapitoly v tis. Kč na dvě desetinná místa.</t>
  </si>
  <si>
    <t xml:space="preserve">Ve sloupci 16 se uvede podpora na vědu a výzkum poskytnutá poskytovatelem příjemci bez provedení rozpočtového opatření podle § 10 zákona č. 130/2002 Sb.  </t>
  </si>
  <si>
    <t>Ve skutečnosti za rok 200x je zahrnuto i čerpání mimorozpočtových zdrojů, uvedených ve sloupci 17 a 18.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</si>
  <si>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</si>
  <si>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SOBCPO je zkratka pro organizační složky správy ve složkách obrany, bezpečnosti, celní a právní ochrany a jednotlivé organizační složky státu-státní správa zahrnují i skupiny složek stejného druhu. </t>
  </si>
  <si>
    <t>II. Příspěvkové organizace - obsahuje organizace odměňující podle zákona č. 143/1992 Sb. a financované ze státního rozpočtu.</t>
  </si>
  <si>
    <t>V části III. a IV. se uvedou informativně údaje odpovídající záhlaví.</t>
  </si>
  <si>
    <t>Kontroloval:</t>
  </si>
  <si>
    <t>Datum:</t>
  </si>
  <si>
    <t>Rozpočet</t>
  </si>
  <si>
    <t>Skutečnost</t>
  </si>
  <si>
    <t xml:space="preserve"> z toho čerpáno</t>
  </si>
  <si>
    <t>rozdíl</t>
  </si>
  <si>
    <t>řádek</t>
  </si>
  <si>
    <t>Organizace</t>
  </si>
  <si>
    <t>z rezervního fondu</t>
  </si>
  <si>
    <t>běžné</t>
  </si>
  <si>
    <t>kapitálové</t>
  </si>
  <si>
    <t>výdaje</t>
  </si>
  <si>
    <t>celkem</t>
  </si>
  <si>
    <t>b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</si>
  <si>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</si>
  <si>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</si>
  <si>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</si>
  <si>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</si>
  <si>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</si>
  <si>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</si>
  <si>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</si>
  <si>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</si>
  <si>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</si>
  <si>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</si>
  <si>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</si>
  <si>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</si>
  <si>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</si>
  <si>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</si>
  <si>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</si>
  <si>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>Vysoké školy :          celkem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</si>
  <si>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</si>
  <si>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</si>
  <si>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</si>
  <si>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</si>
  <si>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</si>
  <si>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</si>
  <si>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</si>
  <si>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</si>
  <si>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</si>
  <si>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</si>
  <si>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</si>
  <si>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</si>
  <si>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</si>
  <si>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</si>
  <si>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</si>
  <si>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</si>
  <si>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</si>
  <si>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</t>
  </si>
  <si>
    <t xml:space="preserve">                bez ohledu na právní formu (o tyto údaje budou nižší ostatní uvedené právní formy)</t>
  </si>
  <si>
    <t>řádek 4: podle návrhu zákona o veřejných výzkumných institucích</t>
  </si>
  <si>
    <t xml:space="preserve">řádek 6: náklady na zabezpečení veřejné soutěže apod., podle § 3 odst.2 zákona č. 130/2002 Sb.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</si>
  <si>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</si>
  <si>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</si>
  <si>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</si>
  <si>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</si>
  <si>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</si>
  <si>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</si>
  <si>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</si>
  <si>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</si>
  <si>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</si>
  <si>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Celkem</t>
  </si>
  <si>
    <t>Vysvětlivky k tabulce B :</t>
  </si>
  <si>
    <t>řádek 1 a 2 : státní organizace</t>
  </si>
  <si>
    <t>řádek 3: organizační složky a příspěvkové organizace zřizované územními samosprávnými celky ve smyslu ust. § 23 zákona č. 250/2000 Sb. v platném znění</t>
  </si>
  <si>
    <t xml:space="preserve">řádek 4: veřejné vysoké školy, vojenské a policejní vysoké školy, soukromé vysoké školy </t>
  </si>
  <si>
    <t>řádek 5: podle návrhu zákona o veřejných výzkumných institucích</t>
  </si>
  <si>
    <t xml:space="preserve">řádek 8: náklady na zabezpečení veřejné soutěže apod., podle § 3 odst.3 zákona č. 130/2002 Sb. </t>
  </si>
  <si>
    <t xml:space="preserve"> C. Přehled prostředků na výzkum a vývoj převáděných do rezervního fondu    </t>
  </si>
  <si>
    <t>Zůstává k využití</t>
  </si>
  <si>
    <t>do dalších let</t>
  </si>
  <si>
    <t xml:space="preserve">Účelové prostředky </t>
  </si>
  <si>
    <t>Institucionální prostředky</t>
  </si>
  <si>
    <t>Vysvětlivky k tabulce C:</t>
  </si>
  <si>
    <t xml:space="preserve">Údaje v přehledech  musí odpovídat příslušným údajům v účetním a finančním výkaze OSS a PO a budou doloženy podrobným komentářem 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</si>
  <si>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</si>
  <si>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</si>
  <si>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</si>
  <si>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 xml:space="preserve"> (v tis.Kč)</t>
  </si>
  <si>
    <t>schválený</t>
  </si>
  <si>
    <t>po změnách</t>
  </si>
  <si>
    <t>Běžné výdaje organizačních složek státu celkem</t>
  </si>
  <si>
    <t xml:space="preserve"> z toho: </t>
  </si>
  <si>
    <t>na škody způsobené živelními katastrofami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</si>
  <si>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</si>
  <si>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</si>
  <si>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</si>
  <si>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celkem</t>
  </si>
  <si>
    <t>dotace</t>
  </si>
  <si>
    <t>půjčky (návratné finanční výpomoci)</t>
  </si>
  <si>
    <t>Investiční dotace a půjčky krajům a obcím celkem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</si>
  <si>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</si>
  <si>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</si>
  <si>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</si>
  <si>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</si>
  <si>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Běžné výdaje kapitoly celkem</t>
  </si>
  <si>
    <t>Kapitálové výdaje kapitoly celkem</t>
  </si>
  <si>
    <t xml:space="preserve">  Tabulka č. 6</t>
  </si>
  <si>
    <t>Přehled  účelových dotací a půjček (návratných finančních výpomocí) krajům a obcím</t>
  </si>
  <si>
    <t>Účelové neinvestiční dotace krajům celkem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</si>
  <si>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</si>
  <si>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</si>
  <si>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</si>
  <si>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</si>
  <si>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Účelové investiční dotace obcím celkem</t>
  </si>
  <si>
    <t>Účelové neinvestiční půjčky (návratné finanční výpomoci) obcím celkem</t>
  </si>
  <si>
    <t>Účelové investiční půjčky (návratné finanční výpomoci) obcím celkem</t>
  </si>
  <si>
    <t>Příjemce</t>
  </si>
  <si>
    <t>Č. usnesení vlády</t>
  </si>
  <si>
    <t>a titul</t>
  </si>
  <si>
    <t>Účel použití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</si>
</sst>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</numFmts>
  <fonts count="53">
    <font>
      <sz val="10"/>
      <name val="Arial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sz val="8"/>
      <name val="Arial CE"/>
      <family val="2"/>
    </font>
    <font>
      <sz val="10"/>
      <color indexed="8"/>
      <name val="Arial CE"/>
      <family val="2"/>
    </font>
    <font>
      <u val="single"/>
      <sz val="9"/>
      <name val="Arial CE"/>
      <family val="2"/>
    </font>
    <font>
      <sz val="10"/>
      <color indexed="10"/>
      <name val="Arial CE"/>
      <family val="2"/>
    </font>
    <font>
      <sz val="40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b/>
      <i/>
      <sz val="10"/>
      <name val="Arial CE"/>
      <family val="2"/>
    </font>
    <font>
      <sz val="11"/>
      <color indexed="8"/>
      <name val="Arial CE"/>
      <family val="2"/>
    </font>
    <font>
      <b/>
      <sz val="40"/>
      <name val="Arial CE"/>
      <family val="2"/>
    </font>
    <font>
      <b/>
      <sz val="11"/>
      <color indexed="10"/>
      <name val="Arial CE"/>
      <family val="2"/>
    </font>
    <font>
      <b/>
      <sz val="9"/>
      <color indexed="10"/>
      <name val="Arial CE"/>
      <family val="2"/>
    </font>
    <font>
      <i/>
      <sz val="10"/>
      <color indexed="10"/>
      <name val="Arial CE"/>
      <family val="2"/>
    </font>
    <font>
      <b/>
      <sz val="12"/>
      <color indexed="10"/>
      <name val="Arial CE"/>
      <family val="2"/>
    </font>
    <font>
      <u val="single"/>
      <sz val="12"/>
      <name val="Arial CE"/>
      <family val="2"/>
    </font>
    <font>
      <b/>
      <i/>
      <sz val="12"/>
      <name val="Arial CE"/>
      <family val="0"/>
    </font>
    <font>
      <b/>
      <i/>
      <sz val="8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b/>
      <sz val="6"/>
      <color indexed="8"/>
      <name val="Arial CE"/>
      <family val="2"/>
    </font>
    <font>
      <b/>
      <sz val="8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Arial CE"/>
      <family val="2"/>
    </font>
    <font>
      <sz val="9"/>
      <color indexed="11"/>
      <name val="Arial CE"/>
      <family val="2"/>
    </font>
    <font>
      <i/>
      <sz val="9"/>
      <name val="Arial CE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9" fontId="0" fillId="0" borderId="0" applyFont="0" applyFill="0" applyBorder="0" applyAlignment="0" applyProtection="0"/>
  </cellStyleXfs>
  <cellXfs count="1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" xfId="0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3" fontId="10" fillId="0" borderId="22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8" fillId="0" borderId="30" xfId="0" applyFont="1" applyBorder="1" applyAlignment="1">
      <alignment horizontal="left"/>
    </xf>
    <xf numFmtId="4" fontId="7" fillId="0" borderId="3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12" fillId="0" borderId="21" xfId="0" applyFont="1" applyBorder="1" applyAlignment="1">
      <alignment/>
    </xf>
    <xf numFmtId="0" fontId="7" fillId="0" borderId="4" xfId="0" applyFont="1" applyBorder="1" applyAlignment="1">
      <alignment horizontal="center"/>
    </xf>
    <xf numFmtId="4" fontId="0" fillId="0" borderId="3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4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0" fillId="0" borderId="4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3" fillId="0" borderId="46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 horizontal="centerContinuous"/>
    </xf>
    <xf numFmtId="0" fontId="13" fillId="0" borderId="46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18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13" fillId="0" borderId="48" xfId="0" applyFont="1" applyFill="1" applyBorder="1" applyAlignment="1">
      <alignment horizontal="centerContinuous"/>
    </xf>
    <xf numFmtId="0" fontId="8" fillId="0" borderId="32" xfId="0" applyFont="1" applyFill="1" applyBorder="1" applyAlignment="1">
      <alignment horizontal="centerContinuous"/>
    </xf>
    <xf numFmtId="0" fontId="13" fillId="0" borderId="48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5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6" xfId="0" applyFont="1" applyBorder="1" applyAlignment="1">
      <alignment/>
    </xf>
    <xf numFmtId="0" fontId="19" fillId="0" borderId="0" xfId="0" applyFont="1" applyAlignment="1">
      <alignment/>
    </xf>
    <xf numFmtId="0" fontId="19" fillId="0" borderId="68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6" fontId="0" fillId="0" borderId="6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61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65" xfId="0" applyFont="1" applyBorder="1" applyAlignment="1">
      <alignment horizontal="left"/>
    </xf>
    <xf numFmtId="0" fontId="0" fillId="0" borderId="59" xfId="0" applyFont="1" applyBorder="1" applyAlignment="1">
      <alignment horizontal="centerContinuous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48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73" xfId="0" applyFont="1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74" xfId="0" applyBorder="1" applyAlignment="1">
      <alignment horizontal="centerContinuous"/>
    </xf>
    <xf numFmtId="0" fontId="0" fillId="0" borderId="7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5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76" xfId="0" applyFont="1" applyBorder="1" applyAlignment="1">
      <alignment/>
    </xf>
    <xf numFmtId="0" fontId="0" fillId="0" borderId="17" xfId="0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73" xfId="0" applyFont="1" applyBorder="1" applyAlignment="1">
      <alignment horizontal="centerContinuous"/>
    </xf>
    <xf numFmtId="0" fontId="0" fillId="0" borderId="46" xfId="0" applyFont="1" applyBorder="1" applyAlignment="1">
      <alignment horizontal="centerContinuous"/>
    </xf>
    <xf numFmtId="0" fontId="0" fillId="0" borderId="77" xfId="0" applyFont="1" applyBorder="1" applyAlignment="1">
      <alignment horizontal="centerContinuous"/>
    </xf>
    <xf numFmtId="0" fontId="0" fillId="0" borderId="78" xfId="0" applyFont="1" applyBorder="1" applyAlignment="1">
      <alignment horizontal="centerContinuous"/>
    </xf>
    <xf numFmtId="0" fontId="0" fillId="0" borderId="27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3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left" vertical="justify" textRotation="45"/>
    </xf>
    <xf numFmtId="0" fontId="0" fillId="0" borderId="0" xfId="0" applyFont="1" applyBorder="1" applyAlignment="1">
      <alignment horizontal="centerContinuous"/>
    </xf>
    <xf numFmtId="0" fontId="8" fillId="0" borderId="0" xfId="0" applyFont="1" applyFill="1" applyAlignment="1">
      <alignment horizontal="centerContinuous" wrapText="1" shrinkToFit="1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wrapText="1"/>
    </xf>
    <xf numFmtId="14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46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52" xfId="0" applyBorder="1" applyAlignment="1">
      <alignment horizontal="center" wrapText="1" shrinkToFit="1"/>
    </xf>
    <xf numFmtId="0" fontId="0" fillId="0" borderId="53" xfId="0" applyBorder="1" applyAlignment="1">
      <alignment horizontal="center" wrapText="1" shrinkToFit="1"/>
    </xf>
    <xf numFmtId="0" fontId="0" fillId="0" borderId="64" xfId="0" applyBorder="1" applyAlignment="1">
      <alignment horizontal="center" wrapText="1" shrinkToFit="1"/>
    </xf>
    <xf numFmtId="0" fontId="0" fillId="0" borderId="76" xfId="0" applyFont="1" applyBorder="1" applyAlignment="1">
      <alignment wrapText="1" shrinkToFit="1"/>
    </xf>
    <xf numFmtId="0" fontId="16" fillId="0" borderId="0" xfId="0" applyFont="1" applyBorder="1" applyAlignment="1">
      <alignment horizontal="left" indent="1"/>
    </xf>
    <xf numFmtId="0" fontId="0" fillId="0" borderId="76" xfId="0" applyFont="1" applyBorder="1" applyAlignment="1">
      <alignment horizontal="left" indent="1"/>
    </xf>
    <xf numFmtId="0" fontId="16" fillId="0" borderId="0" xfId="0" applyFont="1" applyBorder="1" applyAlignment="1">
      <alignment horizontal="left" wrapText="1" indent="1" shrinkToFit="1"/>
    </xf>
    <xf numFmtId="0" fontId="27" fillId="0" borderId="0" xfId="0" applyFont="1" applyBorder="1" applyAlignment="1">
      <alignment horizontal="left" wrapText="1" indent="1" shrinkToFit="1"/>
    </xf>
    <xf numFmtId="0" fontId="0" fillId="0" borderId="79" xfId="0" applyFont="1" applyBorder="1" applyAlignment="1">
      <alignment horizontal="left" indent="1"/>
    </xf>
    <xf numFmtId="0" fontId="16" fillId="0" borderId="80" xfId="0" applyFont="1" applyBorder="1" applyAlignment="1">
      <alignment horizontal="left" vertical="top" indent="1"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3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3" fontId="16" fillId="0" borderId="0" xfId="0" applyNumberFormat="1" applyFont="1" applyAlignment="1">
      <alignment/>
    </xf>
    <xf numFmtId="3" fontId="0" fillId="0" borderId="8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83" xfId="0" applyNumberFormat="1" applyBorder="1" applyAlignment="1">
      <alignment/>
    </xf>
    <xf numFmtId="4" fontId="0" fillId="0" borderId="74" xfId="0" applyNumberFormat="1" applyBorder="1" applyAlignment="1">
      <alignment horizontal="right"/>
    </xf>
    <xf numFmtId="4" fontId="0" fillId="0" borderId="75" xfId="0" applyNumberFormat="1" applyBorder="1" applyAlignment="1">
      <alignment horizontal="right"/>
    </xf>
    <xf numFmtId="4" fontId="0" fillId="0" borderId="83" xfId="0" applyNumberFormat="1" applyBorder="1" applyAlignment="1">
      <alignment horizontal="right"/>
    </xf>
    <xf numFmtId="4" fontId="0" fillId="0" borderId="83" xfId="0" applyNumberFormat="1" applyFont="1" applyBorder="1" applyAlignment="1">
      <alignment horizontal="right"/>
    </xf>
    <xf numFmtId="4" fontId="0" fillId="0" borderId="81" xfId="0" applyNumberFormat="1" applyFont="1" applyBorder="1" applyAlignment="1">
      <alignment horizontal="right"/>
    </xf>
    <xf numFmtId="4" fontId="0" fillId="0" borderId="53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54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54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4" fontId="0" fillId="0" borderId="84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center"/>
    </xf>
    <xf numFmtId="3" fontId="0" fillId="0" borderId="85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4" fontId="0" fillId="0" borderId="86" xfId="0" applyNumberFormat="1" applyFont="1" applyBorder="1" applyAlignment="1">
      <alignment horizontal="right"/>
    </xf>
    <xf numFmtId="4" fontId="0" fillId="0" borderId="85" xfId="0" applyNumberFormat="1" applyFont="1" applyBorder="1" applyAlignment="1">
      <alignment horizontal="right"/>
    </xf>
    <xf numFmtId="4" fontId="0" fillId="0" borderId="63" xfId="0" applyNumberFormat="1" applyFont="1" applyBorder="1" applyAlignment="1">
      <alignment horizontal="right"/>
    </xf>
    <xf numFmtId="4" fontId="0" fillId="0" borderId="8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4" fontId="0" fillId="0" borderId="57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27" xfId="0" applyNumberFormat="1" applyFont="1" applyBorder="1" applyAlignment="1">
      <alignment horizontal="right"/>
    </xf>
    <xf numFmtId="4" fontId="0" fillId="0" borderId="88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3" fontId="19" fillId="0" borderId="77" xfId="0" applyNumberFormat="1" applyFont="1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83" xfId="0" applyNumberFormat="1" applyFont="1" applyBorder="1" applyAlignment="1">
      <alignment/>
    </xf>
    <xf numFmtId="4" fontId="19" fillId="0" borderId="78" xfId="0" applyNumberFormat="1" applyFont="1" applyBorder="1" applyAlignment="1">
      <alignment horizontal="right"/>
    </xf>
    <xf numFmtId="4" fontId="19" fillId="0" borderId="75" xfId="0" applyNumberFormat="1" applyFont="1" applyBorder="1" applyAlignment="1">
      <alignment horizontal="right"/>
    </xf>
    <xf numFmtId="4" fontId="19" fillId="0" borderId="8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4" fontId="0" fillId="0" borderId="59" xfId="0" applyNumberFormat="1" applyFont="1" applyBorder="1" applyAlignment="1">
      <alignment horizontal="center"/>
    </xf>
    <xf numFmtId="3" fontId="0" fillId="0" borderId="8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59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4" fontId="0" fillId="0" borderId="86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0" fillId="0" borderId="8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Continuous"/>
    </xf>
    <xf numFmtId="3" fontId="30" fillId="0" borderId="47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4" fontId="21" fillId="0" borderId="47" xfId="0" applyNumberFormat="1" applyFont="1" applyBorder="1" applyAlignment="1">
      <alignment/>
    </xf>
    <xf numFmtId="4" fontId="29" fillId="0" borderId="69" xfId="0" applyNumberFormat="1" applyFont="1" applyBorder="1" applyAlignment="1">
      <alignment/>
    </xf>
    <xf numFmtId="4" fontId="0" fillId="2" borderId="15" xfId="0" applyNumberFormat="1" applyFill="1" applyBorder="1" applyAlignment="1">
      <alignment/>
    </xf>
    <xf numFmtId="4" fontId="21" fillId="0" borderId="55" xfId="0" applyNumberFormat="1" applyFont="1" applyBorder="1" applyAlignment="1">
      <alignment/>
    </xf>
    <xf numFmtId="171" fontId="0" fillId="0" borderId="32" xfId="16" applyNumberFormat="1" applyBorder="1" applyAlignment="1">
      <alignment/>
    </xf>
    <xf numFmtId="4" fontId="21" fillId="0" borderId="69" xfId="0" applyNumberFormat="1" applyFont="1" applyBorder="1" applyAlignment="1">
      <alignment/>
    </xf>
    <xf numFmtId="0" fontId="12" fillId="0" borderId="30" xfId="0" applyFont="1" applyBorder="1" applyAlignment="1">
      <alignment vertical="top"/>
    </xf>
    <xf numFmtId="0" fontId="0" fillId="0" borderId="60" xfId="0" applyBorder="1" applyAlignment="1">
      <alignment horizontal="left" wrapText="1" shrinkToFit="1"/>
    </xf>
    <xf numFmtId="0" fontId="0" fillId="0" borderId="69" xfId="0" applyBorder="1" applyAlignment="1">
      <alignment/>
    </xf>
    <xf numFmtId="0" fontId="0" fillId="0" borderId="60" xfId="0" applyBorder="1" applyAlignment="1">
      <alignment/>
    </xf>
    <xf numFmtId="0" fontId="7" fillId="0" borderId="30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4" fontId="29" fillId="0" borderId="69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21" fillId="0" borderId="66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4" fontId="0" fillId="0" borderId="32" xfId="0" applyNumberFormat="1" applyBorder="1" applyAlignment="1">
      <alignment/>
    </xf>
    <xf numFmtId="4" fontId="21" fillId="0" borderId="8" xfId="0" applyNumberFormat="1" applyFont="1" applyBorder="1" applyAlignment="1">
      <alignment/>
    </xf>
    <xf numFmtId="4" fontId="32" fillId="0" borderId="47" xfId="0" applyNumberFormat="1" applyFont="1" applyBorder="1" applyAlignment="1">
      <alignment/>
    </xf>
    <xf numFmtId="4" fontId="21" fillId="0" borderId="89" xfId="0" applyNumberFormat="1" applyFont="1" applyBorder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Continuous" vertical="center"/>
    </xf>
    <xf numFmtId="0" fontId="19" fillId="0" borderId="0" xfId="0" applyNumberFormat="1" applyFont="1" applyAlignment="1">
      <alignment horizontal="right"/>
    </xf>
    <xf numFmtId="0" fontId="7" fillId="0" borderId="73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78" xfId="0" applyNumberFormat="1" applyBorder="1" applyAlignment="1">
      <alignment horizontal="center" vertical="center" wrapText="1"/>
    </xf>
    <xf numFmtId="0" fontId="0" fillId="0" borderId="78" xfId="0" applyNumberFormat="1" applyFont="1" applyBorder="1" applyAlignment="1">
      <alignment horizontal="center" vertical="center" wrapText="1"/>
    </xf>
    <xf numFmtId="0" fontId="0" fillId="0" borderId="83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0" fillId="0" borderId="15" xfId="0" applyBorder="1" applyAlignment="1">
      <alignment horizontal="center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33" fillId="0" borderId="77" xfId="0" applyFon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90" xfId="0" applyFont="1" applyBorder="1" applyAlignment="1">
      <alignment horizontal="left" wrapText="1"/>
    </xf>
    <xf numFmtId="49" fontId="18" fillId="0" borderId="91" xfId="0" applyNumberFormat="1" applyFont="1" applyBorder="1" applyAlignment="1">
      <alignment horizontal="center"/>
    </xf>
    <xf numFmtId="3" fontId="0" fillId="0" borderId="92" xfId="0" applyNumberFormat="1" applyFont="1" applyBorder="1" applyAlignment="1">
      <alignment/>
    </xf>
    <xf numFmtId="4" fontId="0" fillId="0" borderId="92" xfId="0" applyNumberFormat="1" applyFont="1" applyBorder="1" applyAlignment="1">
      <alignment/>
    </xf>
    <xf numFmtId="172" fontId="19" fillId="0" borderId="93" xfId="0" applyNumberFormat="1" applyFont="1" applyBorder="1" applyAlignment="1">
      <alignment/>
    </xf>
    <xf numFmtId="0" fontId="0" fillId="0" borderId="13" xfId="0" applyBorder="1" applyAlignment="1">
      <alignment vertical="top"/>
    </xf>
    <xf numFmtId="0" fontId="12" fillId="0" borderId="91" xfId="0" applyFont="1" applyBorder="1" applyAlignment="1">
      <alignment wrapText="1"/>
    </xf>
    <xf numFmtId="49" fontId="18" fillId="0" borderId="91" xfId="0" applyNumberFormat="1" applyFont="1" applyBorder="1" applyAlignment="1">
      <alignment horizontal="center" wrapText="1"/>
    </xf>
    <xf numFmtId="3" fontId="0" fillId="0" borderId="94" xfId="0" applyNumberFormat="1" applyFont="1" applyBorder="1" applyAlignment="1">
      <alignment/>
    </xf>
    <xf numFmtId="4" fontId="0" fillId="0" borderId="94" xfId="0" applyNumberFormat="1" applyFont="1" applyBorder="1" applyAlignment="1">
      <alignment/>
    </xf>
    <xf numFmtId="172" fontId="0" fillId="0" borderId="95" xfId="0" applyNumberFormat="1" applyFont="1" applyBorder="1" applyAlignment="1">
      <alignment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49" fontId="18" fillId="0" borderId="31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/>
    </xf>
    <xf numFmtId="4" fontId="0" fillId="0" borderId="96" xfId="0" applyNumberFormat="1" applyFont="1" applyBorder="1" applyAlignment="1">
      <alignment/>
    </xf>
    <xf numFmtId="172" fontId="0" fillId="0" borderId="97" xfId="0" applyNumberFormat="1" applyFont="1" applyBorder="1" applyAlignment="1">
      <alignment/>
    </xf>
    <xf numFmtId="0" fontId="8" fillId="0" borderId="76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34" fillId="0" borderId="71" xfId="0" applyFont="1" applyBorder="1" applyAlignment="1">
      <alignment horizontal="left"/>
    </xf>
    <xf numFmtId="49" fontId="35" fillId="0" borderId="71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/>
    </xf>
    <xf numFmtId="4" fontId="0" fillId="0" borderId="71" xfId="0" applyNumberFormat="1" applyFont="1" applyBorder="1" applyAlignment="1">
      <alignment/>
    </xf>
    <xf numFmtId="49" fontId="18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172" fontId="0" fillId="0" borderId="93" xfId="0" applyNumberFormat="1" applyFont="1" applyBorder="1" applyAlignment="1">
      <alignment/>
    </xf>
    <xf numFmtId="173" fontId="0" fillId="0" borderId="91" xfId="0" applyNumberFormat="1" applyBorder="1" applyAlignment="1">
      <alignment/>
    </xf>
    <xf numFmtId="4" fontId="0" fillId="0" borderId="98" xfId="0" applyNumberFormat="1" applyFont="1" applyBorder="1" applyAlignment="1">
      <alignment/>
    </xf>
    <xf numFmtId="172" fontId="0" fillId="0" borderId="99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172" fontId="0" fillId="0" borderId="101" xfId="0" applyNumberFormat="1" applyFont="1" applyBorder="1" applyAlignment="1">
      <alignment/>
    </xf>
    <xf numFmtId="49" fontId="18" fillId="0" borderId="65" xfId="0" applyNumberFormat="1" applyFont="1" applyBorder="1" applyAlignment="1">
      <alignment horizontal="center"/>
    </xf>
    <xf numFmtId="0" fontId="34" fillId="0" borderId="48" xfId="0" applyFont="1" applyBorder="1" applyAlignment="1">
      <alignment/>
    </xf>
    <xf numFmtId="49" fontId="35" fillId="0" borderId="48" xfId="0" applyNumberFormat="1" applyFont="1" applyBorder="1" applyAlignment="1">
      <alignment horizontal="center"/>
    </xf>
    <xf numFmtId="4" fontId="0" fillId="0" borderId="90" xfId="0" applyNumberFormat="1" applyFont="1" applyBorder="1" applyAlignment="1">
      <alignment/>
    </xf>
    <xf numFmtId="172" fontId="0" fillId="0" borderId="102" xfId="0" applyNumberFormat="1" applyFont="1" applyBorder="1" applyAlignment="1">
      <alignment/>
    </xf>
    <xf numFmtId="0" fontId="0" fillId="0" borderId="91" xfId="0" applyNumberFormat="1" applyFill="1" applyBorder="1" applyAlignment="1">
      <alignment/>
    </xf>
    <xf numFmtId="0" fontId="19" fillId="0" borderId="91" xfId="0" applyFont="1" applyFill="1" applyBorder="1" applyAlignment="1">
      <alignment wrapText="1"/>
    </xf>
    <xf numFmtId="0" fontId="19" fillId="0" borderId="91" xfId="0" applyFont="1" applyFill="1" applyBorder="1" applyAlignment="1">
      <alignment vertical="center" wrapText="1"/>
    </xf>
    <xf numFmtId="3" fontId="0" fillId="0" borderId="94" xfId="0" applyNumberFormat="1" applyBorder="1" applyAlignment="1">
      <alignment/>
    </xf>
    <xf numFmtId="4" fontId="0" fillId="0" borderId="94" xfId="0" applyNumberFormat="1" applyBorder="1" applyAlignment="1">
      <alignment/>
    </xf>
    <xf numFmtId="172" fontId="0" fillId="0" borderId="95" xfId="0" applyNumberFormat="1" applyBorder="1" applyAlignment="1">
      <alignment/>
    </xf>
    <xf numFmtId="173" fontId="0" fillId="0" borderId="94" xfId="0" applyNumberFormat="1" applyFont="1" applyBorder="1" applyAlignment="1">
      <alignment vertical="center" wrapText="1"/>
    </xf>
    <xf numFmtId="173" fontId="0" fillId="0" borderId="103" xfId="0" applyNumberFormat="1" applyFont="1" applyBorder="1" applyAlignment="1">
      <alignment vertical="center" wrapText="1"/>
    </xf>
    <xf numFmtId="49" fontId="18" fillId="0" borderId="16" xfId="0" applyNumberFormat="1" applyFont="1" applyBorder="1" applyAlignment="1">
      <alignment horizontal="center"/>
    </xf>
    <xf numFmtId="3" fontId="0" fillId="0" borderId="103" xfId="0" applyNumberFormat="1" applyBorder="1" applyAlignment="1">
      <alignment/>
    </xf>
    <xf numFmtId="4" fontId="0" fillId="0" borderId="103" xfId="0" applyNumberFormat="1" applyBorder="1" applyAlignment="1">
      <alignment/>
    </xf>
    <xf numFmtId="172" fontId="0" fillId="0" borderId="104" xfId="0" applyNumberFormat="1" applyBorder="1" applyAlignment="1">
      <alignment/>
    </xf>
    <xf numFmtId="49" fontId="18" fillId="0" borderId="94" xfId="0" applyNumberFormat="1" applyFont="1" applyBorder="1" applyAlignment="1">
      <alignment horizontal="center"/>
    </xf>
    <xf numFmtId="0" fontId="0" fillId="0" borderId="105" xfId="0" applyNumberFormat="1" applyFont="1" applyBorder="1" applyAlignment="1">
      <alignment vertical="center" wrapText="1"/>
    </xf>
    <xf numFmtId="3" fontId="0" fillId="0" borderId="105" xfId="0" applyNumberFormat="1" applyBorder="1" applyAlignment="1">
      <alignment/>
    </xf>
    <xf numFmtId="4" fontId="0" fillId="0" borderId="105" xfId="0" applyNumberFormat="1" applyBorder="1" applyAlignment="1">
      <alignment/>
    </xf>
    <xf numFmtId="172" fontId="0" fillId="0" borderId="106" xfId="0" applyNumberFormat="1" applyBorder="1" applyAlignment="1">
      <alignment/>
    </xf>
    <xf numFmtId="49" fontId="18" fillId="0" borderId="98" xfId="0" applyNumberFormat="1" applyFont="1" applyBorder="1" applyAlignment="1">
      <alignment horizontal="center"/>
    </xf>
    <xf numFmtId="172" fontId="0" fillId="0" borderId="99" xfId="0" applyNumberFormat="1" applyBorder="1" applyAlignment="1">
      <alignment/>
    </xf>
    <xf numFmtId="173" fontId="0" fillId="0" borderId="100" xfId="0" applyNumberFormat="1" applyFont="1" applyBorder="1" applyAlignment="1">
      <alignment vertical="center" wrapText="1"/>
    </xf>
    <xf numFmtId="3" fontId="0" fillId="0" borderId="100" xfId="0" applyNumberFormat="1" applyBorder="1" applyAlignment="1">
      <alignment/>
    </xf>
    <xf numFmtId="4" fontId="0" fillId="0" borderId="100" xfId="0" applyNumberFormat="1" applyBorder="1" applyAlignment="1">
      <alignment/>
    </xf>
    <xf numFmtId="172" fontId="0" fillId="0" borderId="32" xfId="0" applyNumberFormat="1" applyBorder="1" applyAlignment="1">
      <alignment/>
    </xf>
    <xf numFmtId="173" fontId="0" fillId="0" borderId="105" xfId="0" applyNumberFormat="1" applyFont="1" applyBorder="1" applyAlignment="1">
      <alignment vertical="center" wrapText="1"/>
    </xf>
    <xf numFmtId="172" fontId="0" fillId="0" borderId="93" xfId="0" applyNumberFormat="1" applyBorder="1" applyAlignment="1">
      <alignment/>
    </xf>
    <xf numFmtId="173" fontId="0" fillId="0" borderId="16" xfId="0" applyNumberFormat="1" applyFont="1" applyBorder="1" applyAlignment="1">
      <alignment vertical="center" wrapText="1"/>
    </xf>
    <xf numFmtId="4" fontId="0" fillId="0" borderId="54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22" xfId="0" applyBorder="1" applyAlignment="1">
      <alignment/>
    </xf>
    <xf numFmtId="0" fontId="18" fillId="0" borderId="15" xfId="0" applyFont="1" applyBorder="1" applyAlignment="1">
      <alignment horizontal="center"/>
    </xf>
    <xf numFmtId="4" fontId="0" fillId="0" borderId="56" xfId="0" applyNumberFormat="1" applyBorder="1" applyAlignment="1">
      <alignment/>
    </xf>
    <xf numFmtId="0" fontId="38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39" fillId="0" borderId="13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39" fillId="0" borderId="22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40" fillId="0" borderId="107" xfId="0" applyFont="1" applyBorder="1" applyAlignment="1">
      <alignment horizontal="center" vertical="center"/>
    </xf>
    <xf numFmtId="0" fontId="40" fillId="0" borderId="91" xfId="0" applyFont="1" applyBorder="1" applyAlignment="1">
      <alignment horizontal="left" vertical="center"/>
    </xf>
    <xf numFmtId="0" fontId="40" fillId="0" borderId="105" xfId="0" applyFont="1" applyBorder="1" applyAlignment="1">
      <alignment horizontal="left" vertical="center" wrapText="1"/>
    </xf>
    <xf numFmtId="0" fontId="40" fillId="0" borderId="91" xfId="0" applyFont="1" applyBorder="1" applyAlignment="1">
      <alignment horizontal="left" vertical="center" wrapText="1"/>
    </xf>
    <xf numFmtId="0" fontId="8" fillId="0" borderId="108" xfId="0" applyFont="1" applyFill="1" applyBorder="1" applyAlignment="1" applyProtection="1">
      <alignment horizontal="center" vertical="center" wrapText="1"/>
      <protection locked="0"/>
    </xf>
    <xf numFmtId="174" fontId="8" fillId="0" borderId="109" xfId="0" applyNumberFormat="1" applyFont="1" applyBorder="1" applyAlignment="1">
      <alignment horizontal="right" vertical="center"/>
    </xf>
    <xf numFmtId="174" fontId="0" fillId="0" borderId="91" xfId="0" applyNumberFormat="1" applyFont="1" applyBorder="1" applyAlignment="1">
      <alignment horizontal="right"/>
    </xf>
    <xf numFmtId="174" fontId="8" fillId="0" borderId="110" xfId="0" applyNumberFormat="1" applyFont="1" applyBorder="1" applyAlignment="1">
      <alignment horizontal="right" vertical="center"/>
    </xf>
    <xf numFmtId="174" fontId="8" fillId="0" borderId="111" xfId="0" applyNumberFormat="1" applyFont="1" applyBorder="1" applyAlignment="1">
      <alignment horizontal="right" vertical="center"/>
    </xf>
    <xf numFmtId="0" fontId="39" fillId="0" borderId="107" xfId="0" applyFont="1" applyBorder="1" applyAlignment="1">
      <alignment horizontal="left" vertical="center"/>
    </xf>
    <xf numFmtId="0" fontId="39" fillId="0" borderId="91" xfId="0" applyFont="1" applyBorder="1" applyAlignment="1">
      <alignment horizontal="left" vertical="center"/>
    </xf>
    <xf numFmtId="0" fontId="39" fillId="2" borderId="105" xfId="0" applyFont="1" applyFill="1" applyBorder="1" applyAlignment="1">
      <alignment horizontal="left" vertical="center" wrapText="1"/>
    </xf>
    <xf numFmtId="0" fontId="41" fillId="0" borderId="91" xfId="0" applyFont="1" applyFill="1" applyBorder="1" applyAlignment="1">
      <alignment horizontal="left" vertical="center" wrapText="1"/>
    </xf>
    <xf numFmtId="174" fontId="0" fillId="0" borderId="93" xfId="0" applyNumberFormat="1" applyFont="1" applyBorder="1" applyAlignment="1">
      <alignment horizontal="right"/>
    </xf>
    <xf numFmtId="0" fontId="39" fillId="0" borderId="105" xfId="0" applyFont="1" applyBorder="1" applyAlignment="1">
      <alignment horizontal="left" vertical="center" wrapText="1"/>
    </xf>
    <xf numFmtId="0" fontId="39" fillId="0" borderId="91" xfId="0" applyFont="1" applyBorder="1" applyAlignment="1">
      <alignment horizontal="left" vertical="center" wrapText="1"/>
    </xf>
    <xf numFmtId="0" fontId="40" fillId="0" borderId="107" xfId="0" applyFont="1" applyBorder="1" applyAlignment="1">
      <alignment horizontal="left" vertical="center"/>
    </xf>
    <xf numFmtId="0" fontId="41" fillId="0" borderId="105" xfId="0" applyFont="1" applyFill="1" applyBorder="1" applyAlignment="1">
      <alignment horizontal="left" vertical="center" wrapText="1"/>
    </xf>
    <xf numFmtId="174" fontId="8" fillId="0" borderId="91" xfId="0" applyNumberFormat="1" applyFont="1" applyBorder="1" applyAlignment="1">
      <alignment horizontal="right"/>
    </xf>
    <xf numFmtId="174" fontId="8" fillId="0" borderId="93" xfId="0" applyNumberFormat="1" applyFont="1" applyBorder="1" applyAlignment="1">
      <alignment horizontal="right"/>
    </xf>
    <xf numFmtId="0" fontId="40" fillId="0" borderId="91" xfId="0" applyFont="1" applyBorder="1" applyAlignment="1">
      <alignment horizontal="center" vertical="center"/>
    </xf>
    <xf numFmtId="174" fontId="0" fillId="0" borderId="91" xfId="0" applyNumberFormat="1" applyFont="1" applyBorder="1" applyAlignment="1">
      <alignment horizontal="right"/>
    </xf>
    <xf numFmtId="174" fontId="0" fillId="0" borderId="93" xfId="0" applyNumberFormat="1" applyFont="1" applyBorder="1" applyAlignment="1">
      <alignment horizontal="right"/>
    </xf>
    <xf numFmtId="0" fontId="13" fillId="0" borderId="91" xfId="0" applyFont="1" applyBorder="1" applyAlignment="1">
      <alignment horizontal="center" vertical="center"/>
    </xf>
    <xf numFmtId="0" fontId="39" fillId="2" borderId="107" xfId="0" applyFont="1" applyFill="1" applyBorder="1" applyAlignment="1">
      <alignment horizontal="left" vertical="center"/>
    </xf>
    <xf numFmtId="0" fontId="39" fillId="2" borderId="91" xfId="0" applyFont="1" applyFill="1" applyBorder="1" applyAlignment="1">
      <alignment horizontal="left" vertical="center"/>
    </xf>
    <xf numFmtId="0" fontId="39" fillId="2" borderId="91" xfId="0" applyFont="1" applyFill="1" applyBorder="1" applyAlignment="1">
      <alignment horizontal="left" vertical="center" wrapText="1"/>
    </xf>
    <xf numFmtId="0" fontId="39" fillId="0" borderId="107" xfId="0" applyFont="1" applyFill="1" applyBorder="1" applyAlignment="1">
      <alignment horizontal="left" vertical="center"/>
    </xf>
    <xf numFmtId="0" fontId="39" fillId="0" borderId="91" xfId="0" applyFont="1" applyFill="1" applyBorder="1" applyAlignment="1">
      <alignment horizontal="left" vertical="center"/>
    </xf>
    <xf numFmtId="0" fontId="39" fillId="0" borderId="105" xfId="0" applyFont="1" applyFill="1" applyBorder="1" applyAlignment="1">
      <alignment horizontal="left" vertical="center" wrapText="1"/>
    </xf>
    <xf numFmtId="0" fontId="39" fillId="0" borderId="91" xfId="0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/>
    </xf>
    <xf numFmtId="0" fontId="40" fillId="0" borderId="57" xfId="0" applyFont="1" applyBorder="1" applyAlignment="1">
      <alignment horizontal="left" vertical="center" wrapText="1"/>
    </xf>
    <xf numFmtId="0" fontId="40" fillId="0" borderId="82" xfId="0" applyFont="1" applyBorder="1" applyAlignment="1">
      <alignment horizontal="left" vertical="center" wrapText="1"/>
    </xf>
    <xf numFmtId="0" fontId="8" fillId="0" borderId="35" xfId="0" applyFont="1" applyFill="1" applyBorder="1" applyAlignment="1" applyProtection="1">
      <alignment vertical="center" wrapText="1"/>
      <protection locked="0"/>
    </xf>
    <xf numFmtId="174" fontId="8" fillId="0" borderId="36" xfId="0" applyNumberFormat="1" applyFont="1" applyBorder="1" applyAlignment="1">
      <alignment horizontal="right" vertical="center"/>
    </xf>
    <xf numFmtId="174" fontId="8" fillId="0" borderId="37" xfId="0" applyNumberFormat="1" applyFont="1" applyBorder="1" applyAlignment="1">
      <alignment horizontal="right" vertical="center"/>
    </xf>
    <xf numFmtId="0" fontId="40" fillId="0" borderId="35" xfId="0" applyFont="1" applyFill="1" applyBorder="1" applyAlignment="1">
      <alignment horizontal="center" vertical="center"/>
    </xf>
    <xf numFmtId="49" fontId="40" fillId="0" borderId="57" xfId="0" applyNumberFormat="1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 wrapText="1"/>
    </xf>
    <xf numFmtId="0" fontId="40" fillId="0" borderId="11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 applyProtection="1">
      <alignment vertical="center" wrapText="1"/>
      <protection locked="0"/>
    </xf>
    <xf numFmtId="174" fontId="8" fillId="0" borderId="57" xfId="0" applyNumberFormat="1" applyFont="1" applyFill="1" applyBorder="1" applyAlignment="1">
      <alignment horizontal="right"/>
    </xf>
    <xf numFmtId="174" fontId="8" fillId="0" borderId="113" xfId="0" applyNumberFormat="1" applyFont="1" applyFill="1" applyBorder="1" applyAlignment="1">
      <alignment horizontal="right"/>
    </xf>
    <xf numFmtId="0" fontId="39" fillId="0" borderId="105" xfId="0" applyFont="1" applyBorder="1" applyAlignment="1">
      <alignment horizontal="left" vertical="center"/>
    </xf>
    <xf numFmtId="0" fontId="39" fillId="0" borderId="105" xfId="0" applyFont="1" applyFill="1" applyBorder="1" applyAlignment="1">
      <alignment horizontal="left" vertical="center"/>
    </xf>
    <xf numFmtId="0" fontId="40" fillId="0" borderId="105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 wrapText="1"/>
    </xf>
    <xf numFmtId="0" fontId="39" fillId="0" borderId="107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vertical="center" wrapText="1"/>
      <protection locked="0"/>
    </xf>
    <xf numFmtId="0" fontId="40" fillId="0" borderId="57" xfId="0" applyFont="1" applyBorder="1" applyAlignment="1">
      <alignment horizontal="left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88" xfId="0" applyFont="1" applyBorder="1" applyAlignment="1">
      <alignment horizontal="left" vertical="center"/>
    </xf>
    <xf numFmtId="0" fontId="10" fillId="0" borderId="26" xfId="0" applyFont="1" applyBorder="1" applyAlignment="1">
      <alignment wrapText="1"/>
    </xf>
    <xf numFmtId="0" fontId="39" fillId="0" borderId="35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40" fillId="0" borderId="5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0" fillId="0" borderId="35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5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174" fontId="8" fillId="0" borderId="16" xfId="0" applyNumberFormat="1" applyFont="1" applyBorder="1" applyAlignment="1">
      <alignment horizontal="right" vertical="center"/>
    </xf>
    <xf numFmtId="174" fontId="8" fillId="0" borderId="17" xfId="0" applyNumberFormat="1" applyFont="1" applyBorder="1" applyAlignment="1">
      <alignment horizontal="right" vertical="center"/>
    </xf>
    <xf numFmtId="0" fontId="18" fillId="0" borderId="105" xfId="0" applyFont="1" applyBorder="1" applyAlignment="1">
      <alignment horizontal="center" vertical="center"/>
    </xf>
    <xf numFmtId="0" fontId="39" fillId="2" borderId="105" xfId="0" applyFont="1" applyFill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43" fillId="0" borderId="114" xfId="0" applyFont="1" applyBorder="1" applyAlignment="1">
      <alignment wrapText="1"/>
    </xf>
    <xf numFmtId="0" fontId="18" fillId="0" borderId="105" xfId="0" applyFont="1" applyFill="1" applyBorder="1" applyAlignment="1">
      <alignment horizontal="center" vertical="center"/>
    </xf>
    <xf numFmtId="0" fontId="41" fillId="0" borderId="107" xfId="0" applyFont="1" applyFill="1" applyBorder="1" applyAlignment="1">
      <alignment horizontal="left" vertical="center"/>
    </xf>
    <xf numFmtId="0" fontId="41" fillId="0" borderId="91" xfId="0" applyFont="1" applyFill="1" applyBorder="1" applyAlignment="1">
      <alignment horizontal="left" vertical="center"/>
    </xf>
    <xf numFmtId="0" fontId="41" fillId="0" borderId="105" xfId="0" applyFont="1" applyFill="1" applyBorder="1" applyAlignment="1">
      <alignment horizontal="left" vertical="center"/>
    </xf>
    <xf numFmtId="0" fontId="43" fillId="0" borderId="13" xfId="0" applyFont="1" applyBorder="1" applyAlignment="1">
      <alignment wrapText="1"/>
    </xf>
    <xf numFmtId="0" fontId="18" fillId="2" borderId="105" xfId="0" applyFont="1" applyFill="1" applyBorder="1" applyAlignment="1">
      <alignment horizontal="center" vertical="center"/>
    </xf>
    <xf numFmtId="0" fontId="40" fillId="0" borderId="107" xfId="0" applyFont="1" applyFill="1" applyBorder="1" applyAlignment="1">
      <alignment horizontal="left" vertical="center"/>
    </xf>
    <xf numFmtId="0" fontId="40" fillId="0" borderId="91" xfId="0" applyFont="1" applyFill="1" applyBorder="1" applyAlignment="1">
      <alignment horizontal="left" vertical="center"/>
    </xf>
    <xf numFmtId="0" fontId="40" fillId="0" borderId="105" xfId="0" applyFont="1" applyFill="1" applyBorder="1" applyAlignment="1">
      <alignment horizontal="left" vertical="center"/>
    </xf>
    <xf numFmtId="0" fontId="35" fillId="0" borderId="114" xfId="0" applyFont="1" applyFill="1" applyBorder="1" applyAlignment="1">
      <alignment wrapText="1"/>
    </xf>
    <xf numFmtId="0" fontId="13" fillId="0" borderId="91" xfId="0" applyFont="1" applyFill="1" applyBorder="1" applyAlignment="1">
      <alignment horizontal="center" vertical="center"/>
    </xf>
    <xf numFmtId="0" fontId="18" fillId="0" borderId="114" xfId="0" applyFont="1" applyBorder="1" applyAlignment="1">
      <alignment wrapText="1"/>
    </xf>
    <xf numFmtId="0" fontId="44" fillId="0" borderId="105" xfId="0" applyFont="1" applyFill="1" applyBorder="1" applyAlignment="1">
      <alignment horizontal="center" vertical="center"/>
    </xf>
    <xf numFmtId="0" fontId="40" fillId="0" borderId="82" xfId="0" applyFont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56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8" fillId="0" borderId="22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82" xfId="0" applyNumberFormat="1" applyFont="1" applyFill="1" applyBorder="1" applyAlignment="1">
      <alignment horizontal="right" vertical="center"/>
    </xf>
    <xf numFmtId="0" fontId="39" fillId="0" borderId="35" xfId="0" applyFont="1" applyFill="1" applyBorder="1" applyAlignment="1">
      <alignment horizontal="left" vertical="center"/>
    </xf>
    <xf numFmtId="0" fontId="41" fillId="0" borderId="57" xfId="0" applyFont="1" applyFill="1" applyBorder="1" applyAlignment="1">
      <alignment horizontal="left" vertical="center"/>
    </xf>
    <xf numFmtId="0" fontId="39" fillId="0" borderId="57" xfId="0" applyFont="1" applyFill="1" applyBorder="1" applyAlignment="1">
      <alignment horizontal="left" vertical="center"/>
    </xf>
    <xf numFmtId="0" fontId="39" fillId="0" borderId="112" xfId="0" applyFont="1" applyFill="1" applyBorder="1" applyAlignment="1">
      <alignment horizontal="left" vertical="center"/>
    </xf>
    <xf numFmtId="174" fontId="0" fillId="0" borderId="46" xfId="0" applyNumberFormat="1" applyFont="1" applyFill="1" applyBorder="1" applyAlignment="1">
      <alignment horizontal="right" vertical="center"/>
    </xf>
    <xf numFmtId="0" fontId="39" fillId="0" borderId="74" xfId="0" applyFont="1" applyFill="1" applyBorder="1" applyAlignment="1">
      <alignment horizontal="left" vertical="center"/>
    </xf>
    <xf numFmtId="0" fontId="39" fillId="0" borderId="75" xfId="0" applyFont="1" applyFill="1" applyBorder="1" applyAlignment="1">
      <alignment horizontal="left" vertical="center"/>
    </xf>
    <xf numFmtId="0" fontId="39" fillId="0" borderId="115" xfId="0" applyFont="1" applyFill="1" applyBorder="1" applyAlignment="1">
      <alignment horizontal="left" vertical="center"/>
    </xf>
    <xf numFmtId="174" fontId="0" fillId="0" borderId="51" xfId="0" applyNumberFormat="1" applyFont="1" applyBorder="1" applyAlignment="1">
      <alignment horizontal="right" vertical="center"/>
    </xf>
    <xf numFmtId="0" fontId="39" fillId="0" borderId="116" xfId="0" applyFont="1" applyFill="1" applyBorder="1" applyAlignment="1">
      <alignment horizontal="left" vertical="center"/>
    </xf>
    <xf numFmtId="0" fontId="12" fillId="0" borderId="107" xfId="0" applyFont="1" applyFill="1" applyBorder="1" applyAlignment="1">
      <alignment wrapText="1"/>
    </xf>
    <xf numFmtId="0" fontId="39" fillId="0" borderId="117" xfId="0" applyFont="1" applyFill="1" applyBorder="1" applyAlignment="1">
      <alignment horizontal="left" vertical="center"/>
    </xf>
    <xf numFmtId="0" fontId="39" fillId="0" borderId="94" xfId="0" applyFont="1" applyFill="1" applyBorder="1" applyAlignment="1">
      <alignment horizontal="left" vertical="center"/>
    </xf>
    <xf numFmtId="0" fontId="18" fillId="0" borderId="94" xfId="0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left" vertical="center"/>
    </xf>
    <xf numFmtId="0" fontId="12" fillId="0" borderId="117" xfId="0" applyFont="1" applyFill="1" applyBorder="1" applyAlignment="1">
      <alignment wrapText="1"/>
    </xf>
    <xf numFmtId="0" fontId="39" fillId="0" borderId="114" xfId="0" applyFont="1" applyFill="1" applyBorder="1" applyAlignment="1">
      <alignment horizontal="left" vertical="center"/>
    </xf>
    <xf numFmtId="0" fontId="39" fillId="0" borderId="103" xfId="0" applyFont="1" applyFill="1" applyBorder="1" applyAlignment="1">
      <alignment horizontal="left" vertical="center"/>
    </xf>
    <xf numFmtId="0" fontId="18" fillId="0" borderId="103" xfId="0" applyFont="1" applyFill="1" applyBorder="1" applyAlignment="1">
      <alignment horizontal="center" vertical="center"/>
    </xf>
    <xf numFmtId="0" fontId="39" fillId="0" borderId="119" xfId="0" applyFont="1" applyFill="1" applyBorder="1" applyAlignment="1">
      <alignment horizontal="left" vertical="center"/>
    </xf>
    <xf numFmtId="0" fontId="12" fillId="0" borderId="114" xfId="0" applyFont="1" applyFill="1" applyBorder="1" applyAlignment="1">
      <alignment wrapText="1"/>
    </xf>
    <xf numFmtId="0" fontId="39" fillId="0" borderId="120" xfId="0" applyFont="1" applyFill="1" applyBorder="1" applyAlignment="1">
      <alignment horizontal="left" vertical="center"/>
    </xf>
    <xf numFmtId="0" fontId="18" fillId="0" borderId="121" xfId="0" applyFont="1" applyFill="1" applyBorder="1" applyAlignment="1">
      <alignment horizontal="center" vertical="center"/>
    </xf>
    <xf numFmtId="0" fontId="39" fillId="0" borderId="121" xfId="0" applyFont="1" applyFill="1" applyBorder="1" applyAlignment="1">
      <alignment horizontal="left" vertical="center"/>
    </xf>
    <xf numFmtId="0" fontId="39" fillId="0" borderId="1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vertical="center" wrapText="1"/>
    </xf>
    <xf numFmtId="0" fontId="10" fillId="0" borderId="35" xfId="0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43" fillId="0" borderId="0" xfId="0" applyFont="1" applyAlignment="1">
      <alignment wrapText="1"/>
    </xf>
    <xf numFmtId="174" fontId="0" fillId="0" borderId="0" xfId="0" applyNumberFormat="1" applyFont="1" applyBorder="1" applyAlignment="1">
      <alignment horizontal="right" vertical="center"/>
    </xf>
    <xf numFmtId="174" fontId="0" fillId="0" borderId="46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0" fontId="39" fillId="0" borderId="58" xfId="0" applyFont="1" applyBorder="1" applyAlignment="1">
      <alignment horizontal="left" vertical="center"/>
    </xf>
    <xf numFmtId="0" fontId="39" fillId="0" borderId="77" xfId="0" applyFont="1" applyBorder="1" applyAlignment="1">
      <alignment horizontal="left" vertical="center"/>
    </xf>
    <xf numFmtId="0" fontId="8" fillId="0" borderId="58" xfId="0" applyFont="1" applyFill="1" applyBorder="1" applyAlignment="1">
      <alignment wrapText="1"/>
    </xf>
    <xf numFmtId="174" fontId="0" fillId="0" borderId="77" xfId="0" applyNumberFormat="1" applyFont="1" applyBorder="1" applyAlignment="1">
      <alignment horizontal="right" vertical="center"/>
    </xf>
    <xf numFmtId="174" fontId="0" fillId="0" borderId="83" xfId="0" applyNumberFormat="1" applyFont="1" applyBorder="1" applyAlignment="1">
      <alignment horizontal="right" vertical="center"/>
    </xf>
    <xf numFmtId="0" fontId="40" fillId="0" borderId="79" xfId="0" applyFont="1" applyBorder="1" applyAlignment="1">
      <alignment horizontal="left" vertical="center"/>
    </xf>
    <xf numFmtId="0" fontId="40" fillId="0" borderId="80" xfId="0" applyFont="1" applyBorder="1" applyAlignment="1">
      <alignment horizontal="left" vertical="center"/>
    </xf>
    <xf numFmtId="0" fontId="10" fillId="0" borderId="107" xfId="0" applyFont="1" applyFill="1" applyBorder="1" applyAlignment="1" applyProtection="1">
      <alignment/>
      <protection locked="0"/>
    </xf>
    <xf numFmtId="0" fontId="12" fillId="0" borderId="107" xfId="0" applyFont="1" applyFill="1" applyBorder="1" applyAlignment="1" applyProtection="1">
      <alignment/>
      <protection locked="0"/>
    </xf>
    <xf numFmtId="0" fontId="18" fillId="0" borderId="107" xfId="0" applyFont="1" applyBorder="1" applyAlignment="1">
      <alignment/>
    </xf>
    <xf numFmtId="0" fontId="18" fillId="0" borderId="80" xfId="0" applyFont="1" applyBorder="1" applyAlignment="1">
      <alignment horizontal="left" vertical="center"/>
    </xf>
    <xf numFmtId="0" fontId="12" fillId="0" borderId="107" xfId="0" applyFont="1" applyFill="1" applyBorder="1" applyAlignment="1" applyProtection="1">
      <alignment wrapText="1"/>
      <protection locked="0"/>
    </xf>
    <xf numFmtId="0" fontId="13" fillId="0" borderId="117" xfId="0" applyFont="1" applyFill="1" applyBorder="1" applyAlignment="1">
      <alignment horizontal="left" vertical="center"/>
    </xf>
    <xf numFmtId="0" fontId="13" fillId="0" borderId="123" xfId="0" applyFont="1" applyFill="1" applyBorder="1" applyAlignment="1">
      <alignment horizontal="left" vertical="center"/>
    </xf>
    <xf numFmtId="0" fontId="13" fillId="0" borderId="124" xfId="0" applyFont="1" applyFill="1" applyBorder="1" applyAlignment="1">
      <alignment horizontal="left" vertical="center"/>
    </xf>
    <xf numFmtId="174" fontId="8" fillId="0" borderId="119" xfId="0" applyNumberFormat="1" applyFont="1" applyFill="1" applyBorder="1" applyAlignment="1">
      <alignment horizontal="right"/>
    </xf>
    <xf numFmtId="174" fontId="8" fillId="0" borderId="103" xfId="0" applyNumberFormat="1" applyFont="1" applyFill="1" applyBorder="1" applyAlignment="1">
      <alignment horizontal="right"/>
    </xf>
    <xf numFmtId="174" fontId="8" fillId="0" borderId="125" xfId="0" applyNumberFormat="1" applyFont="1" applyFill="1" applyBorder="1" applyAlignment="1">
      <alignment horizontal="right"/>
    </xf>
    <xf numFmtId="174" fontId="8" fillId="0" borderId="126" xfId="0" applyNumberFormat="1" applyFont="1" applyFill="1" applyBorder="1" applyAlignment="1">
      <alignment horizontal="right"/>
    </xf>
    <xf numFmtId="49" fontId="18" fillId="0" borderId="127" xfId="0" applyNumberFormat="1" applyFont="1" applyFill="1" applyBorder="1" applyAlignment="1">
      <alignment/>
    </xf>
    <xf numFmtId="174" fontId="8" fillId="0" borderId="118" xfId="0" applyNumberFormat="1" applyFont="1" applyFill="1" applyBorder="1" applyAlignment="1">
      <alignment horizontal="right"/>
    </xf>
    <xf numFmtId="174" fontId="8" fillId="0" borderId="94" xfId="0" applyNumberFormat="1" applyFont="1" applyFill="1" applyBorder="1" applyAlignment="1">
      <alignment horizontal="right"/>
    </xf>
    <xf numFmtId="174" fontId="8" fillId="0" borderId="98" xfId="0" applyNumberFormat="1" applyFont="1" applyFill="1" applyBorder="1" applyAlignment="1">
      <alignment horizontal="right"/>
    </xf>
    <xf numFmtId="174" fontId="8" fillId="0" borderId="99" xfId="0" applyNumberFormat="1" applyFont="1" applyFill="1" applyBorder="1" applyAlignment="1">
      <alignment horizontal="right"/>
    </xf>
    <xf numFmtId="49" fontId="39" fillId="0" borderId="128" xfId="0" applyNumberFormat="1" applyFont="1" applyFill="1" applyBorder="1" applyAlignment="1">
      <alignment/>
    </xf>
    <xf numFmtId="0" fontId="40" fillId="0" borderId="129" xfId="0" applyFont="1" applyFill="1" applyBorder="1" applyAlignment="1">
      <alignment horizontal="left" vertical="center"/>
    </xf>
    <xf numFmtId="174" fontId="0" fillId="0" borderId="14" xfId="0" applyNumberFormat="1" applyFont="1" applyBorder="1" applyAlignment="1">
      <alignment horizontal="right" vertical="center"/>
    </xf>
    <xf numFmtId="174" fontId="0" fillId="0" borderId="56" xfId="0" applyNumberFormat="1" applyFont="1" applyFill="1" applyBorder="1" applyAlignment="1">
      <alignment horizontal="right" vertical="center"/>
    </xf>
    <xf numFmtId="174" fontId="0" fillId="0" borderId="15" xfId="0" applyNumberFormat="1" applyFont="1" applyBorder="1" applyAlignment="1">
      <alignment horizontal="right" vertical="center"/>
    </xf>
    <xf numFmtId="174" fontId="0" fillId="0" borderId="19" xfId="0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wrapText="1"/>
    </xf>
    <xf numFmtId="174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Border="1" applyAlignment="1">
      <alignment horizontal="right"/>
    </xf>
    <xf numFmtId="0" fontId="39" fillId="0" borderId="108" xfId="0" applyFont="1" applyBorder="1" applyAlignment="1">
      <alignment horizontal="left" vertical="center"/>
    </xf>
    <xf numFmtId="0" fontId="39" fillId="0" borderId="109" xfId="0" applyFont="1" applyBorder="1" applyAlignment="1">
      <alignment horizontal="left" vertical="center"/>
    </xf>
    <xf numFmtId="0" fontId="39" fillId="0" borderId="110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174" fontId="8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174" fontId="8" fillId="0" borderId="0" xfId="0" applyNumberFormat="1" applyFont="1" applyBorder="1" applyAlignment="1">
      <alignment horizontal="right"/>
    </xf>
    <xf numFmtId="0" fontId="40" fillId="0" borderId="120" xfId="0" applyFont="1" applyBorder="1" applyAlignment="1">
      <alignment horizontal="left" vertical="center"/>
    </xf>
    <xf numFmtId="0" fontId="13" fillId="0" borderId="130" xfId="0" applyFont="1" applyBorder="1" applyAlignment="1">
      <alignment horizontal="center" vertical="center"/>
    </xf>
    <xf numFmtId="0" fontId="40" fillId="0" borderId="121" xfId="0" applyFont="1" applyBorder="1" applyAlignment="1">
      <alignment horizontal="left" vertical="center"/>
    </xf>
    <xf numFmtId="0" fontId="40" fillId="0" borderId="13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174" fontId="0" fillId="0" borderId="115" xfId="0" applyNumberFormat="1" applyFont="1" applyBorder="1" applyAlignment="1">
      <alignment horizontal="right" vertical="center"/>
    </xf>
    <xf numFmtId="174" fontId="0" fillId="0" borderId="100" xfId="0" applyNumberFormat="1" applyFont="1" applyBorder="1" applyAlignment="1">
      <alignment horizontal="right" vertical="center"/>
    </xf>
    <xf numFmtId="0" fontId="0" fillId="0" borderId="107" xfId="0" applyFont="1" applyFill="1" applyBorder="1" applyAlignment="1">
      <alignment wrapText="1"/>
    </xf>
    <xf numFmtId="0" fontId="26" fillId="2" borderId="107" xfId="0" applyFont="1" applyFill="1" applyBorder="1" applyAlignment="1">
      <alignment wrapText="1"/>
    </xf>
    <xf numFmtId="0" fontId="0" fillId="2" borderId="114" xfId="0" applyFont="1" applyFill="1" applyBorder="1" applyAlignment="1">
      <alignment wrapText="1"/>
    </xf>
    <xf numFmtId="0" fontId="0" fillId="0" borderId="114" xfId="0" applyFont="1" applyFill="1" applyBorder="1" applyAlignment="1">
      <alignment wrapText="1"/>
    </xf>
    <xf numFmtId="0" fontId="26" fillId="0" borderId="107" xfId="0" applyFont="1" applyFill="1" applyBorder="1" applyAlignment="1">
      <alignment wrapText="1"/>
    </xf>
    <xf numFmtId="0" fontId="0" fillId="0" borderId="114" xfId="0" applyFont="1" applyBorder="1" applyAlignment="1">
      <alignment wrapText="1"/>
    </xf>
    <xf numFmtId="0" fontId="26" fillId="0" borderId="114" xfId="0" applyFont="1" applyFill="1" applyBorder="1" applyAlignment="1">
      <alignment wrapText="1"/>
    </xf>
    <xf numFmtId="0" fontId="12" fillId="2" borderId="107" xfId="0" applyFont="1" applyFill="1" applyBorder="1" applyAlignment="1" applyProtection="1">
      <alignment wrapText="1"/>
      <protection locked="0"/>
    </xf>
    <xf numFmtId="0" fontId="26" fillId="0" borderId="107" xfId="0" applyFont="1" applyFill="1" applyBorder="1" applyAlignment="1" applyProtection="1">
      <alignment wrapText="1"/>
      <protection locked="0"/>
    </xf>
    <xf numFmtId="174" fontId="16" fillId="0" borderId="91" xfId="0" applyNumberFormat="1" applyFont="1" applyBorder="1" applyAlignment="1">
      <alignment horizontal="right"/>
    </xf>
    <xf numFmtId="174" fontId="16" fillId="0" borderId="93" xfId="0" applyNumberFormat="1" applyFont="1" applyBorder="1" applyAlignment="1">
      <alignment horizontal="right"/>
    </xf>
    <xf numFmtId="174" fontId="16" fillId="0" borderId="91" xfId="0" applyNumberFormat="1" applyFont="1" applyFill="1" applyBorder="1" applyAlignment="1">
      <alignment horizontal="right"/>
    </xf>
    <xf numFmtId="174" fontId="16" fillId="0" borderId="93" xfId="0" applyNumberFormat="1" applyFont="1" applyFill="1" applyBorder="1" applyAlignment="1">
      <alignment horizontal="right"/>
    </xf>
    <xf numFmtId="174" fontId="7" fillId="0" borderId="91" xfId="0" applyNumberFormat="1" applyFont="1" applyBorder="1" applyAlignment="1">
      <alignment horizontal="right"/>
    </xf>
    <xf numFmtId="174" fontId="7" fillId="0" borderId="93" xfId="0" applyNumberFormat="1" applyFont="1" applyBorder="1" applyAlignment="1">
      <alignment horizontal="right"/>
    </xf>
    <xf numFmtId="174" fontId="7" fillId="0" borderId="36" xfId="0" applyNumberFormat="1" applyFont="1" applyBorder="1" applyAlignment="1">
      <alignment horizontal="right" vertical="center"/>
    </xf>
    <xf numFmtId="174" fontId="7" fillId="0" borderId="37" xfId="0" applyNumberFormat="1" applyFont="1" applyBorder="1" applyAlignment="1">
      <alignment horizontal="right" vertical="center"/>
    </xf>
    <xf numFmtId="174" fontId="16" fillId="0" borderId="109" xfId="0" applyNumberFormat="1" applyFont="1" applyBorder="1" applyAlignment="1">
      <alignment horizontal="right"/>
    </xf>
    <xf numFmtId="174" fontId="16" fillId="0" borderId="111" xfId="0" applyNumberFormat="1" applyFont="1" applyBorder="1" applyAlignment="1">
      <alignment horizontal="right"/>
    </xf>
    <xf numFmtId="174" fontId="16" fillId="0" borderId="27" xfId="0" applyNumberFormat="1" applyFont="1" applyBorder="1" applyAlignment="1">
      <alignment horizontal="right" vertical="center"/>
    </xf>
    <xf numFmtId="174" fontId="16" fillId="0" borderId="28" xfId="0" applyNumberFormat="1" applyFont="1" applyBorder="1" applyAlignment="1">
      <alignment horizontal="right" vertical="center"/>
    </xf>
    <xf numFmtId="174" fontId="7" fillId="0" borderId="27" xfId="0" applyNumberFormat="1" applyFont="1" applyBorder="1" applyAlignment="1">
      <alignment horizontal="right" vertical="center"/>
    </xf>
    <xf numFmtId="174" fontId="7" fillId="0" borderId="28" xfId="0" applyNumberFormat="1" applyFont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16" fillId="0" borderId="36" xfId="0" applyNumberFormat="1" applyFont="1" applyBorder="1" applyAlignment="1">
      <alignment horizontal="right" vertical="center"/>
    </xf>
    <xf numFmtId="174" fontId="16" fillId="0" borderId="37" xfId="0" applyNumberFormat="1" applyFont="1" applyBorder="1" applyAlignment="1">
      <alignment horizontal="right" vertical="center"/>
    </xf>
    <xf numFmtId="0" fontId="12" fillId="0" borderId="108" xfId="0" applyFont="1" applyFill="1" applyBorder="1" applyAlignment="1">
      <alignment wrapText="1"/>
    </xf>
    <xf numFmtId="0" fontId="12" fillId="2" borderId="107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left"/>
    </xf>
    <xf numFmtId="0" fontId="12" fillId="0" borderId="131" xfId="0" applyFont="1" applyFill="1" applyBorder="1" applyAlignment="1">
      <alignment horizontal="centerContinuous" vertical="center"/>
    </xf>
    <xf numFmtId="0" fontId="12" fillId="0" borderId="77" xfId="0" applyFont="1" applyFill="1" applyBorder="1" applyAlignment="1">
      <alignment horizontal="centerContinuous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Continuous"/>
    </xf>
    <xf numFmtId="0" fontId="12" fillId="0" borderId="5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0" xfId="0" applyFont="1" applyFill="1" applyBorder="1" applyAlignment="1">
      <alignment/>
    </xf>
    <xf numFmtId="0" fontId="12" fillId="0" borderId="100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31" xfId="0" applyNumberFormat="1" applyFont="1" applyFill="1" applyBorder="1" applyAlignment="1" quotePrefix="1">
      <alignment horizontal="center"/>
    </xf>
    <xf numFmtId="0" fontId="12" fillId="0" borderId="32" xfId="0" applyNumberFormat="1" applyFont="1" applyFill="1" applyBorder="1" applyAlignment="1" quotePrefix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centerContinuous" vertical="center" wrapText="1"/>
    </xf>
    <xf numFmtId="0" fontId="1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2" fillId="0" borderId="2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74" fontId="16" fillId="0" borderId="125" xfId="0" applyNumberFormat="1" applyFont="1" applyBorder="1" applyAlignment="1">
      <alignment horizontal="right"/>
    </xf>
    <xf numFmtId="174" fontId="16" fillId="0" borderId="126" xfId="0" applyNumberFormat="1" applyFont="1" applyBorder="1" applyAlignment="1">
      <alignment horizontal="right"/>
    </xf>
    <xf numFmtId="174" fontId="7" fillId="0" borderId="130" xfId="0" applyNumberFormat="1" applyFont="1" applyBorder="1" applyAlignment="1">
      <alignment horizontal="right"/>
    </xf>
    <xf numFmtId="174" fontId="7" fillId="0" borderId="121" xfId="0" applyNumberFormat="1" applyFont="1" applyBorder="1" applyAlignment="1">
      <alignment horizontal="right"/>
    </xf>
    <xf numFmtId="174" fontId="7" fillId="0" borderId="132" xfId="0" applyNumberFormat="1" applyFont="1" applyBorder="1" applyAlignment="1">
      <alignment horizontal="right"/>
    </xf>
    <xf numFmtId="0" fontId="12" fillId="0" borderId="107" xfId="0" applyFont="1" applyBorder="1" applyAlignment="1">
      <alignment wrapText="1"/>
    </xf>
    <xf numFmtId="0" fontId="26" fillId="0" borderId="107" xfId="0" applyFont="1" applyBorder="1" applyAlignment="1">
      <alignment wrapText="1"/>
    </xf>
    <xf numFmtId="0" fontId="8" fillId="0" borderId="107" xfId="0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91" xfId="0" applyFont="1" applyBorder="1" applyAlignment="1">
      <alignment horizontal="left" vertical="center"/>
    </xf>
    <xf numFmtId="0" fontId="12" fillId="0" borderId="107" xfId="0" applyFont="1" applyFill="1" applyBorder="1" applyAlignment="1">
      <alignment horizontal="left" wrapText="1"/>
    </xf>
    <xf numFmtId="0" fontId="26" fillId="0" borderId="120" xfId="0" applyFont="1" applyFill="1" applyBorder="1" applyAlignment="1">
      <alignment wrapText="1"/>
    </xf>
    <xf numFmtId="174" fontId="7" fillId="0" borderId="98" xfId="0" applyNumberFormat="1" applyFont="1" applyBorder="1" applyAlignment="1">
      <alignment horizontal="right"/>
    </xf>
    <xf numFmtId="174" fontId="7" fillId="0" borderId="94" xfId="0" applyNumberFormat="1" applyFont="1" applyBorder="1" applyAlignment="1">
      <alignment horizontal="right"/>
    </xf>
    <xf numFmtId="174" fontId="7" fillId="0" borderId="99" xfId="0" applyNumberFormat="1" applyFont="1" applyBorder="1" applyAlignment="1">
      <alignment horizontal="right"/>
    </xf>
    <xf numFmtId="174" fontId="7" fillId="0" borderId="16" xfId="0" applyNumberFormat="1" applyFont="1" applyBorder="1" applyAlignment="1">
      <alignment horizontal="right"/>
    </xf>
    <xf numFmtId="174" fontId="7" fillId="0" borderId="17" xfId="0" applyNumberFormat="1" applyFont="1" applyBorder="1" applyAlignment="1">
      <alignment horizontal="right"/>
    </xf>
    <xf numFmtId="174" fontId="7" fillId="0" borderId="125" xfId="0" applyNumberFormat="1" applyFont="1" applyFill="1" applyBorder="1" applyAlignment="1">
      <alignment horizontal="right"/>
    </xf>
    <xf numFmtId="174" fontId="7" fillId="0" borderId="126" xfId="0" applyNumberFormat="1" applyFont="1" applyFill="1" applyBorder="1" applyAlignment="1">
      <alignment horizontal="right"/>
    </xf>
    <xf numFmtId="0" fontId="26" fillId="0" borderId="117" xfId="0" applyFont="1" applyBorder="1" applyAlignment="1">
      <alignment wrapText="1"/>
    </xf>
    <xf numFmtId="174" fontId="7" fillId="0" borderId="86" xfId="0" applyNumberFormat="1" applyFont="1" applyBorder="1" applyAlignment="1">
      <alignment horizontal="right"/>
    </xf>
    <xf numFmtId="174" fontId="7" fillId="0" borderId="63" xfId="0" applyNumberFormat="1" applyFont="1" applyBorder="1" applyAlignment="1">
      <alignment horizontal="right"/>
    </xf>
    <xf numFmtId="174" fontId="16" fillId="0" borderId="0" xfId="0" applyNumberFormat="1" applyFont="1" applyFill="1" applyBorder="1" applyAlignment="1">
      <alignment horizontal="right" vertical="center"/>
    </xf>
    <xf numFmtId="174" fontId="16" fillId="0" borderId="82" xfId="0" applyNumberFormat="1" applyFont="1" applyFill="1" applyBorder="1" applyAlignment="1">
      <alignment horizontal="right" vertical="center"/>
    </xf>
    <xf numFmtId="174" fontId="16" fillId="0" borderId="57" xfId="0" applyNumberFormat="1" applyFont="1" applyFill="1" applyBorder="1" applyAlignment="1">
      <alignment horizontal="right" vertical="center"/>
    </xf>
    <xf numFmtId="174" fontId="16" fillId="0" borderId="113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 applyProtection="1">
      <alignment vertical="center"/>
      <protection locked="0"/>
    </xf>
    <xf numFmtId="0" fontId="51" fillId="0" borderId="85" xfId="0" applyFont="1" applyFill="1" applyBorder="1" applyAlignment="1">
      <alignment horizontal="center"/>
    </xf>
    <xf numFmtId="0" fontId="51" fillId="0" borderId="70" xfId="0" applyFont="1" applyFill="1" applyBorder="1" applyAlignment="1">
      <alignment horizontal="center"/>
    </xf>
    <xf numFmtId="0" fontId="51" fillId="0" borderId="86" xfId="0" applyFont="1" applyFill="1" applyBorder="1" applyAlignment="1">
      <alignment horizontal="center"/>
    </xf>
    <xf numFmtId="0" fontId="8" fillId="0" borderId="72" xfId="0" applyFont="1" applyFill="1" applyBorder="1" applyAlignment="1" applyProtection="1">
      <alignment horizontal="center" vertical="center"/>
      <protection locked="0"/>
    </xf>
    <xf numFmtId="0" fontId="26" fillId="0" borderId="117" xfId="0" applyFont="1" applyFill="1" applyBorder="1" applyAlignment="1">
      <alignment wrapText="1"/>
    </xf>
    <xf numFmtId="0" fontId="8" fillId="0" borderId="117" xfId="0" applyFont="1" applyFill="1" applyBorder="1" applyAlignment="1">
      <alignment wrapText="1"/>
    </xf>
    <xf numFmtId="0" fontId="8" fillId="0" borderId="114" xfId="0" applyFont="1" applyFill="1" applyBorder="1" applyAlignment="1">
      <alignment wrapText="1"/>
    </xf>
    <xf numFmtId="0" fontId="8" fillId="2" borderId="114" xfId="0" applyFont="1" applyFill="1" applyBorder="1" applyAlignment="1">
      <alignment wrapText="1"/>
    </xf>
    <xf numFmtId="174" fontId="7" fillId="0" borderId="90" xfId="0" applyNumberFormat="1" applyFont="1" applyBorder="1" applyAlignment="1">
      <alignment horizontal="right"/>
    </xf>
    <xf numFmtId="174" fontId="7" fillId="0" borderId="102" xfId="0" applyNumberFormat="1" applyFont="1" applyBorder="1" applyAlignment="1">
      <alignment horizontal="right"/>
    </xf>
    <xf numFmtId="174" fontId="16" fillId="2" borderId="91" xfId="0" applyNumberFormat="1" applyFont="1" applyFill="1" applyBorder="1" applyAlignment="1">
      <alignment horizontal="right"/>
    </xf>
    <xf numFmtId="174" fontId="16" fillId="2" borderId="93" xfId="0" applyNumberFormat="1" applyFont="1" applyFill="1" applyBorder="1" applyAlignment="1">
      <alignment horizontal="right"/>
    </xf>
    <xf numFmtId="0" fontId="12" fillId="0" borderId="91" xfId="0" applyFont="1" applyBorder="1" applyAlignment="1">
      <alignment/>
    </xf>
    <xf numFmtId="173" fontId="0" fillId="0" borderId="91" xfId="0" applyNumberFormat="1" applyFont="1" applyBorder="1" applyAlignment="1">
      <alignment/>
    </xf>
    <xf numFmtId="0" fontId="0" fillId="0" borderId="91" xfId="0" applyNumberFormat="1" applyFont="1" applyBorder="1" applyAlignment="1">
      <alignment/>
    </xf>
    <xf numFmtId="0" fontId="0" fillId="0" borderId="96" xfId="0" applyFont="1" applyFill="1" applyBorder="1" applyAlignment="1">
      <alignment vertical="center"/>
    </xf>
    <xf numFmtId="0" fontId="19" fillId="0" borderId="91" xfId="0" applyFont="1" applyFill="1" applyBorder="1" applyAlignment="1">
      <alignment/>
    </xf>
    <xf numFmtId="0" fontId="0" fillId="0" borderId="91" xfId="0" applyNumberFormat="1" applyBorder="1" applyAlignment="1">
      <alignment/>
    </xf>
    <xf numFmtId="173" fontId="0" fillId="0" borderId="103" xfId="0" applyNumberFormat="1" applyFont="1" applyBorder="1" applyAlignment="1">
      <alignment vertical="center"/>
    </xf>
    <xf numFmtId="173" fontId="0" fillId="0" borderId="103" xfId="0" applyNumberFormat="1" applyFont="1" applyFill="1" applyBorder="1" applyAlignment="1">
      <alignment vertical="center"/>
    </xf>
    <xf numFmtId="173" fontId="0" fillId="0" borderId="105" xfId="0" applyNumberFormat="1" applyFont="1" applyBorder="1" applyAlignment="1">
      <alignment vertical="center"/>
    </xf>
    <xf numFmtId="173" fontId="0" fillId="0" borderId="94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4" fontId="0" fillId="0" borderId="26" xfId="0" applyNumberFormat="1" applyBorder="1" applyAlignment="1">
      <alignment/>
    </xf>
    <xf numFmtId="4" fontId="0" fillId="0" borderId="133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7" xfId="0" applyNumberFormat="1" applyFont="1" applyBorder="1" applyAlignment="1">
      <alignment/>
    </xf>
    <xf numFmtId="4" fontId="16" fillId="0" borderId="45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16" fillId="0" borderId="13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47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55" xfId="0" applyNumberFormat="1" applyFont="1" applyBorder="1" applyAlignment="1">
      <alignment/>
    </xf>
    <xf numFmtId="3" fontId="0" fillId="0" borderId="54" xfId="0" applyNumberFormat="1" applyFill="1" applyBorder="1" applyAlignment="1">
      <alignment/>
    </xf>
    <xf numFmtId="0" fontId="8" fillId="0" borderId="73" xfId="0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8" fillId="0" borderId="7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8" xfId="0" applyFont="1" applyBorder="1" applyAlignment="1">
      <alignment/>
    </xf>
    <xf numFmtId="4" fontId="8" fillId="0" borderId="22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32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48" xfId="0" applyFont="1" applyBorder="1" applyAlignment="1">
      <alignment/>
    </xf>
    <xf numFmtId="4" fontId="8" fillId="0" borderId="3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3" fontId="0" fillId="0" borderId="76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16" fillId="0" borderId="0" xfId="0" applyFont="1" applyAlignment="1">
      <alignment horizontal="right"/>
    </xf>
    <xf numFmtId="0" fontId="0" fillId="0" borderId="7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16" fillId="0" borderId="58" xfId="0" applyFont="1" applyFill="1" applyBorder="1" applyAlignment="1">
      <alignment horizontal="centerContinuous"/>
    </xf>
    <xf numFmtId="0" fontId="16" fillId="0" borderId="78" xfId="0" applyFont="1" applyFill="1" applyBorder="1" applyAlignment="1">
      <alignment horizontal="centerContinuous"/>
    </xf>
    <xf numFmtId="0" fontId="16" fillId="0" borderId="28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/>
    </xf>
    <xf numFmtId="0" fontId="16" fillId="0" borderId="85" xfId="0" applyFont="1" applyFill="1" applyBorder="1" applyAlignment="1">
      <alignment horizontal="centerContinuous"/>
    </xf>
    <xf numFmtId="0" fontId="16" fillId="0" borderId="19" xfId="0" applyFont="1" applyFill="1" applyBorder="1" applyAlignment="1">
      <alignment horizontal="centerContinuous"/>
    </xf>
    <xf numFmtId="0" fontId="16" fillId="0" borderId="76" xfId="0" applyFont="1" applyBorder="1" applyAlignment="1">
      <alignment/>
    </xf>
    <xf numFmtId="0" fontId="16" fillId="0" borderId="17" xfId="0" applyFont="1" applyBorder="1" applyAlignment="1">
      <alignment/>
    </xf>
    <xf numFmtId="4" fontId="16" fillId="0" borderId="76" xfId="0" applyNumberFormat="1" applyFont="1" applyFill="1" applyBorder="1" applyAlignment="1">
      <alignment/>
    </xf>
    <xf numFmtId="4" fontId="16" fillId="0" borderId="54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4" fontId="16" fillId="0" borderId="2" xfId="0" applyNumberFormat="1" applyFont="1" applyFill="1" applyBorder="1" applyAlignment="1">
      <alignment/>
    </xf>
    <xf numFmtId="4" fontId="16" fillId="0" borderId="56" xfId="0" applyNumberFormat="1" applyFont="1" applyFill="1" applyBorder="1" applyAlignment="1">
      <alignment/>
    </xf>
    <xf numFmtId="4" fontId="16" fillId="0" borderId="19" xfId="0" applyNumberFormat="1" applyFont="1" applyFill="1" applyBorder="1" applyAlignment="1">
      <alignment/>
    </xf>
    <xf numFmtId="0" fontId="0" fillId="0" borderId="133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7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16" fillId="0" borderId="73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28" xfId="0" applyFont="1" applyBorder="1" applyAlignment="1">
      <alignment/>
    </xf>
    <xf numFmtId="3" fontId="16" fillId="0" borderId="73" xfId="0" applyNumberFormat="1" applyFont="1" applyBorder="1" applyAlignment="1">
      <alignment/>
    </xf>
    <xf numFmtId="4" fontId="16" fillId="0" borderId="88" xfId="0" applyNumberFormat="1" applyFont="1" applyBorder="1" applyAlignment="1">
      <alignment/>
    </xf>
    <xf numFmtId="4" fontId="16" fillId="0" borderId="46" xfId="0" applyNumberFormat="1" applyFont="1" applyBorder="1" applyAlignment="1">
      <alignment/>
    </xf>
    <xf numFmtId="0" fontId="16" fillId="0" borderId="88" xfId="0" applyFont="1" applyBorder="1" applyAlignment="1">
      <alignment/>
    </xf>
    <xf numFmtId="0" fontId="16" fillId="0" borderId="28" xfId="0" applyFont="1" applyBorder="1" applyAlignment="1">
      <alignment horizontal="center"/>
    </xf>
    <xf numFmtId="3" fontId="16" fillId="0" borderId="76" xfId="0" applyNumberFormat="1" applyFont="1" applyBorder="1" applyAlignment="1">
      <alignment/>
    </xf>
    <xf numFmtId="4" fontId="16" fillId="0" borderId="5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7" fillId="0" borderId="7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76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54" xfId="0" applyFont="1" applyBorder="1" applyAlignment="1">
      <alignment/>
    </xf>
    <xf numFmtId="3" fontId="16" fillId="0" borderId="54" xfId="0" applyNumberFormat="1" applyFont="1" applyBorder="1" applyAlignment="1">
      <alignment/>
    </xf>
    <xf numFmtId="0" fontId="7" fillId="0" borderId="73" xfId="0" applyFont="1" applyBorder="1" applyAlignment="1">
      <alignment horizontal="centerContinuous"/>
    </xf>
    <xf numFmtId="0" fontId="16" fillId="0" borderId="46" xfId="0" applyFont="1" applyBorder="1" applyAlignment="1">
      <alignment horizontal="centerContinuous"/>
    </xf>
    <xf numFmtId="0" fontId="16" fillId="0" borderId="58" xfId="0" applyFont="1" applyBorder="1" applyAlignment="1">
      <alignment horizontal="centerContinuous"/>
    </xf>
    <xf numFmtId="0" fontId="16" fillId="0" borderId="78" xfId="0" applyFont="1" applyBorder="1" applyAlignment="1">
      <alignment horizontal="centerContinuous"/>
    </xf>
    <xf numFmtId="0" fontId="16" fillId="0" borderId="27" xfId="0" applyFont="1" applyBorder="1" applyAlignment="1">
      <alignment horizontal="center"/>
    </xf>
    <xf numFmtId="0" fontId="16" fillId="0" borderId="4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8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6" fillId="0" borderId="17" xfId="0" applyFont="1" applyBorder="1" applyAlignment="1">
      <alignment horizontal="centerContinuous"/>
    </xf>
    <xf numFmtId="0" fontId="7" fillId="0" borderId="0" xfId="0" applyFont="1" applyAlignment="1">
      <alignment/>
    </xf>
    <xf numFmtId="3" fontId="16" fillId="0" borderId="46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4" fillId="0" borderId="88" xfId="0" applyNumberFormat="1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56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3" fontId="0" fillId="0" borderId="76" xfId="0" applyNumberFormat="1" applyFill="1" applyBorder="1" applyAlignment="1">
      <alignment/>
    </xf>
    <xf numFmtId="3" fontId="0" fillId="0" borderId="88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3" fontId="16" fillId="0" borderId="76" xfId="0" applyNumberFormat="1" applyFont="1" applyFill="1" applyBorder="1" applyAlignment="1">
      <alignment/>
    </xf>
    <xf numFmtId="3" fontId="16" fillId="0" borderId="54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52" fillId="0" borderId="76" xfId="19" applyBorder="1">
      <alignment/>
      <protection/>
    </xf>
    <xf numFmtId="4" fontId="0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" fontId="52" fillId="0" borderId="16" xfId="20" applyNumberFormat="1" applyFont="1" applyBorder="1" applyAlignment="1">
      <alignment horizontal="right" wrapText="1"/>
      <protection/>
    </xf>
    <xf numFmtId="0" fontId="0" fillId="0" borderId="16" xfId="0" applyFont="1" applyBorder="1" applyAlignment="1">
      <alignment horizontal="left"/>
    </xf>
    <xf numFmtId="0" fontId="52" fillId="0" borderId="76" xfId="20" applyBorder="1">
      <alignment/>
      <protection/>
    </xf>
    <xf numFmtId="4" fontId="52" fillId="0" borderId="16" xfId="20" applyNumberFormat="1" applyBorder="1">
      <alignment/>
      <protection/>
    </xf>
    <xf numFmtId="0" fontId="52" fillId="0" borderId="76" xfId="20" applyFont="1" applyBorder="1">
      <alignment/>
      <protection/>
    </xf>
    <xf numFmtId="4" fontId="52" fillId="0" borderId="16" xfId="20" applyNumberFormat="1" applyFont="1" applyBorder="1">
      <alignment/>
      <protection/>
    </xf>
    <xf numFmtId="4" fontId="52" fillId="0" borderId="54" xfId="20" applyNumberFormat="1" applyFont="1" applyBorder="1">
      <alignment/>
      <protection/>
    </xf>
    <xf numFmtId="0" fontId="8" fillId="0" borderId="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4" fontId="8" fillId="0" borderId="22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26" xfId="0" applyFont="1" applyBorder="1" applyAlignment="1">
      <alignment vertical="center"/>
    </xf>
    <xf numFmtId="0" fontId="16" fillId="0" borderId="75" xfId="0" applyFont="1" applyBorder="1" applyAlignment="1">
      <alignment wrapText="1"/>
    </xf>
    <xf numFmtId="0" fontId="16" fillId="0" borderId="83" xfId="0" applyFont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6" fillId="0" borderId="100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58" xfId="0" applyFont="1" applyBorder="1" applyAlignment="1">
      <alignment/>
    </xf>
    <xf numFmtId="0" fontId="16" fillId="0" borderId="75" xfId="0" applyFont="1" applyBorder="1" applyAlignment="1">
      <alignment/>
    </xf>
    <xf numFmtId="0" fontId="16" fillId="0" borderId="83" xfId="0" applyFont="1" applyBorder="1" applyAlignment="1">
      <alignment horizontal="center"/>
    </xf>
    <xf numFmtId="0" fontId="16" fillId="0" borderId="134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9" xfId="0" applyFont="1" applyBorder="1" applyAlignment="1">
      <alignment horizontal="center"/>
    </xf>
    <xf numFmtId="0" fontId="16" fillId="0" borderId="72" xfId="0" applyFont="1" applyBorder="1" applyAlignment="1">
      <alignment vertical="center"/>
    </xf>
    <xf numFmtId="0" fontId="16" fillId="0" borderId="50" xfId="0" applyFont="1" applyBorder="1" applyAlignment="1">
      <alignment wrapText="1"/>
    </xf>
    <xf numFmtId="0" fontId="16" fillId="0" borderId="135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50" xfId="0" applyFont="1" applyBorder="1" applyAlignment="1">
      <alignment horizontal="left"/>
    </xf>
    <xf numFmtId="0" fontId="16" fillId="0" borderId="100" xfId="0" applyFont="1" applyBorder="1" applyAlignment="1">
      <alignment horizontal="left"/>
    </xf>
    <xf numFmtId="0" fontId="16" fillId="0" borderId="50" xfId="0" applyFont="1" applyBorder="1" applyAlignment="1">
      <alignment horizontal="left" wrapText="1"/>
    </xf>
    <xf numFmtId="0" fontId="16" fillId="0" borderId="100" xfId="0" applyFont="1" applyBorder="1" applyAlignment="1">
      <alignment horizontal="left" wrapText="1"/>
    </xf>
    <xf numFmtId="0" fontId="16" fillId="0" borderId="135" xfId="0" applyFont="1" applyBorder="1" applyAlignment="1">
      <alignment horizontal="center"/>
    </xf>
    <xf numFmtId="0" fontId="16" fillId="0" borderId="72" xfId="0" applyFont="1" applyBorder="1" applyAlignment="1">
      <alignment/>
    </xf>
    <xf numFmtId="0" fontId="16" fillId="0" borderId="100" xfId="0" applyFont="1" applyBorder="1" applyAlignment="1">
      <alignment wrapText="1"/>
    </xf>
    <xf numFmtId="0" fontId="16" fillId="0" borderId="62" xfId="0" applyFont="1" applyBorder="1" applyAlignment="1">
      <alignment/>
    </xf>
    <xf numFmtId="0" fontId="16" fillId="0" borderId="85" xfId="0" applyFont="1" applyBorder="1" applyAlignment="1">
      <alignment/>
    </xf>
    <xf numFmtId="0" fontId="16" fillId="0" borderId="7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134" xfId="0" applyFont="1" applyBorder="1" applyAlignment="1">
      <alignment vertical="center"/>
    </xf>
    <xf numFmtId="0" fontId="16" fillId="0" borderId="53" xfId="0" applyFont="1" applyBorder="1" applyAlignment="1">
      <alignment wrapText="1"/>
    </xf>
    <xf numFmtId="0" fontId="16" fillId="0" borderId="5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5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16" fillId="0" borderId="76" xfId="0" applyFont="1" applyBorder="1" applyAlignment="1">
      <alignment horizontal="left" wrapText="1" inden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136" xfId="0" applyBorder="1" applyAlignment="1">
      <alignment horizontal="center" vertical="center" wrapText="1" shrinkToFit="1"/>
    </xf>
    <xf numFmtId="0" fontId="0" fillId="0" borderId="137" xfId="0" applyBorder="1" applyAlignment="1">
      <alignment horizontal="center" wrapText="1" shrinkToFit="1"/>
    </xf>
    <xf numFmtId="0" fontId="16" fillId="0" borderId="13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5" xfId="0" applyFont="1" applyBorder="1" applyAlignment="1">
      <alignment/>
    </xf>
    <xf numFmtId="4" fontId="0" fillId="0" borderId="4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3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89" xfId="0" applyNumberFormat="1" applyBorder="1" applyAlignment="1">
      <alignment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3" fontId="10" fillId="0" borderId="47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3" fontId="10" fillId="0" borderId="55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3" fontId="0" fillId="0" borderId="46" xfId="0" applyNumberFormat="1" applyBorder="1" applyAlignment="1">
      <alignment/>
    </xf>
    <xf numFmtId="4" fontId="0" fillId="0" borderId="45" xfId="0" applyNumberFormat="1" applyFont="1" applyBorder="1" applyAlignment="1">
      <alignment/>
    </xf>
    <xf numFmtId="0" fontId="8" fillId="0" borderId="69" xfId="0" applyFont="1" applyBorder="1" applyAlignment="1">
      <alignment horizontal="left"/>
    </xf>
    <xf numFmtId="3" fontId="7" fillId="0" borderId="48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84" xfId="0" applyNumberFormat="1" applyBorder="1" applyAlignment="1">
      <alignment/>
    </xf>
    <xf numFmtId="4" fontId="0" fillId="0" borderId="50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136" xfId="0" applyNumberFormat="1" applyBorder="1" applyAlignment="1">
      <alignment/>
    </xf>
    <xf numFmtId="4" fontId="0" fillId="0" borderId="49" xfId="0" applyNumberFormat="1" applyBorder="1" applyAlignment="1">
      <alignment/>
    </xf>
    <xf numFmtId="3" fontId="0" fillId="0" borderId="135" xfId="0" applyNumberFormat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135" xfId="0" applyNumberFormat="1" applyBorder="1" applyAlignment="1">
      <alignment/>
    </xf>
    <xf numFmtId="4" fontId="0" fillId="0" borderId="139" xfId="0" applyNumberFormat="1" applyBorder="1" applyAlignment="1">
      <alignment/>
    </xf>
    <xf numFmtId="0" fontId="0" fillId="0" borderId="55" xfId="0" applyBorder="1" applyAlignment="1">
      <alignment horizontal="left"/>
    </xf>
    <xf numFmtId="3" fontId="0" fillId="0" borderId="18" xfId="0" applyNumberForma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7" fillId="0" borderId="69" xfId="0" applyFont="1" applyBorder="1" applyAlignment="1">
      <alignment/>
    </xf>
    <xf numFmtId="4" fontId="0" fillId="0" borderId="69" xfId="0" applyNumberFormat="1" applyFont="1" applyBorder="1" applyAlignment="1">
      <alignment/>
    </xf>
    <xf numFmtId="0" fontId="12" fillId="0" borderId="60" xfId="0" applyFont="1" applyBorder="1" applyAlignment="1">
      <alignment vertical="top"/>
    </xf>
    <xf numFmtId="0" fontId="0" fillId="0" borderId="69" xfId="0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30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4" fontId="8" fillId="0" borderId="69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0" fillId="0" borderId="66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8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0" fillId="0" borderId="8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8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3" borderId="0" xfId="0" applyFont="1" applyFill="1" applyAlignment="1">
      <alignment/>
    </xf>
    <xf numFmtId="0" fontId="0" fillId="0" borderId="58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" fontId="0" fillId="0" borderId="62" xfId="0" applyNumberFormat="1" applyFont="1" applyBorder="1" applyAlignment="1">
      <alignment horizontal="right"/>
    </xf>
    <xf numFmtId="4" fontId="0" fillId="0" borderId="63" xfId="0" applyNumberFormat="1" applyFont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72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62" xfId="0" applyFont="1" applyBorder="1" applyAlignment="1">
      <alignment horizontal="left" wrapText="1"/>
    </xf>
    <xf numFmtId="0" fontId="0" fillId="0" borderId="63" xfId="0" applyFont="1" applyBorder="1" applyAlignment="1">
      <alignment horizontal="left" wrapText="1"/>
    </xf>
    <xf numFmtId="0" fontId="0" fillId="0" borderId="6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5" fontId="13" fillId="0" borderId="127" xfId="0" applyNumberFormat="1" applyFont="1" applyFill="1" applyBorder="1" applyAlignment="1">
      <alignment vertical="center" wrapText="1"/>
    </xf>
    <xf numFmtId="175" fontId="18" fillId="0" borderId="124" xfId="0" applyNumberFormat="1" applyFont="1" applyFill="1" applyBorder="1" applyAlignment="1">
      <alignment vertical="center"/>
    </xf>
    <xf numFmtId="175" fontId="43" fillId="0" borderId="127" xfId="0" applyNumberFormat="1" applyFont="1" applyFill="1" applyBorder="1" applyAlignment="1">
      <alignment vertical="center" wrapText="1"/>
    </xf>
    <xf numFmtId="175" fontId="43" fillId="0" borderId="124" xfId="0" applyNumberFormat="1" applyFont="1" applyFill="1" applyBorder="1" applyAlignment="1">
      <alignment vertical="center"/>
    </xf>
    <xf numFmtId="175" fontId="43" fillId="0" borderId="99" xfId="0" applyNumberFormat="1" applyFont="1" applyFill="1" applyBorder="1" applyAlignment="1">
      <alignment vertical="center"/>
    </xf>
    <xf numFmtId="49" fontId="18" fillId="0" borderId="79" xfId="0" applyNumberFormat="1" applyFont="1" applyFill="1" applyBorder="1" applyAlignment="1">
      <alignment horizontal="left" vertical="center" wrapText="1"/>
    </xf>
    <xf numFmtId="0" fontId="18" fillId="0" borderId="8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7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4" fontId="0" fillId="0" borderId="72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0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8" fillId="0" borderId="73" xfId="0" applyFont="1" applyBorder="1" applyAlignment="1">
      <alignment horizontal="center" vertical="center" textRotation="20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73" xfId="0" applyFont="1" applyBorder="1" applyAlignment="1">
      <alignment horizontal="center" vertical="center" textRotation="20"/>
    </xf>
    <xf numFmtId="0" fontId="22" fillId="0" borderId="46" xfId="0" applyFont="1" applyBorder="1" applyAlignment="1">
      <alignment horizontal="center" vertical="center" textRotation="20"/>
    </xf>
    <xf numFmtId="0" fontId="22" fillId="0" borderId="28" xfId="0" applyFont="1" applyBorder="1" applyAlignment="1">
      <alignment horizontal="center" vertical="center" textRotation="20"/>
    </xf>
    <xf numFmtId="0" fontId="22" fillId="0" borderId="76" xfId="0" applyFont="1" applyBorder="1" applyAlignment="1">
      <alignment horizontal="center" vertical="center" textRotation="20"/>
    </xf>
    <xf numFmtId="0" fontId="22" fillId="0" borderId="0" xfId="0" applyFont="1" applyBorder="1" applyAlignment="1">
      <alignment horizontal="center" vertical="center" textRotation="20"/>
    </xf>
    <xf numFmtId="0" fontId="22" fillId="0" borderId="17" xfId="0" applyFont="1" applyBorder="1" applyAlignment="1">
      <alignment horizontal="center" vertical="center" textRotation="20"/>
    </xf>
    <xf numFmtId="0" fontId="22" fillId="0" borderId="2" xfId="0" applyFont="1" applyBorder="1" applyAlignment="1">
      <alignment horizontal="center" vertical="center" textRotation="20"/>
    </xf>
    <xf numFmtId="0" fontId="22" fillId="0" borderId="18" xfId="0" applyFont="1" applyBorder="1" applyAlignment="1">
      <alignment horizontal="center" vertical="center" textRotation="20"/>
    </xf>
    <xf numFmtId="0" fontId="22" fillId="0" borderId="19" xfId="0" applyFont="1" applyBorder="1" applyAlignment="1">
      <alignment horizontal="center" vertical="center" textRotation="20"/>
    </xf>
    <xf numFmtId="0" fontId="0" fillId="0" borderId="46" xfId="0" applyBorder="1" applyAlignment="1">
      <alignment horizontal="center" vertical="center" textRotation="20"/>
    </xf>
    <xf numFmtId="0" fontId="0" fillId="0" borderId="28" xfId="0" applyBorder="1" applyAlignment="1">
      <alignment horizontal="center" vertical="center" textRotation="20"/>
    </xf>
    <xf numFmtId="0" fontId="0" fillId="0" borderId="76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17" xfId="0" applyBorder="1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18" xfId="0" applyBorder="1" applyAlignment="1">
      <alignment horizontal="center" vertical="center" textRotation="20"/>
    </xf>
    <xf numFmtId="0" fontId="0" fillId="0" borderId="19" xfId="0" applyBorder="1" applyAlignment="1">
      <alignment horizontal="center" vertical="center" textRotation="20"/>
    </xf>
    <xf numFmtId="0" fontId="0" fillId="0" borderId="133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2" xfId="0" applyFont="1" applyBorder="1" applyAlignment="1">
      <alignment horizontal="left" vertical="top" indent="1"/>
    </xf>
    <xf numFmtId="0" fontId="0" fillId="0" borderId="18" xfId="0" applyFont="1" applyBorder="1" applyAlignment="1">
      <alignment horizontal="left" vertical="top" indent="1"/>
    </xf>
    <xf numFmtId="0" fontId="16" fillId="0" borderId="76" xfId="0" applyFont="1" applyBorder="1" applyAlignment="1">
      <alignment horizontal="left" wrapText="1" shrinkToFit="1"/>
    </xf>
    <xf numFmtId="0" fontId="16" fillId="0" borderId="17" xfId="0" applyFont="1" applyBorder="1" applyAlignment="1">
      <alignment horizontal="left" wrapText="1" shrinkToFit="1"/>
    </xf>
    <xf numFmtId="0" fontId="16" fillId="0" borderId="76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6" fillId="0" borderId="76" xfId="0" applyFont="1" applyBorder="1" applyAlignment="1">
      <alignment horizontal="left" wrapText="1" indent="1" shrinkToFit="1"/>
    </xf>
    <xf numFmtId="0" fontId="0" fillId="0" borderId="68" xfId="0" applyBorder="1" applyAlignment="1">
      <alignment horizontal="center" vertical="center" wrapText="1" shrinkToFit="1"/>
    </xf>
    <xf numFmtId="0" fontId="0" fillId="0" borderId="60" xfId="0" applyBorder="1" applyAlignment="1">
      <alignment horizontal="center" vertical="center"/>
    </xf>
    <xf numFmtId="0" fontId="16" fillId="0" borderId="73" xfId="0" applyFont="1" applyBorder="1" applyAlignment="1">
      <alignment horizontal="left" wrapText="1" indent="1" shrinkToFit="1"/>
    </xf>
    <xf numFmtId="0" fontId="0" fillId="0" borderId="46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7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6b_IV krajům" xfId="19"/>
    <cellStyle name="normální_6f_IV obc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I18"/>
  <sheetViews>
    <sheetView workbookViewId="0" topLeftCell="A1">
      <selection activeCell="D11" sqref="D11"/>
    </sheetView>
  </sheetViews>
  <sheetFormatPr defaultColWidth="9.00390625" defaultRowHeight="12.75"/>
  <cols>
    <col min="3" max="3" width="8.50390625" style="0" customWidth="1"/>
  </cols>
  <sheetData>
    <row r="9" spans="3:9" ht="20.25">
      <c r="C9" s="8"/>
      <c r="D9" s="9"/>
      <c r="E9" s="9"/>
      <c r="F9" s="9"/>
      <c r="G9" s="9"/>
      <c r="H9" s="9"/>
      <c r="I9" s="9"/>
    </row>
    <row r="10" spans="3:5" ht="17.25">
      <c r="C10" s="1"/>
      <c r="D10" s="1169" t="s">
        <v>757</v>
      </c>
      <c r="E10" s="1170"/>
    </row>
    <row r="12" ht="17.25">
      <c r="B12" s="1" t="s">
        <v>755</v>
      </c>
    </row>
    <row r="14" ht="17.25">
      <c r="D14" s="1" t="s">
        <v>756</v>
      </c>
    </row>
    <row r="15" ht="15">
      <c r="D15" s="2"/>
    </row>
    <row r="18" spans="3:4" ht="17.25">
      <c r="C18" s="1" t="s">
        <v>737</v>
      </c>
      <c r="D18" s="2"/>
    </row>
  </sheetData>
  <mergeCells count="1">
    <mergeCell ref="D10:E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2" sqref="J2"/>
    </sheetView>
  </sheetViews>
  <sheetFormatPr defaultColWidth="9.00390625" defaultRowHeight="12.75"/>
  <cols>
    <col min="5" max="5" width="13.375" style="0" customWidth="1"/>
    <col min="6" max="6" width="12.375" style="0" customWidth="1"/>
    <col min="7" max="7" width="16.00390625" style="0" customWidth="1"/>
    <col min="8" max="8" width="16.375" style="0" customWidth="1"/>
    <col min="9" max="9" width="12.50390625" style="0" customWidth="1"/>
    <col min="10" max="10" width="32.62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251" t="s">
        <v>9</v>
      </c>
    </row>
    <row r="2" spans="1:10" ht="12.75">
      <c r="A2" s="138" t="s">
        <v>4</v>
      </c>
      <c r="B2" s="138"/>
      <c r="C2" s="138"/>
      <c r="D2" s="138"/>
      <c r="E2" s="138"/>
      <c r="F2" s="138"/>
      <c r="G2" s="138"/>
      <c r="H2" s="138"/>
      <c r="I2" s="138"/>
      <c r="J2" s="251"/>
    </row>
    <row r="3" spans="1:10" ht="18.75" customHeight="1">
      <c r="A3" s="252" t="s">
        <v>10</v>
      </c>
      <c r="B3" s="252"/>
      <c r="C3" s="252"/>
      <c r="D3" s="252"/>
      <c r="E3" s="252"/>
      <c r="F3" s="252"/>
      <c r="G3" s="252"/>
      <c r="H3" s="252"/>
      <c r="I3" s="252"/>
      <c r="J3" s="271"/>
    </row>
    <row r="4" spans="1:10" ht="13.5" thickBot="1">
      <c r="A4" s="145" t="s">
        <v>967</v>
      </c>
      <c r="B4" s="252"/>
      <c r="C4" s="252"/>
      <c r="D4" s="252"/>
      <c r="E4" s="252"/>
      <c r="F4" s="252"/>
      <c r="G4" s="252"/>
      <c r="H4" s="252"/>
      <c r="I4" s="252"/>
      <c r="J4" s="272"/>
    </row>
    <row r="5" spans="1:10" ht="18" customHeight="1">
      <c r="A5" s="254" t="s">
        <v>996</v>
      </c>
      <c r="B5" s="255"/>
      <c r="C5" s="255"/>
      <c r="D5" s="152"/>
      <c r="E5" s="256" t="s">
        <v>0</v>
      </c>
      <c r="F5" s="257"/>
      <c r="G5" s="258" t="s">
        <v>893</v>
      </c>
      <c r="H5" s="258" t="s">
        <v>997</v>
      </c>
      <c r="I5" s="259"/>
      <c r="J5" s="260"/>
    </row>
    <row r="6" spans="1:10" ht="18" customHeight="1" thickBot="1">
      <c r="A6" s="248"/>
      <c r="B6" s="249"/>
      <c r="C6" s="249"/>
      <c r="D6" s="261"/>
      <c r="E6" s="175" t="s">
        <v>968</v>
      </c>
      <c r="F6" s="175" t="s">
        <v>969</v>
      </c>
      <c r="G6" s="175" t="s">
        <v>5</v>
      </c>
      <c r="H6" s="175" t="s">
        <v>998</v>
      </c>
      <c r="I6" s="176" t="s">
        <v>999</v>
      </c>
      <c r="J6" s="177"/>
    </row>
    <row r="7" spans="1:10" ht="12.75">
      <c r="A7" s="1204" t="s">
        <v>6</v>
      </c>
      <c r="B7" s="1205"/>
      <c r="C7" s="1205"/>
      <c r="D7" s="1205"/>
      <c r="E7" s="1205"/>
      <c r="F7" s="1205"/>
      <c r="G7" s="1205"/>
      <c r="H7" s="1205"/>
      <c r="I7" s="1205"/>
      <c r="J7" s="1206"/>
    </row>
    <row r="8" spans="1:10" ht="12.75">
      <c r="A8" s="1207"/>
      <c r="B8" s="1170"/>
      <c r="C8" s="1170"/>
      <c r="D8" s="1170"/>
      <c r="E8" s="1170"/>
      <c r="F8" s="1170"/>
      <c r="G8" s="1170"/>
      <c r="H8" s="1170"/>
      <c r="I8" s="1170"/>
      <c r="J8" s="1208"/>
    </row>
    <row r="9" spans="1:10" ht="12.75">
      <c r="A9" s="1207"/>
      <c r="B9" s="1170"/>
      <c r="C9" s="1170"/>
      <c r="D9" s="1170"/>
      <c r="E9" s="1170"/>
      <c r="F9" s="1170"/>
      <c r="G9" s="1170"/>
      <c r="H9" s="1170"/>
      <c r="I9" s="1170"/>
      <c r="J9" s="1208"/>
    </row>
    <row r="10" spans="1:10" ht="12.75">
      <c r="A10" s="1207"/>
      <c r="B10" s="1170"/>
      <c r="C10" s="1170"/>
      <c r="D10" s="1170"/>
      <c r="E10" s="1170"/>
      <c r="F10" s="1170"/>
      <c r="G10" s="1170"/>
      <c r="H10" s="1170"/>
      <c r="I10" s="1170"/>
      <c r="J10" s="1208"/>
    </row>
    <row r="11" spans="1:10" ht="12.75">
      <c r="A11" s="1207"/>
      <c r="B11" s="1170"/>
      <c r="C11" s="1170"/>
      <c r="D11" s="1170"/>
      <c r="E11" s="1170"/>
      <c r="F11" s="1170"/>
      <c r="G11" s="1170"/>
      <c r="H11" s="1170"/>
      <c r="I11" s="1170"/>
      <c r="J11" s="1208"/>
    </row>
    <row r="12" spans="1:10" ht="12.75">
      <c r="A12" s="1207"/>
      <c r="B12" s="1170"/>
      <c r="C12" s="1170"/>
      <c r="D12" s="1170"/>
      <c r="E12" s="1170"/>
      <c r="F12" s="1170"/>
      <c r="G12" s="1170"/>
      <c r="H12" s="1170"/>
      <c r="I12" s="1170"/>
      <c r="J12" s="1208"/>
    </row>
    <row r="13" spans="1:10" ht="12.75">
      <c r="A13" s="1207"/>
      <c r="B13" s="1170"/>
      <c r="C13" s="1170"/>
      <c r="D13" s="1170"/>
      <c r="E13" s="1170"/>
      <c r="F13" s="1170"/>
      <c r="G13" s="1170"/>
      <c r="H13" s="1170"/>
      <c r="I13" s="1170"/>
      <c r="J13" s="1208"/>
    </row>
    <row r="14" spans="1:10" ht="12.75">
      <c r="A14" s="1207"/>
      <c r="B14" s="1170"/>
      <c r="C14" s="1170"/>
      <c r="D14" s="1170"/>
      <c r="E14" s="1170"/>
      <c r="F14" s="1170"/>
      <c r="G14" s="1170"/>
      <c r="H14" s="1170"/>
      <c r="I14" s="1170"/>
      <c r="J14" s="1208"/>
    </row>
    <row r="15" spans="1:10" ht="12.75">
      <c r="A15" s="1207"/>
      <c r="B15" s="1170"/>
      <c r="C15" s="1170"/>
      <c r="D15" s="1170"/>
      <c r="E15" s="1170"/>
      <c r="F15" s="1170"/>
      <c r="G15" s="1170"/>
      <c r="H15" s="1170"/>
      <c r="I15" s="1170"/>
      <c r="J15" s="1208"/>
    </row>
    <row r="16" spans="1:10" ht="12.75">
      <c r="A16" s="1207"/>
      <c r="B16" s="1170"/>
      <c r="C16" s="1170"/>
      <c r="D16" s="1170"/>
      <c r="E16" s="1170"/>
      <c r="F16" s="1170"/>
      <c r="G16" s="1170"/>
      <c r="H16" s="1170"/>
      <c r="I16" s="1170"/>
      <c r="J16" s="1208"/>
    </row>
    <row r="17" spans="1:10" ht="12.75">
      <c r="A17" s="1207"/>
      <c r="B17" s="1170"/>
      <c r="C17" s="1170"/>
      <c r="D17" s="1170"/>
      <c r="E17" s="1170"/>
      <c r="F17" s="1170"/>
      <c r="G17" s="1170"/>
      <c r="H17" s="1170"/>
      <c r="I17" s="1170"/>
      <c r="J17" s="1208"/>
    </row>
    <row r="18" spans="1:10" ht="12.75">
      <c r="A18" s="1207"/>
      <c r="B18" s="1170"/>
      <c r="C18" s="1170"/>
      <c r="D18" s="1170"/>
      <c r="E18" s="1170"/>
      <c r="F18" s="1170"/>
      <c r="G18" s="1170"/>
      <c r="H18" s="1170"/>
      <c r="I18" s="1170"/>
      <c r="J18" s="1208"/>
    </row>
    <row r="19" spans="1:10" ht="12.75">
      <c r="A19" s="1207"/>
      <c r="B19" s="1170"/>
      <c r="C19" s="1170"/>
      <c r="D19" s="1170"/>
      <c r="E19" s="1170"/>
      <c r="F19" s="1170"/>
      <c r="G19" s="1170"/>
      <c r="H19" s="1170"/>
      <c r="I19" s="1170"/>
      <c r="J19" s="1208"/>
    </row>
    <row r="20" spans="1:10" ht="12.75">
      <c r="A20" s="1207"/>
      <c r="B20" s="1170"/>
      <c r="C20" s="1170"/>
      <c r="D20" s="1170"/>
      <c r="E20" s="1170"/>
      <c r="F20" s="1170"/>
      <c r="G20" s="1170"/>
      <c r="H20" s="1170"/>
      <c r="I20" s="1170"/>
      <c r="J20" s="1208"/>
    </row>
    <row r="21" spans="1:10" ht="12.75">
      <c r="A21" s="1207"/>
      <c r="B21" s="1170"/>
      <c r="C21" s="1170"/>
      <c r="D21" s="1170"/>
      <c r="E21" s="1170"/>
      <c r="F21" s="1170"/>
      <c r="G21" s="1170"/>
      <c r="H21" s="1170"/>
      <c r="I21" s="1170"/>
      <c r="J21" s="1208"/>
    </row>
    <row r="22" spans="1:10" ht="12.75">
      <c r="A22" s="1207"/>
      <c r="B22" s="1170"/>
      <c r="C22" s="1170"/>
      <c r="D22" s="1170"/>
      <c r="E22" s="1170"/>
      <c r="F22" s="1170"/>
      <c r="G22" s="1170"/>
      <c r="H22" s="1170"/>
      <c r="I22" s="1170"/>
      <c r="J22" s="1208"/>
    </row>
    <row r="23" spans="1:10" ht="12.75">
      <c r="A23" s="1207"/>
      <c r="B23" s="1170"/>
      <c r="C23" s="1170"/>
      <c r="D23" s="1170"/>
      <c r="E23" s="1170"/>
      <c r="F23" s="1170"/>
      <c r="G23" s="1170"/>
      <c r="H23" s="1170"/>
      <c r="I23" s="1170"/>
      <c r="J23" s="1208"/>
    </row>
    <row r="24" spans="1:10" ht="12.75">
      <c r="A24" s="1207"/>
      <c r="B24" s="1170"/>
      <c r="C24" s="1170"/>
      <c r="D24" s="1170"/>
      <c r="E24" s="1170"/>
      <c r="F24" s="1170"/>
      <c r="G24" s="1170"/>
      <c r="H24" s="1170"/>
      <c r="I24" s="1170"/>
      <c r="J24" s="1208"/>
    </row>
    <row r="25" spans="1:10" ht="12.75">
      <c r="A25" s="1207"/>
      <c r="B25" s="1170"/>
      <c r="C25" s="1170"/>
      <c r="D25" s="1170"/>
      <c r="E25" s="1170"/>
      <c r="F25" s="1170"/>
      <c r="G25" s="1170"/>
      <c r="H25" s="1170"/>
      <c r="I25" s="1170"/>
      <c r="J25" s="1208"/>
    </row>
    <row r="26" spans="1:10" ht="13.5" thickBot="1">
      <c r="A26" s="1209"/>
      <c r="B26" s="1210"/>
      <c r="C26" s="1210"/>
      <c r="D26" s="1210"/>
      <c r="E26" s="1210"/>
      <c r="F26" s="1210"/>
      <c r="G26" s="1210"/>
      <c r="H26" s="1210"/>
      <c r="I26" s="1210"/>
      <c r="J26" s="1211"/>
    </row>
    <row r="27" spans="1:10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193" t="s">
        <v>11</v>
      </c>
      <c r="H30" s="1192"/>
      <c r="I30" s="1192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2.75">
      <c r="A32" s="201"/>
      <c r="B32" s="138"/>
      <c r="C32" s="138"/>
      <c r="D32" s="138"/>
      <c r="E32" s="138"/>
      <c r="F32" s="138"/>
      <c r="G32" s="138"/>
      <c r="H32" s="138"/>
      <c r="I32" s="138"/>
      <c r="J32" s="138"/>
    </row>
  </sheetData>
  <mergeCells count="2">
    <mergeCell ref="A7:J26"/>
    <mergeCell ref="G30:I30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A2">
      <selection activeCell="J3" sqref="J3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17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18.75" customHeight="1">
      <c r="A4" s="252" t="s">
        <v>18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145" t="s">
        <v>967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.75" customHeight="1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8.75" customHeight="1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 customHeight="1">
      <c r="A8" s="1204" t="s">
        <v>6</v>
      </c>
      <c r="B8" s="1205"/>
      <c r="C8" s="1205"/>
      <c r="D8" s="1205"/>
      <c r="E8" s="1205"/>
      <c r="F8" s="1205"/>
      <c r="G8" s="1205"/>
      <c r="H8" s="1205"/>
      <c r="I8" s="1205"/>
      <c r="J8" s="1206"/>
    </row>
    <row r="9" spans="1:10" ht="12.75">
      <c r="A9" s="1207"/>
      <c r="B9" s="1170"/>
      <c r="C9" s="1170"/>
      <c r="D9" s="1170"/>
      <c r="E9" s="1170"/>
      <c r="F9" s="1170"/>
      <c r="G9" s="1170"/>
      <c r="H9" s="1170"/>
      <c r="I9" s="1170"/>
      <c r="J9" s="1208"/>
    </row>
    <row r="10" spans="1:10" ht="12.75">
      <c r="A10" s="1207"/>
      <c r="B10" s="1170"/>
      <c r="C10" s="1170"/>
      <c r="D10" s="1170"/>
      <c r="E10" s="1170"/>
      <c r="F10" s="1170"/>
      <c r="G10" s="1170"/>
      <c r="H10" s="1170"/>
      <c r="I10" s="1170"/>
      <c r="J10" s="1208"/>
    </row>
    <row r="11" spans="1:10" ht="12.75">
      <c r="A11" s="1207"/>
      <c r="B11" s="1170"/>
      <c r="C11" s="1170"/>
      <c r="D11" s="1170"/>
      <c r="E11" s="1170"/>
      <c r="F11" s="1170"/>
      <c r="G11" s="1170"/>
      <c r="H11" s="1170"/>
      <c r="I11" s="1170"/>
      <c r="J11" s="1208"/>
    </row>
    <row r="12" spans="1:10" ht="12.75">
      <c r="A12" s="1207"/>
      <c r="B12" s="1170"/>
      <c r="C12" s="1170"/>
      <c r="D12" s="1170"/>
      <c r="E12" s="1170"/>
      <c r="F12" s="1170"/>
      <c r="G12" s="1170"/>
      <c r="H12" s="1170"/>
      <c r="I12" s="1170"/>
      <c r="J12" s="1208"/>
    </row>
    <row r="13" spans="1:10" ht="12.75">
      <c r="A13" s="1207"/>
      <c r="B13" s="1170"/>
      <c r="C13" s="1170"/>
      <c r="D13" s="1170"/>
      <c r="E13" s="1170"/>
      <c r="F13" s="1170"/>
      <c r="G13" s="1170"/>
      <c r="H13" s="1170"/>
      <c r="I13" s="1170"/>
      <c r="J13" s="1208"/>
    </row>
    <row r="14" spans="1:10" ht="12.75">
      <c r="A14" s="1207"/>
      <c r="B14" s="1170"/>
      <c r="C14" s="1170"/>
      <c r="D14" s="1170"/>
      <c r="E14" s="1170"/>
      <c r="F14" s="1170"/>
      <c r="G14" s="1170"/>
      <c r="H14" s="1170"/>
      <c r="I14" s="1170"/>
      <c r="J14" s="1208"/>
    </row>
    <row r="15" spans="1:10" ht="12.75">
      <c r="A15" s="1207"/>
      <c r="B15" s="1170"/>
      <c r="C15" s="1170"/>
      <c r="D15" s="1170"/>
      <c r="E15" s="1170"/>
      <c r="F15" s="1170"/>
      <c r="G15" s="1170"/>
      <c r="H15" s="1170"/>
      <c r="I15" s="1170"/>
      <c r="J15" s="1208"/>
    </row>
    <row r="16" spans="1:10" ht="12.75">
      <c r="A16" s="1207"/>
      <c r="B16" s="1170"/>
      <c r="C16" s="1170"/>
      <c r="D16" s="1170"/>
      <c r="E16" s="1170"/>
      <c r="F16" s="1170"/>
      <c r="G16" s="1170"/>
      <c r="H16" s="1170"/>
      <c r="I16" s="1170"/>
      <c r="J16" s="1208"/>
    </row>
    <row r="17" spans="1:10" ht="12.75">
      <c r="A17" s="1207"/>
      <c r="B17" s="1170"/>
      <c r="C17" s="1170"/>
      <c r="D17" s="1170"/>
      <c r="E17" s="1170"/>
      <c r="F17" s="1170"/>
      <c r="G17" s="1170"/>
      <c r="H17" s="1170"/>
      <c r="I17" s="1170"/>
      <c r="J17" s="1208"/>
    </row>
    <row r="18" spans="1:10" ht="12.75">
      <c r="A18" s="1207"/>
      <c r="B18" s="1170"/>
      <c r="C18" s="1170"/>
      <c r="D18" s="1170"/>
      <c r="E18" s="1170"/>
      <c r="F18" s="1170"/>
      <c r="G18" s="1170"/>
      <c r="H18" s="1170"/>
      <c r="I18" s="1170"/>
      <c r="J18" s="1208"/>
    </row>
    <row r="19" spans="1:10" ht="12.75">
      <c r="A19" s="1207"/>
      <c r="B19" s="1170"/>
      <c r="C19" s="1170"/>
      <c r="D19" s="1170"/>
      <c r="E19" s="1170"/>
      <c r="F19" s="1170"/>
      <c r="G19" s="1170"/>
      <c r="H19" s="1170"/>
      <c r="I19" s="1170"/>
      <c r="J19" s="1208"/>
    </row>
    <row r="20" spans="1:10" ht="12.75">
      <c r="A20" s="1207"/>
      <c r="B20" s="1170"/>
      <c r="C20" s="1170"/>
      <c r="D20" s="1170"/>
      <c r="E20" s="1170"/>
      <c r="F20" s="1170"/>
      <c r="G20" s="1170"/>
      <c r="H20" s="1170"/>
      <c r="I20" s="1170"/>
      <c r="J20" s="1208"/>
    </row>
    <row r="21" spans="1:10" ht="12.75">
      <c r="A21" s="1207"/>
      <c r="B21" s="1170"/>
      <c r="C21" s="1170"/>
      <c r="D21" s="1170"/>
      <c r="E21" s="1170"/>
      <c r="F21" s="1170"/>
      <c r="G21" s="1170"/>
      <c r="H21" s="1170"/>
      <c r="I21" s="1170"/>
      <c r="J21" s="1208"/>
    </row>
    <row r="22" spans="1:10" ht="12.75">
      <c r="A22" s="1207"/>
      <c r="B22" s="1170"/>
      <c r="C22" s="1170"/>
      <c r="D22" s="1170"/>
      <c r="E22" s="1170"/>
      <c r="F22" s="1170"/>
      <c r="G22" s="1170"/>
      <c r="H22" s="1170"/>
      <c r="I22" s="1170"/>
      <c r="J22" s="1208"/>
    </row>
    <row r="23" spans="1:10" ht="12.75">
      <c r="A23" s="1207"/>
      <c r="B23" s="1170"/>
      <c r="C23" s="1170"/>
      <c r="D23" s="1170"/>
      <c r="E23" s="1170"/>
      <c r="F23" s="1170"/>
      <c r="G23" s="1170"/>
      <c r="H23" s="1170"/>
      <c r="I23" s="1170"/>
      <c r="J23" s="1208"/>
    </row>
    <row r="24" spans="1:10" ht="12.75">
      <c r="A24" s="1207"/>
      <c r="B24" s="1170"/>
      <c r="C24" s="1170"/>
      <c r="D24" s="1170"/>
      <c r="E24" s="1170"/>
      <c r="F24" s="1170"/>
      <c r="G24" s="1170"/>
      <c r="H24" s="1170"/>
      <c r="I24" s="1170"/>
      <c r="J24" s="1208"/>
    </row>
    <row r="25" spans="1:10" ht="12.75">
      <c r="A25" s="1207"/>
      <c r="B25" s="1170"/>
      <c r="C25" s="1170"/>
      <c r="D25" s="1170"/>
      <c r="E25" s="1170"/>
      <c r="F25" s="1170"/>
      <c r="G25" s="1170"/>
      <c r="H25" s="1170"/>
      <c r="I25" s="1170"/>
      <c r="J25" s="1208"/>
    </row>
    <row r="26" spans="1:10" ht="12.75">
      <c r="A26" s="1207"/>
      <c r="B26" s="1170"/>
      <c r="C26" s="1170"/>
      <c r="D26" s="1170"/>
      <c r="E26" s="1170"/>
      <c r="F26" s="1170"/>
      <c r="G26" s="1170"/>
      <c r="H26" s="1170"/>
      <c r="I26" s="1170"/>
      <c r="J26" s="1208"/>
    </row>
    <row r="27" spans="1:10" ht="13.5" thickBot="1">
      <c r="A27" s="1209"/>
      <c r="B27" s="1210"/>
      <c r="C27" s="1210"/>
      <c r="D27" s="1210"/>
      <c r="E27" s="1210"/>
      <c r="F27" s="1210"/>
      <c r="G27" s="1210"/>
      <c r="H27" s="1210"/>
      <c r="I27" s="1210"/>
      <c r="J27" s="121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/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ht="12.75">
      <c r="A31" s="201" t="s">
        <v>12</v>
      </c>
      <c r="B31" s="138"/>
      <c r="C31" s="138"/>
      <c r="D31" s="138"/>
      <c r="E31" s="138"/>
      <c r="F31" s="138"/>
      <c r="G31" s="1193" t="s">
        <v>11</v>
      </c>
      <c r="H31" s="1192"/>
      <c r="I31" s="1192"/>
      <c r="J31" s="296" t="s">
        <v>33</v>
      </c>
    </row>
    <row r="32" spans="1:10" ht="12.75">
      <c r="A32" s="201"/>
      <c r="B32" s="201"/>
      <c r="C32" s="201"/>
      <c r="D32" s="201"/>
      <c r="E32" s="201"/>
      <c r="F32" s="201"/>
      <c r="G32" s="201"/>
      <c r="H32" s="201"/>
      <c r="I32" s="201"/>
      <c r="J32" s="201"/>
    </row>
    <row r="33" spans="1:10" ht="12.75">
      <c r="A33" s="201"/>
      <c r="B33" s="138"/>
      <c r="C33" s="138"/>
      <c r="D33" s="138"/>
      <c r="E33" s="138"/>
      <c r="F33" s="138"/>
      <c r="G33" s="138"/>
      <c r="H33" s="138"/>
      <c r="I33" s="201"/>
      <c r="J33" s="201"/>
    </row>
    <row r="34" spans="1:10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</sheetData>
  <mergeCells count="2">
    <mergeCell ref="A8:J27"/>
    <mergeCell ref="G31:I3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&amp;C&amp;P+56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J3" sqref="J3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0039062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19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18" customHeight="1">
      <c r="A4" s="252" t="s">
        <v>20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145" t="s">
        <v>967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customHeight="1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8" customHeight="1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 customHeight="1">
      <c r="A8" s="1212" t="s">
        <v>6</v>
      </c>
      <c r="B8" s="1213"/>
      <c r="C8" s="1213"/>
      <c r="D8" s="1213"/>
      <c r="E8" s="1213"/>
      <c r="F8" s="1213"/>
      <c r="G8" s="1213"/>
      <c r="H8" s="1213"/>
      <c r="I8" s="1213"/>
      <c r="J8" s="1214"/>
    </row>
    <row r="9" spans="1:10" ht="12.75">
      <c r="A9" s="1215"/>
      <c r="B9" s="1216"/>
      <c r="C9" s="1216"/>
      <c r="D9" s="1216"/>
      <c r="E9" s="1216"/>
      <c r="F9" s="1216"/>
      <c r="G9" s="1216"/>
      <c r="H9" s="1216"/>
      <c r="I9" s="1216"/>
      <c r="J9" s="1217"/>
    </row>
    <row r="10" spans="1:10" ht="12.75">
      <c r="A10" s="1215"/>
      <c r="B10" s="1216"/>
      <c r="C10" s="1216"/>
      <c r="D10" s="1216"/>
      <c r="E10" s="1216"/>
      <c r="F10" s="1216"/>
      <c r="G10" s="1216"/>
      <c r="H10" s="1216"/>
      <c r="I10" s="1216"/>
      <c r="J10" s="1217"/>
    </row>
    <row r="11" spans="1:10" ht="12.75">
      <c r="A11" s="1215"/>
      <c r="B11" s="1216"/>
      <c r="C11" s="1216"/>
      <c r="D11" s="1216"/>
      <c r="E11" s="1216"/>
      <c r="F11" s="1216"/>
      <c r="G11" s="1216"/>
      <c r="H11" s="1216"/>
      <c r="I11" s="1216"/>
      <c r="J11" s="1217"/>
    </row>
    <row r="12" spans="1:10" ht="12.75">
      <c r="A12" s="1215"/>
      <c r="B12" s="1216"/>
      <c r="C12" s="1216"/>
      <c r="D12" s="1216"/>
      <c r="E12" s="1216"/>
      <c r="F12" s="1216"/>
      <c r="G12" s="1216"/>
      <c r="H12" s="1216"/>
      <c r="I12" s="1216"/>
      <c r="J12" s="1217"/>
    </row>
    <row r="13" spans="1:10" ht="12.75">
      <c r="A13" s="1215"/>
      <c r="B13" s="1216"/>
      <c r="C13" s="1216"/>
      <c r="D13" s="1216"/>
      <c r="E13" s="1216"/>
      <c r="F13" s="1216"/>
      <c r="G13" s="1216"/>
      <c r="H13" s="1216"/>
      <c r="I13" s="1216"/>
      <c r="J13" s="1217"/>
    </row>
    <row r="14" spans="1:10" ht="12.75">
      <c r="A14" s="1215"/>
      <c r="B14" s="1216"/>
      <c r="C14" s="1216"/>
      <c r="D14" s="1216"/>
      <c r="E14" s="1216"/>
      <c r="F14" s="1216"/>
      <c r="G14" s="1216"/>
      <c r="H14" s="1216"/>
      <c r="I14" s="1216"/>
      <c r="J14" s="1217"/>
    </row>
    <row r="15" spans="1:10" ht="12.75">
      <c r="A15" s="1215"/>
      <c r="B15" s="1216"/>
      <c r="C15" s="1216"/>
      <c r="D15" s="1216"/>
      <c r="E15" s="1216"/>
      <c r="F15" s="1216"/>
      <c r="G15" s="1216"/>
      <c r="H15" s="1216"/>
      <c r="I15" s="1216"/>
      <c r="J15" s="1217"/>
    </row>
    <row r="16" spans="1:10" ht="12.75">
      <c r="A16" s="1215"/>
      <c r="B16" s="1216"/>
      <c r="C16" s="1216"/>
      <c r="D16" s="1216"/>
      <c r="E16" s="1216"/>
      <c r="F16" s="1216"/>
      <c r="G16" s="1216"/>
      <c r="H16" s="1216"/>
      <c r="I16" s="1216"/>
      <c r="J16" s="1217"/>
    </row>
    <row r="17" spans="1:10" ht="12.75">
      <c r="A17" s="1215"/>
      <c r="B17" s="1216"/>
      <c r="C17" s="1216"/>
      <c r="D17" s="1216"/>
      <c r="E17" s="1216"/>
      <c r="F17" s="1216"/>
      <c r="G17" s="1216"/>
      <c r="H17" s="1216"/>
      <c r="I17" s="1216"/>
      <c r="J17" s="1217"/>
    </row>
    <row r="18" spans="1:10" ht="12.75">
      <c r="A18" s="1215"/>
      <c r="B18" s="1216"/>
      <c r="C18" s="1216"/>
      <c r="D18" s="1216"/>
      <c r="E18" s="1216"/>
      <c r="F18" s="1216"/>
      <c r="G18" s="1216"/>
      <c r="H18" s="1216"/>
      <c r="I18" s="1216"/>
      <c r="J18" s="1217"/>
    </row>
    <row r="19" spans="1:10" ht="12.75">
      <c r="A19" s="1215"/>
      <c r="B19" s="1216"/>
      <c r="C19" s="1216"/>
      <c r="D19" s="1216"/>
      <c r="E19" s="1216"/>
      <c r="F19" s="1216"/>
      <c r="G19" s="1216"/>
      <c r="H19" s="1216"/>
      <c r="I19" s="1216"/>
      <c r="J19" s="1217"/>
    </row>
    <row r="20" spans="1:10" ht="12.75">
      <c r="A20" s="1215"/>
      <c r="B20" s="1216"/>
      <c r="C20" s="1216"/>
      <c r="D20" s="1216"/>
      <c r="E20" s="1216"/>
      <c r="F20" s="1216"/>
      <c r="G20" s="1216"/>
      <c r="H20" s="1216"/>
      <c r="I20" s="1216"/>
      <c r="J20" s="1217"/>
    </row>
    <row r="21" spans="1:10" ht="12.75">
      <c r="A21" s="1215"/>
      <c r="B21" s="1216"/>
      <c r="C21" s="1216"/>
      <c r="D21" s="1216"/>
      <c r="E21" s="1216"/>
      <c r="F21" s="1216"/>
      <c r="G21" s="1216"/>
      <c r="H21" s="1216"/>
      <c r="I21" s="1216"/>
      <c r="J21" s="1217"/>
    </row>
    <row r="22" spans="1:10" ht="12.75">
      <c r="A22" s="1215"/>
      <c r="B22" s="1216"/>
      <c r="C22" s="1216"/>
      <c r="D22" s="1216"/>
      <c r="E22" s="1216"/>
      <c r="F22" s="1216"/>
      <c r="G22" s="1216"/>
      <c r="H22" s="1216"/>
      <c r="I22" s="1216"/>
      <c r="J22" s="1217"/>
    </row>
    <row r="23" spans="1:10" ht="12.75">
      <c r="A23" s="1215"/>
      <c r="B23" s="1216"/>
      <c r="C23" s="1216"/>
      <c r="D23" s="1216"/>
      <c r="E23" s="1216"/>
      <c r="F23" s="1216"/>
      <c r="G23" s="1216"/>
      <c r="H23" s="1216"/>
      <c r="I23" s="1216"/>
      <c r="J23" s="1217"/>
    </row>
    <row r="24" spans="1:10" ht="12.75">
      <c r="A24" s="1215"/>
      <c r="B24" s="1216"/>
      <c r="C24" s="1216"/>
      <c r="D24" s="1216"/>
      <c r="E24" s="1216"/>
      <c r="F24" s="1216"/>
      <c r="G24" s="1216"/>
      <c r="H24" s="1216"/>
      <c r="I24" s="1216"/>
      <c r="J24" s="1217"/>
    </row>
    <row r="25" spans="1:10" ht="12.75">
      <c r="A25" s="1215"/>
      <c r="B25" s="1216"/>
      <c r="C25" s="1216"/>
      <c r="D25" s="1216"/>
      <c r="E25" s="1216"/>
      <c r="F25" s="1216"/>
      <c r="G25" s="1216"/>
      <c r="H25" s="1216"/>
      <c r="I25" s="1216"/>
      <c r="J25" s="1217"/>
    </row>
    <row r="26" spans="1:10" ht="12.75">
      <c r="A26" s="1215"/>
      <c r="B26" s="1216"/>
      <c r="C26" s="1216"/>
      <c r="D26" s="1216"/>
      <c r="E26" s="1216"/>
      <c r="F26" s="1216"/>
      <c r="G26" s="1216"/>
      <c r="H26" s="1216"/>
      <c r="I26" s="1216"/>
      <c r="J26" s="1217"/>
    </row>
    <row r="27" spans="1:10" ht="13.5" thickBot="1">
      <c r="A27" s="1218"/>
      <c r="B27" s="1219"/>
      <c r="C27" s="1219"/>
      <c r="D27" s="1219"/>
      <c r="E27" s="1219"/>
      <c r="F27" s="1219"/>
      <c r="G27" s="1219"/>
      <c r="H27" s="1219"/>
      <c r="I27" s="1219"/>
      <c r="J27" s="1220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1">
    <mergeCell ref="A8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&amp;C&amp;P+57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2">
      <selection activeCell="J3" sqref="J3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3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21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18" customHeight="1">
      <c r="A4" s="252" t="s">
        <v>22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145" t="s">
        <v>967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customHeight="1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8" customHeight="1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>
      <c r="A8" s="1212" t="s">
        <v>6</v>
      </c>
      <c r="B8" s="1221"/>
      <c r="C8" s="1221"/>
      <c r="D8" s="1221"/>
      <c r="E8" s="1221"/>
      <c r="F8" s="1221"/>
      <c r="G8" s="1221"/>
      <c r="H8" s="1221"/>
      <c r="I8" s="1221"/>
      <c r="J8" s="1222"/>
    </row>
    <row r="9" spans="1:10" ht="12.75">
      <c r="A9" s="1223"/>
      <c r="B9" s="1224"/>
      <c r="C9" s="1224"/>
      <c r="D9" s="1224"/>
      <c r="E9" s="1224"/>
      <c r="F9" s="1224"/>
      <c r="G9" s="1224"/>
      <c r="H9" s="1224"/>
      <c r="I9" s="1224"/>
      <c r="J9" s="1225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1">
    <mergeCell ref="A8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&amp;C&amp;P+58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J3" sqref="J3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23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30" customHeight="1">
      <c r="A4" s="273" t="s">
        <v>30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145" t="s">
        <v>967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customHeight="1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8" customHeight="1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>
      <c r="A8" s="1212" t="s">
        <v>6</v>
      </c>
      <c r="B8" s="1221"/>
      <c r="C8" s="1221"/>
      <c r="D8" s="1221"/>
      <c r="E8" s="1221"/>
      <c r="F8" s="1221"/>
      <c r="G8" s="1221"/>
      <c r="H8" s="1221"/>
      <c r="I8" s="1221"/>
      <c r="J8" s="1222"/>
    </row>
    <row r="9" spans="1:10" ht="12.75">
      <c r="A9" s="1223"/>
      <c r="B9" s="1224"/>
      <c r="C9" s="1224"/>
      <c r="D9" s="1224"/>
      <c r="E9" s="1224"/>
      <c r="F9" s="1224"/>
      <c r="G9" s="1224"/>
      <c r="H9" s="1224"/>
      <c r="I9" s="1224"/>
      <c r="J9" s="1225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1">
    <mergeCell ref="A8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&amp;C&amp;P+59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J3" sqref="J3"/>
    </sheetView>
  </sheetViews>
  <sheetFormatPr defaultColWidth="9.00390625" defaultRowHeight="12.75"/>
  <cols>
    <col min="5" max="6" width="11.625" style="0" customWidth="1"/>
    <col min="7" max="7" width="13.00390625" style="0" customWidth="1"/>
    <col min="8" max="8" width="16.50390625" style="0" customWidth="1"/>
    <col min="9" max="9" width="15.50390625" style="0" customWidth="1"/>
    <col min="10" max="10" width="34.8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31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30" customHeight="1">
      <c r="A4" s="273" t="s">
        <v>32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145" t="s">
        <v>967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8" customHeight="1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8" customHeight="1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>
      <c r="A8" s="1212" t="s">
        <v>6</v>
      </c>
      <c r="B8" s="1221"/>
      <c r="C8" s="1221"/>
      <c r="D8" s="1221"/>
      <c r="E8" s="1221"/>
      <c r="F8" s="1221"/>
      <c r="G8" s="1221"/>
      <c r="H8" s="1221"/>
      <c r="I8" s="1221"/>
      <c r="J8" s="1222"/>
    </row>
    <row r="9" spans="1:10" ht="12.75">
      <c r="A9" s="1223"/>
      <c r="B9" s="1224"/>
      <c r="C9" s="1224"/>
      <c r="D9" s="1224"/>
      <c r="E9" s="1224"/>
      <c r="F9" s="1224"/>
      <c r="G9" s="1224"/>
      <c r="H9" s="1224"/>
      <c r="I9" s="1224"/>
      <c r="J9" s="1225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1">
    <mergeCell ref="A8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H12" sqref="H12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16.625" style="0" customWidth="1"/>
    <col min="4" max="4" width="37.625" style="0" customWidth="1"/>
    <col min="5" max="5" width="6.625" style="0" customWidth="1"/>
    <col min="6" max="8" width="16.625" style="0" customWidth="1"/>
    <col min="9" max="9" width="8.50390625" style="0" customWidth="1"/>
  </cols>
  <sheetData>
    <row r="1" ht="13.5">
      <c r="H1" s="910" t="s">
        <v>986</v>
      </c>
    </row>
    <row r="2" ht="12.75">
      <c r="B2" t="s">
        <v>36</v>
      </c>
    </row>
    <row r="3" ht="12.75">
      <c r="H3" s="210"/>
    </row>
    <row r="4" ht="12.75">
      <c r="H4" s="210"/>
    </row>
    <row r="5" ht="12.75">
      <c r="H5" s="210"/>
    </row>
    <row r="6" spans="2:8" s="225" customFormat="1" ht="21" customHeight="1">
      <c r="B6" s="14" t="s">
        <v>987</v>
      </c>
      <c r="C6" s="226"/>
      <c r="D6" s="224"/>
      <c r="E6" s="224"/>
      <c r="F6" s="224"/>
      <c r="G6" s="224"/>
      <c r="H6" s="224"/>
    </row>
    <row r="7" spans="2:8" ht="12.75">
      <c r="B7" s="18" t="s">
        <v>967</v>
      </c>
      <c r="C7" s="17"/>
      <c r="D7" s="17"/>
      <c r="E7" s="17"/>
      <c r="F7" s="17"/>
      <c r="G7" s="17"/>
      <c r="H7" s="17"/>
    </row>
    <row r="8" spans="2:8" ht="13.5" thickBot="1">
      <c r="B8" s="18"/>
      <c r="C8" s="17"/>
      <c r="D8" s="17"/>
      <c r="E8" s="17"/>
      <c r="F8" s="17"/>
      <c r="G8" s="17"/>
      <c r="H8" s="17"/>
    </row>
    <row r="9" spans="2:8" ht="18" customHeight="1">
      <c r="B9" s="228"/>
      <c r="C9" s="229"/>
      <c r="D9" s="229"/>
      <c r="E9" s="230"/>
      <c r="F9" s="914" t="s">
        <v>0</v>
      </c>
      <c r="G9" s="915"/>
      <c r="H9" s="916" t="s">
        <v>893</v>
      </c>
    </row>
    <row r="10" spans="2:8" ht="18" customHeight="1" thickBot="1">
      <c r="B10" s="6"/>
      <c r="C10" s="235"/>
      <c r="D10" s="235"/>
      <c r="E10" s="236"/>
      <c r="F10" s="917" t="s">
        <v>968</v>
      </c>
      <c r="G10" s="918" t="s">
        <v>969</v>
      </c>
      <c r="H10" s="919" t="s">
        <v>1</v>
      </c>
    </row>
    <row r="11" spans="2:8" ht="18" customHeight="1">
      <c r="B11" s="240"/>
      <c r="C11" s="201"/>
      <c r="D11" s="129"/>
      <c r="E11" s="241"/>
      <c r="F11" s="911"/>
      <c r="G11" s="913"/>
      <c r="H11" s="912"/>
    </row>
    <row r="12" spans="2:8" ht="18" customHeight="1">
      <c r="B12" s="920" t="s">
        <v>988</v>
      </c>
      <c r="C12" s="290"/>
      <c r="D12" s="290"/>
      <c r="E12" s="921"/>
      <c r="F12" s="1000">
        <v>0</v>
      </c>
      <c r="G12" s="1001">
        <v>2620</v>
      </c>
      <c r="H12" s="924">
        <v>2619.1</v>
      </c>
    </row>
    <row r="13" spans="2:8" ht="18" customHeight="1">
      <c r="B13" s="920" t="s">
        <v>971</v>
      </c>
      <c r="C13" s="290" t="s">
        <v>972</v>
      </c>
      <c r="D13" s="290"/>
      <c r="E13" s="921"/>
      <c r="F13" s="1000">
        <v>0</v>
      </c>
      <c r="G13" s="1001">
        <v>0</v>
      </c>
      <c r="H13" s="924">
        <v>0</v>
      </c>
    </row>
    <row r="14" spans="2:8" ht="18" customHeight="1">
      <c r="B14" s="920"/>
      <c r="C14" s="290"/>
      <c r="D14" s="290"/>
      <c r="E14" s="921"/>
      <c r="F14" s="1000"/>
      <c r="G14" s="1001"/>
      <c r="H14" s="924"/>
    </row>
    <row r="15" spans="2:8" ht="18" customHeight="1">
      <c r="B15" s="920" t="s">
        <v>989</v>
      </c>
      <c r="C15" s="290"/>
      <c r="D15" s="290"/>
      <c r="E15" s="921"/>
      <c r="F15" s="1000">
        <v>233000</v>
      </c>
      <c r="G15" s="1001">
        <v>528349</v>
      </c>
      <c r="H15" s="924">
        <v>528127.34</v>
      </c>
    </row>
    <row r="16" spans="2:8" ht="18" customHeight="1">
      <c r="B16" s="920" t="s">
        <v>971</v>
      </c>
      <c r="C16" s="290" t="s">
        <v>972</v>
      </c>
      <c r="D16" s="290"/>
      <c r="E16" s="921"/>
      <c r="F16" s="1000">
        <v>0</v>
      </c>
      <c r="G16" s="1001">
        <v>0</v>
      </c>
      <c r="H16" s="924">
        <v>0</v>
      </c>
    </row>
    <row r="17" spans="2:8" ht="18" customHeight="1">
      <c r="B17" s="920"/>
      <c r="C17" s="290"/>
      <c r="D17" s="290"/>
      <c r="E17" s="921"/>
      <c r="F17" s="1000"/>
      <c r="G17" s="1001"/>
      <c r="H17" s="924"/>
    </row>
    <row r="18" spans="2:8" ht="18" customHeight="1">
      <c r="B18" s="920" t="s">
        <v>990</v>
      </c>
      <c r="C18" s="290"/>
      <c r="D18" s="290"/>
      <c r="E18" s="921"/>
      <c r="F18" s="1000">
        <v>0</v>
      </c>
      <c r="G18" s="1001">
        <v>0</v>
      </c>
      <c r="H18" s="924">
        <v>0</v>
      </c>
    </row>
    <row r="19" spans="2:8" ht="18" customHeight="1">
      <c r="B19" s="920" t="s">
        <v>971</v>
      </c>
      <c r="C19" s="290" t="s">
        <v>972</v>
      </c>
      <c r="D19" s="290"/>
      <c r="E19" s="921"/>
      <c r="F19" s="1000">
        <v>0</v>
      </c>
      <c r="G19" s="1001">
        <v>0</v>
      </c>
      <c r="H19" s="924">
        <v>0</v>
      </c>
    </row>
    <row r="20" spans="2:8" ht="18" customHeight="1">
      <c r="B20" s="920"/>
      <c r="C20" s="290"/>
      <c r="D20" s="290"/>
      <c r="E20" s="921"/>
      <c r="F20" s="1000"/>
      <c r="G20" s="1001"/>
      <c r="H20" s="924"/>
    </row>
    <row r="21" spans="2:8" ht="18" customHeight="1">
      <c r="B21" s="920" t="s">
        <v>991</v>
      </c>
      <c r="C21" s="290"/>
      <c r="D21" s="290"/>
      <c r="E21" s="921"/>
      <c r="F21" s="1000">
        <v>0</v>
      </c>
      <c r="G21" s="1001">
        <v>0</v>
      </c>
      <c r="H21" s="924">
        <v>0</v>
      </c>
    </row>
    <row r="22" spans="2:8" ht="18" customHeight="1">
      <c r="B22" s="920" t="s">
        <v>971</v>
      </c>
      <c r="C22" s="290" t="s">
        <v>972</v>
      </c>
      <c r="D22" s="290"/>
      <c r="E22" s="921"/>
      <c r="F22" s="1000">
        <v>0</v>
      </c>
      <c r="G22" s="1001">
        <v>0</v>
      </c>
      <c r="H22" s="924">
        <v>0</v>
      </c>
    </row>
    <row r="23" spans="2:8" ht="18" customHeight="1">
      <c r="B23" s="920"/>
      <c r="C23" s="290"/>
      <c r="D23" s="290"/>
      <c r="E23" s="921"/>
      <c r="F23" s="1000"/>
      <c r="G23" s="1001"/>
      <c r="H23" s="924"/>
    </row>
    <row r="24" spans="2:8" ht="18" customHeight="1">
      <c r="B24" s="920" t="s">
        <v>992</v>
      </c>
      <c r="C24" s="290"/>
      <c r="D24" s="290"/>
      <c r="E24" s="921"/>
      <c r="F24" s="1000">
        <v>8500</v>
      </c>
      <c r="G24" s="1001">
        <v>24450</v>
      </c>
      <c r="H24" s="924">
        <v>19594.52</v>
      </c>
    </row>
    <row r="25" spans="2:8" ht="18" customHeight="1">
      <c r="B25" s="920" t="s">
        <v>971</v>
      </c>
      <c r="C25" s="290" t="s">
        <v>972</v>
      </c>
      <c r="D25" s="290"/>
      <c r="E25" s="921"/>
      <c r="F25" s="1000">
        <v>0</v>
      </c>
      <c r="G25" s="1001">
        <v>0</v>
      </c>
      <c r="H25" s="924">
        <v>0</v>
      </c>
    </row>
    <row r="26" spans="2:8" ht="18" customHeight="1">
      <c r="B26" s="920"/>
      <c r="C26" s="290"/>
      <c r="D26" s="290"/>
      <c r="E26" s="921"/>
      <c r="F26" s="1000"/>
      <c r="G26" s="1001"/>
      <c r="H26" s="924"/>
    </row>
    <row r="27" spans="2:8" ht="18" customHeight="1">
      <c r="B27" s="920" t="s">
        <v>993</v>
      </c>
      <c r="C27" s="290"/>
      <c r="D27" s="290"/>
      <c r="E27" s="921"/>
      <c r="F27" s="1000">
        <v>18000</v>
      </c>
      <c r="G27" s="1001">
        <v>138885</v>
      </c>
      <c r="H27" s="924">
        <v>112976.78</v>
      </c>
    </row>
    <row r="28" spans="2:8" ht="18" customHeight="1">
      <c r="B28" s="920" t="s">
        <v>971</v>
      </c>
      <c r="C28" s="290" t="s">
        <v>972</v>
      </c>
      <c r="D28" s="290"/>
      <c r="E28" s="921"/>
      <c r="F28" s="1000">
        <v>0</v>
      </c>
      <c r="G28" s="1001">
        <v>0</v>
      </c>
      <c r="H28" s="924">
        <v>0</v>
      </c>
    </row>
    <row r="29" spans="2:8" ht="18" customHeight="1">
      <c r="B29" s="920"/>
      <c r="C29" s="290"/>
      <c r="D29" s="290"/>
      <c r="E29" s="921"/>
      <c r="F29" s="922"/>
      <c r="G29" s="923"/>
      <c r="H29" s="924"/>
    </row>
    <row r="30" spans="2:8" ht="18" customHeight="1">
      <c r="B30" s="920" t="s">
        <v>994</v>
      </c>
      <c r="C30" s="290"/>
      <c r="D30" s="290"/>
      <c r="E30" s="921"/>
      <c r="F30" s="1000">
        <v>0</v>
      </c>
      <c r="G30" s="1001">
        <v>0</v>
      </c>
      <c r="H30" s="924">
        <v>0</v>
      </c>
    </row>
    <row r="31" spans="2:8" ht="18" customHeight="1">
      <c r="B31" s="920" t="s">
        <v>971</v>
      </c>
      <c r="C31" s="290" t="s">
        <v>972</v>
      </c>
      <c r="D31" s="290"/>
      <c r="E31" s="921"/>
      <c r="F31" s="1000">
        <v>0</v>
      </c>
      <c r="G31" s="1001">
        <v>0</v>
      </c>
      <c r="H31" s="924">
        <v>0</v>
      </c>
    </row>
    <row r="32" spans="2:8" ht="18" customHeight="1">
      <c r="B32" s="920"/>
      <c r="C32" s="290"/>
      <c r="D32" s="290"/>
      <c r="E32" s="921"/>
      <c r="F32" s="922"/>
      <c r="G32" s="923"/>
      <c r="H32" s="924"/>
    </row>
    <row r="33" spans="2:8" ht="18" customHeight="1">
      <c r="B33" s="920" t="s">
        <v>995</v>
      </c>
      <c r="C33" s="290"/>
      <c r="D33" s="290"/>
      <c r="E33" s="921"/>
      <c r="F33" s="1000">
        <v>0</v>
      </c>
      <c r="G33" s="1001">
        <v>0</v>
      </c>
      <c r="H33" s="924">
        <v>0</v>
      </c>
    </row>
    <row r="34" spans="2:8" ht="18" customHeight="1">
      <c r="B34" s="920" t="s">
        <v>971</v>
      </c>
      <c r="C34" s="290" t="s">
        <v>972</v>
      </c>
      <c r="D34" s="290"/>
      <c r="E34" s="921"/>
      <c r="F34" s="1000">
        <v>0</v>
      </c>
      <c r="G34" s="1001">
        <v>0</v>
      </c>
      <c r="H34" s="924">
        <v>0</v>
      </c>
    </row>
    <row r="35" spans="2:8" ht="18" customHeight="1" thickBot="1">
      <c r="B35" s="925"/>
      <c r="C35" s="926"/>
      <c r="D35" s="926"/>
      <c r="E35" s="927"/>
      <c r="F35" s="928"/>
      <c r="G35" s="929"/>
      <c r="H35" s="930"/>
    </row>
    <row r="36" spans="2:8" ht="18" customHeight="1">
      <c r="B36" s="129"/>
      <c r="C36" s="129"/>
      <c r="D36" s="129"/>
      <c r="E36" s="129"/>
      <c r="F36" s="129"/>
      <c r="G36" s="129"/>
      <c r="H36" s="129"/>
    </row>
    <row r="37" spans="2:8" ht="18" customHeight="1">
      <c r="B37" s="129"/>
      <c r="C37" s="129"/>
      <c r="D37" s="129"/>
      <c r="E37" s="129"/>
      <c r="F37" s="129"/>
      <c r="G37" s="129"/>
      <c r="H37" s="129"/>
    </row>
    <row r="38" spans="2:8" s="138" customFormat="1" ht="18" customHeight="1">
      <c r="B38" s="201" t="s">
        <v>13</v>
      </c>
      <c r="E38" s="244" t="s">
        <v>16</v>
      </c>
      <c r="H38" s="274" t="s">
        <v>33</v>
      </c>
    </row>
    <row r="39" spans="2:5" s="138" customFormat="1" ht="18" customHeight="1">
      <c r="B39" s="244" t="s">
        <v>14</v>
      </c>
      <c r="E39" s="138" t="s">
        <v>15</v>
      </c>
    </row>
    <row r="40" spans="1:8" ht="12.75">
      <c r="A40" s="138"/>
      <c r="B40" s="201"/>
      <c r="C40" s="138"/>
      <c r="D40" s="138"/>
      <c r="E40" s="138"/>
      <c r="F40" s="138"/>
      <c r="H40" s="138"/>
    </row>
    <row r="41" ht="12.75">
      <c r="B41" s="129"/>
    </row>
    <row r="42" ht="12.75">
      <c r="B42" s="129"/>
    </row>
    <row r="43" ht="12.75">
      <c r="B43" s="129"/>
    </row>
    <row r="44" ht="12.75">
      <c r="B44" s="129"/>
    </row>
    <row r="45" ht="12.75">
      <c r="B45" s="129"/>
    </row>
    <row r="46" ht="12.75">
      <c r="B46" s="129"/>
    </row>
  </sheetData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Footer>&amp;C&amp;P+61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62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34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2.75">
      <c r="A5" s="252" t="s">
        <v>35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3.5" thickBot="1">
      <c r="A6" s="253"/>
      <c r="B6" s="138"/>
      <c r="C6" s="138"/>
      <c r="D6" s="138"/>
      <c r="E6" s="138"/>
      <c r="F6" s="138"/>
      <c r="G6" s="145" t="s">
        <v>967</v>
      </c>
      <c r="H6" s="138"/>
      <c r="I6" s="252"/>
      <c r="J6" s="252"/>
    </row>
    <row r="7" spans="1:10" ht="12.75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3.5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27" customHeight="1">
      <c r="A9" s="933" t="s">
        <v>27</v>
      </c>
      <c r="B9" s="934"/>
      <c r="C9" s="934"/>
      <c r="D9" s="934"/>
      <c r="E9" s="935">
        <v>0</v>
      </c>
      <c r="F9" s="936">
        <v>2620</v>
      </c>
      <c r="G9" s="936">
        <v>2619.095</v>
      </c>
      <c r="H9" s="994" t="s">
        <v>730</v>
      </c>
      <c r="I9" s="1229" t="s">
        <v>28</v>
      </c>
      <c r="J9" s="1230"/>
    </row>
    <row r="10" spans="1:10" ht="12.75">
      <c r="A10" s="877"/>
      <c r="B10" s="878"/>
      <c r="C10" s="878"/>
      <c r="D10" s="878"/>
      <c r="E10" s="879"/>
      <c r="F10" s="880"/>
      <c r="G10" s="880"/>
      <c r="H10" s="168"/>
      <c r="I10" s="1200"/>
      <c r="J10" s="1201"/>
    </row>
    <row r="11" spans="1:10" ht="12.75">
      <c r="A11" s="240"/>
      <c r="B11" s="201"/>
      <c r="C11" s="201"/>
      <c r="D11" s="201"/>
      <c r="E11" s="874"/>
      <c r="F11" s="325"/>
      <c r="G11" s="325"/>
      <c r="H11" s="203"/>
      <c r="I11" s="875"/>
      <c r="J11" s="202"/>
    </row>
    <row r="12" spans="1:10" ht="12.75">
      <c r="A12" s="240"/>
      <c r="B12" s="201"/>
      <c r="C12" s="201"/>
      <c r="D12" s="201"/>
      <c r="E12" s="874"/>
      <c r="F12" s="325"/>
      <c r="G12" s="325"/>
      <c r="H12" s="203"/>
      <c r="I12" s="875"/>
      <c r="J12" s="202"/>
    </row>
    <row r="13" spans="1:10" ht="12.75">
      <c r="A13" s="240"/>
      <c r="B13" s="201"/>
      <c r="C13" s="201"/>
      <c r="D13" s="201"/>
      <c r="E13" s="874"/>
      <c r="F13" s="325"/>
      <c r="G13" s="325"/>
      <c r="H13" s="203"/>
      <c r="I13" s="875"/>
      <c r="J13" s="202"/>
    </row>
    <row r="14" spans="1:10" ht="12.75">
      <c r="A14" s="240"/>
      <c r="B14" s="201"/>
      <c r="C14" s="201"/>
      <c r="D14" s="201"/>
      <c r="E14" s="874"/>
      <c r="F14" s="325"/>
      <c r="G14" s="325"/>
      <c r="H14" s="203"/>
      <c r="I14" s="875"/>
      <c r="J14" s="202"/>
    </row>
    <row r="15" spans="1:10" ht="12.75">
      <c r="A15" s="240"/>
      <c r="B15" s="201"/>
      <c r="C15" s="201"/>
      <c r="D15" s="201"/>
      <c r="E15" s="874"/>
      <c r="F15" s="325"/>
      <c r="G15" s="325"/>
      <c r="H15" s="203"/>
      <c r="I15" s="875"/>
      <c r="J15" s="202"/>
    </row>
    <row r="16" spans="1:10" ht="12.75">
      <c r="A16" s="240"/>
      <c r="B16" s="201"/>
      <c r="C16" s="201"/>
      <c r="D16" s="201"/>
      <c r="E16" s="874"/>
      <c r="F16" s="325"/>
      <c r="G16" s="325"/>
      <c r="H16" s="203"/>
      <c r="I16" s="875"/>
      <c r="J16" s="202"/>
    </row>
    <row r="17" spans="1:10" ht="12.75">
      <c r="A17" s="240"/>
      <c r="B17" s="201"/>
      <c r="C17" s="201"/>
      <c r="D17" s="201"/>
      <c r="E17" s="874"/>
      <c r="F17" s="325"/>
      <c r="G17" s="325"/>
      <c r="H17" s="203"/>
      <c r="I17" s="875"/>
      <c r="J17" s="202"/>
    </row>
    <row r="18" spans="1:10" ht="12.75">
      <c r="A18" s="240"/>
      <c r="B18" s="201"/>
      <c r="C18" s="201"/>
      <c r="D18" s="201"/>
      <c r="E18" s="874"/>
      <c r="F18" s="325"/>
      <c r="G18" s="325"/>
      <c r="H18" s="203"/>
      <c r="I18" s="875"/>
      <c r="J18" s="202"/>
    </row>
    <row r="19" spans="1:10" ht="12.75">
      <c r="A19" s="240"/>
      <c r="B19" s="201"/>
      <c r="C19" s="201"/>
      <c r="D19" s="201"/>
      <c r="E19" s="874"/>
      <c r="F19" s="325"/>
      <c r="G19" s="325"/>
      <c r="H19" s="203"/>
      <c r="I19" s="875"/>
      <c r="J19" s="202"/>
    </row>
    <row r="20" spans="1:10" ht="12.75">
      <c r="A20" s="240"/>
      <c r="B20" s="201"/>
      <c r="C20" s="201"/>
      <c r="D20" s="201"/>
      <c r="E20" s="874"/>
      <c r="F20" s="325"/>
      <c r="G20" s="325"/>
      <c r="H20" s="203"/>
      <c r="I20" s="875"/>
      <c r="J20" s="202"/>
    </row>
    <row r="21" spans="1:10" ht="12.75">
      <c r="A21" s="240"/>
      <c r="B21" s="201"/>
      <c r="C21" s="201"/>
      <c r="D21" s="201"/>
      <c r="E21" s="874"/>
      <c r="F21" s="325"/>
      <c r="G21" s="325"/>
      <c r="H21" s="203"/>
      <c r="I21" s="875"/>
      <c r="J21" s="202"/>
    </row>
    <row r="22" spans="1:10" ht="12.75">
      <c r="A22" s="240"/>
      <c r="B22" s="201"/>
      <c r="C22" s="201"/>
      <c r="D22" s="201"/>
      <c r="E22" s="874"/>
      <c r="F22" s="325"/>
      <c r="G22" s="325"/>
      <c r="H22" s="203"/>
      <c r="I22" s="875"/>
      <c r="J22" s="202"/>
    </row>
    <row r="23" spans="1:10" ht="12.75">
      <c r="A23" s="240"/>
      <c r="B23" s="201"/>
      <c r="C23" s="201"/>
      <c r="D23" s="201"/>
      <c r="E23" s="874"/>
      <c r="F23" s="325"/>
      <c r="G23" s="325"/>
      <c r="H23" s="203"/>
      <c r="I23" s="875"/>
      <c r="J23" s="202"/>
    </row>
    <row r="24" spans="1:10" ht="12.75">
      <c r="A24" s="240"/>
      <c r="B24" s="201"/>
      <c r="C24" s="201"/>
      <c r="D24" s="201"/>
      <c r="E24" s="874"/>
      <c r="F24" s="325"/>
      <c r="G24" s="325"/>
      <c r="H24" s="203"/>
      <c r="I24" s="875"/>
      <c r="J24" s="202"/>
    </row>
    <row r="25" spans="1:10" ht="12.75">
      <c r="A25" s="896"/>
      <c r="B25" s="897"/>
      <c r="C25" s="897"/>
      <c r="D25" s="897"/>
      <c r="E25" s="898"/>
      <c r="F25" s="899"/>
      <c r="G25" s="899"/>
      <c r="H25" s="900"/>
      <c r="I25" s="892"/>
      <c r="J25" s="893"/>
    </row>
    <row r="26" spans="1:10" ht="13.5" thickBot="1">
      <c r="A26" s="882" t="s">
        <v>950</v>
      </c>
      <c r="B26" s="883"/>
      <c r="C26" s="883"/>
      <c r="D26" s="883"/>
      <c r="E26" s="884">
        <f>SUM(E9:E25)</f>
        <v>0</v>
      </c>
      <c r="F26" s="885">
        <f>SUM(F9:F25)</f>
        <v>2620</v>
      </c>
      <c r="G26" s="885">
        <f>SUM(G9:G25)</f>
        <v>2619.095</v>
      </c>
      <c r="H26" s="886"/>
      <c r="I26" s="249"/>
      <c r="J26" s="261"/>
    </row>
    <row r="27" spans="1:10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 t="s">
        <v>429</v>
      </c>
      <c r="B29" s="138"/>
      <c r="C29" s="138"/>
      <c r="D29" s="138"/>
      <c r="E29" s="138"/>
      <c r="F29" s="138"/>
      <c r="G29" s="138"/>
      <c r="H29" s="138" t="s">
        <v>428</v>
      </c>
      <c r="I29" s="201"/>
      <c r="J29" s="296" t="s">
        <v>33</v>
      </c>
    </row>
    <row r="30" spans="1:10" ht="12.75">
      <c r="A30" s="138"/>
      <c r="B30" s="138"/>
      <c r="C30" s="138"/>
      <c r="D30" s="138"/>
      <c r="E30" s="138"/>
      <c r="F30" s="138"/>
      <c r="G30" s="138"/>
      <c r="H30" s="138"/>
      <c r="I30" s="201"/>
      <c r="J30" s="138"/>
    </row>
    <row r="31" spans="1:10" ht="12.75">
      <c r="A31" s="201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2">
    <mergeCell ref="I10:J10"/>
    <mergeCell ref="I9:J9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1.12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37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2.75">
      <c r="A5" s="252" t="s">
        <v>38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3.5" thickBot="1">
      <c r="A6" s="253"/>
      <c r="B6" s="138"/>
      <c r="C6" s="138"/>
      <c r="D6" s="138"/>
      <c r="E6" s="138"/>
      <c r="F6" s="145"/>
      <c r="G6" s="145" t="s">
        <v>967</v>
      </c>
      <c r="H6" s="138"/>
      <c r="I6" s="252"/>
      <c r="J6" s="252"/>
    </row>
    <row r="7" spans="1:10" ht="12.75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3.5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12.75" customHeight="1">
      <c r="A9" s="933"/>
      <c r="B9" s="934"/>
      <c r="C9" s="934"/>
      <c r="D9" s="934"/>
      <c r="E9" s="935"/>
      <c r="F9" s="936"/>
      <c r="G9" s="936"/>
      <c r="H9" s="258"/>
      <c r="I9" s="931"/>
      <c r="J9" s="932"/>
    </row>
    <row r="10" spans="1:10" ht="12.75">
      <c r="A10" s="240" t="s">
        <v>27</v>
      </c>
      <c r="B10" s="201"/>
      <c r="C10" s="201"/>
      <c r="D10" s="202"/>
      <c r="E10" s="874">
        <v>233000</v>
      </c>
      <c r="F10" s="325">
        <v>528139</v>
      </c>
      <c r="G10" s="325">
        <v>528127.34</v>
      </c>
      <c r="H10" s="168" t="s">
        <v>430</v>
      </c>
      <c r="I10" s="1200" t="s">
        <v>28</v>
      </c>
      <c r="J10" s="1231"/>
    </row>
    <row r="11" spans="1:10" ht="12.75">
      <c r="A11" s="240"/>
      <c r="B11" s="201"/>
      <c r="C11" s="201"/>
      <c r="D11" s="202"/>
      <c r="E11" s="267"/>
      <c r="F11" s="203"/>
      <c r="G11" s="203"/>
      <c r="H11" s="203"/>
      <c r="I11" s="201"/>
      <c r="J11" s="202"/>
    </row>
    <row r="12" spans="1:10" ht="12.75">
      <c r="A12" s="1003" t="s">
        <v>431</v>
      </c>
      <c r="B12" s="201"/>
      <c r="C12" s="201"/>
      <c r="D12" s="202"/>
      <c r="E12" s="1004">
        <v>0</v>
      </c>
      <c r="F12" s="123">
        <v>210</v>
      </c>
      <c r="G12" s="123">
        <v>0</v>
      </c>
      <c r="H12" s="203"/>
      <c r="I12" s="875" t="s">
        <v>432</v>
      </c>
      <c r="J12" s="202"/>
    </row>
    <row r="13" spans="1:10" ht="12.75">
      <c r="A13" s="1003"/>
      <c r="B13" s="201"/>
      <c r="C13" s="201"/>
      <c r="D13" s="202"/>
      <c r="E13" s="1004"/>
      <c r="F13" s="123"/>
      <c r="G13" s="123"/>
      <c r="H13" s="203"/>
      <c r="I13" s="875"/>
      <c r="J13" s="202"/>
    </row>
    <row r="14" spans="1:10" ht="12.75">
      <c r="A14" s="240"/>
      <c r="B14" s="201"/>
      <c r="C14" s="201"/>
      <c r="D14" s="201"/>
      <c r="E14" s="874"/>
      <c r="F14" s="325"/>
      <c r="G14" s="325"/>
      <c r="H14" s="203"/>
      <c r="I14" s="875"/>
      <c r="J14" s="202"/>
    </row>
    <row r="15" spans="1:10" ht="12.75">
      <c r="A15" s="240"/>
      <c r="B15" s="201"/>
      <c r="C15" s="201"/>
      <c r="D15" s="201"/>
      <c r="E15" s="874"/>
      <c r="F15" s="325"/>
      <c r="G15" s="325"/>
      <c r="H15" s="203"/>
      <c r="I15" s="875"/>
      <c r="J15" s="202"/>
    </row>
    <row r="16" spans="1:10" ht="12.75">
      <c r="A16" s="240"/>
      <c r="B16" s="201"/>
      <c r="C16" s="201"/>
      <c r="D16" s="201"/>
      <c r="E16" s="874"/>
      <c r="F16" s="325"/>
      <c r="G16" s="325"/>
      <c r="H16" s="203"/>
      <c r="I16" s="875"/>
      <c r="J16" s="202"/>
    </row>
    <row r="17" spans="1:10" ht="12.75">
      <c r="A17" s="240"/>
      <c r="B17" s="201"/>
      <c r="C17" s="201"/>
      <c r="D17" s="201"/>
      <c r="E17" s="874"/>
      <c r="F17" s="325"/>
      <c r="G17" s="325"/>
      <c r="H17" s="203"/>
      <c r="I17" s="875"/>
      <c r="J17" s="202"/>
    </row>
    <row r="18" spans="1:10" ht="12.75">
      <c r="A18" s="240"/>
      <c r="B18" s="201"/>
      <c r="C18" s="201"/>
      <c r="D18" s="201"/>
      <c r="E18" s="874"/>
      <c r="F18" s="325"/>
      <c r="G18" s="325"/>
      <c r="H18" s="203"/>
      <c r="I18" s="875"/>
      <c r="J18" s="202"/>
    </row>
    <row r="19" spans="1:10" ht="12.75">
      <c r="A19" s="240"/>
      <c r="B19" s="201"/>
      <c r="C19" s="201"/>
      <c r="D19" s="201"/>
      <c r="E19" s="874"/>
      <c r="F19" s="325"/>
      <c r="G19" s="325"/>
      <c r="H19" s="203"/>
      <c r="I19" s="875"/>
      <c r="J19" s="202"/>
    </row>
    <row r="20" spans="1:10" ht="12.75">
      <c r="A20" s="240"/>
      <c r="B20" s="201"/>
      <c r="C20" s="201"/>
      <c r="D20" s="201"/>
      <c r="E20" s="874"/>
      <c r="F20" s="325"/>
      <c r="G20" s="325"/>
      <c r="H20" s="203"/>
      <c r="I20" s="875"/>
      <c r="J20" s="202"/>
    </row>
    <row r="21" spans="1:10" ht="12.75">
      <c r="A21" s="240"/>
      <c r="B21" s="201"/>
      <c r="C21" s="201"/>
      <c r="D21" s="201"/>
      <c r="E21" s="874"/>
      <c r="F21" s="325"/>
      <c r="G21" s="325"/>
      <c r="H21" s="203"/>
      <c r="I21" s="875"/>
      <c r="J21" s="202"/>
    </row>
    <row r="22" spans="1:10" ht="12.75">
      <c r="A22" s="240"/>
      <c r="B22" s="201"/>
      <c r="C22" s="201"/>
      <c r="D22" s="201"/>
      <c r="E22" s="874"/>
      <c r="F22" s="325"/>
      <c r="G22" s="325"/>
      <c r="H22" s="203"/>
      <c r="I22" s="875"/>
      <c r="J22" s="202"/>
    </row>
    <row r="23" spans="1:10" ht="12.75">
      <c r="A23" s="240"/>
      <c r="B23" s="201"/>
      <c r="C23" s="201"/>
      <c r="D23" s="201"/>
      <c r="E23" s="874"/>
      <c r="F23" s="325"/>
      <c r="G23" s="325"/>
      <c r="H23" s="203"/>
      <c r="I23" s="875"/>
      <c r="J23" s="202"/>
    </row>
    <row r="24" spans="1:10" ht="12.75">
      <c r="A24" s="240"/>
      <c r="B24" s="201"/>
      <c r="C24" s="201"/>
      <c r="D24" s="201"/>
      <c r="E24" s="874"/>
      <c r="F24" s="325"/>
      <c r="G24" s="325"/>
      <c r="H24" s="203"/>
      <c r="I24" s="875"/>
      <c r="J24" s="202"/>
    </row>
    <row r="25" spans="1:10" ht="12.75">
      <c r="A25" s="896"/>
      <c r="B25" s="897"/>
      <c r="C25" s="897"/>
      <c r="D25" s="897"/>
      <c r="E25" s="898"/>
      <c r="F25" s="899"/>
      <c r="G25" s="899"/>
      <c r="H25" s="900"/>
      <c r="I25" s="892"/>
      <c r="J25" s="893"/>
    </row>
    <row r="26" spans="1:10" ht="13.5" thickBot="1">
      <c r="A26" s="882" t="s">
        <v>950</v>
      </c>
      <c r="B26" s="883"/>
      <c r="C26" s="883"/>
      <c r="D26" s="883"/>
      <c r="E26" s="884">
        <f>SUM(E9:E25)</f>
        <v>233000</v>
      </c>
      <c r="F26" s="885">
        <f>SUM(F9:F25)</f>
        <v>528349</v>
      </c>
      <c r="G26" s="885">
        <f>SUM(G9:G25)</f>
        <v>528127.34</v>
      </c>
      <c r="H26" s="886"/>
      <c r="I26" s="249"/>
      <c r="J26" s="261"/>
    </row>
    <row r="27" spans="1:10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 t="s">
        <v>429</v>
      </c>
      <c r="B29" s="138"/>
      <c r="C29" s="138"/>
      <c r="D29" s="138"/>
      <c r="E29" s="138"/>
      <c r="F29" s="138"/>
      <c r="G29" s="138"/>
      <c r="H29" s="138" t="s">
        <v>428</v>
      </c>
      <c r="I29" s="201"/>
      <c r="J29" s="296" t="s">
        <v>33</v>
      </c>
    </row>
    <row r="30" spans="1:10" ht="12.75">
      <c r="A30" s="138"/>
      <c r="B30" s="138"/>
      <c r="C30" s="138"/>
      <c r="D30" s="138"/>
      <c r="E30" s="138"/>
      <c r="F30" s="138"/>
      <c r="G30" s="138"/>
      <c r="H30" s="138"/>
      <c r="I30" s="201"/>
      <c r="J30" s="138"/>
    </row>
    <row r="31" spans="1:10" ht="12.75">
      <c r="A31" s="201"/>
      <c r="B31" s="138"/>
      <c r="C31" s="138"/>
      <c r="D31" s="138"/>
      <c r="E31" s="138"/>
      <c r="F31" s="138"/>
      <c r="G31" s="138"/>
      <c r="H31" s="138"/>
      <c r="I31" s="138"/>
      <c r="J31" s="138"/>
    </row>
  </sheetData>
  <mergeCells count="1">
    <mergeCell ref="I10:J10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39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8.75" customHeight="1">
      <c r="A5" s="252" t="s">
        <v>40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3.5" thickBot="1">
      <c r="A6" s="253"/>
      <c r="B6" s="138"/>
      <c r="C6" s="138"/>
      <c r="D6" s="138"/>
      <c r="E6" s="138"/>
      <c r="F6" s="145"/>
      <c r="G6" s="145" t="s">
        <v>967</v>
      </c>
      <c r="H6" s="138"/>
      <c r="I6" s="252"/>
      <c r="J6" s="252"/>
    </row>
    <row r="7" spans="1:10" ht="18" customHeight="1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8" customHeight="1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12.75">
      <c r="A9" s="1212" t="s">
        <v>6</v>
      </c>
      <c r="B9" s="1221"/>
      <c r="C9" s="1221"/>
      <c r="D9" s="1221"/>
      <c r="E9" s="1221"/>
      <c r="F9" s="1221"/>
      <c r="G9" s="1221"/>
      <c r="H9" s="1221"/>
      <c r="I9" s="1221"/>
      <c r="J9" s="1222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201"/>
      <c r="J31" s="138"/>
    </row>
    <row r="32" spans="1:10" ht="12.75">
      <c r="A32" s="201"/>
      <c r="B32" s="138"/>
      <c r="C32" s="138"/>
      <c r="D32" s="138"/>
      <c r="E32" s="138"/>
      <c r="F32" s="138"/>
      <c r="G32" s="138"/>
      <c r="H32" s="138"/>
      <c r="I32" s="138"/>
      <c r="J32" s="138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workbookViewId="0" topLeftCell="A1">
      <selection activeCell="A82" sqref="A82"/>
    </sheetView>
  </sheetViews>
  <sheetFormatPr defaultColWidth="9.00390625" defaultRowHeight="12.75"/>
  <cols>
    <col min="1" max="1" width="15.875" style="0" customWidth="1"/>
    <col min="2" max="2" width="84.50390625" style="0" customWidth="1"/>
    <col min="3" max="3" width="11.375" style="0" customWidth="1"/>
  </cols>
  <sheetData>
    <row r="2" ht="16.5" customHeight="1">
      <c r="B2" s="1022" t="s">
        <v>738</v>
      </c>
    </row>
    <row r="3" ht="16.5" customHeight="1"/>
    <row r="4" ht="16.5" customHeight="1"/>
    <row r="5" ht="16.5" customHeight="1">
      <c r="A5" s="4" t="s">
        <v>758</v>
      </c>
    </row>
    <row r="6" spans="1:3" ht="16.5" customHeight="1" thickBot="1">
      <c r="A6" s="4"/>
      <c r="C6" s="1021" t="s">
        <v>739</v>
      </c>
    </row>
    <row r="7" spans="1:3" ht="27.75" customHeight="1">
      <c r="A7" s="1023" t="s">
        <v>759</v>
      </c>
      <c r="B7" s="1024" t="s">
        <v>766</v>
      </c>
      <c r="C7" s="1025">
        <v>1</v>
      </c>
    </row>
    <row r="8" spans="1:3" ht="45.75" customHeight="1">
      <c r="A8" s="1026" t="s">
        <v>760</v>
      </c>
      <c r="B8" s="1027" t="s">
        <v>825</v>
      </c>
      <c r="C8" s="1028">
        <v>2</v>
      </c>
    </row>
    <row r="9" spans="1:3" ht="16.5" customHeight="1">
      <c r="A9" s="1029" t="s">
        <v>761</v>
      </c>
      <c r="B9" s="1030" t="s">
        <v>767</v>
      </c>
      <c r="C9" s="1031">
        <v>25</v>
      </c>
    </row>
    <row r="10" spans="1:3" ht="16.5" customHeight="1">
      <c r="A10" s="1029" t="s">
        <v>762</v>
      </c>
      <c r="B10" s="1032" t="s">
        <v>768</v>
      </c>
      <c r="C10" s="1033">
        <v>30</v>
      </c>
    </row>
    <row r="11" spans="1:3" ht="16.5" customHeight="1">
      <c r="A11" s="1034" t="s">
        <v>763</v>
      </c>
      <c r="B11" s="1032" t="s">
        <v>769</v>
      </c>
      <c r="C11" s="1033">
        <v>35</v>
      </c>
    </row>
    <row r="12" spans="1:3" ht="16.5" customHeight="1">
      <c r="A12" s="1035" t="s">
        <v>764</v>
      </c>
      <c r="B12" s="1032" t="s">
        <v>770</v>
      </c>
      <c r="C12" s="1033">
        <v>37</v>
      </c>
    </row>
    <row r="13" spans="1:3" ht="16.5" customHeight="1">
      <c r="A13" s="1035" t="s">
        <v>765</v>
      </c>
      <c r="B13" s="1032" t="s">
        <v>771</v>
      </c>
      <c r="C13" s="1033">
        <v>39</v>
      </c>
    </row>
    <row r="14" spans="1:3" ht="16.5" customHeight="1" thickBot="1">
      <c r="A14" s="925" t="s">
        <v>772</v>
      </c>
      <c r="B14" s="1036" t="s">
        <v>773</v>
      </c>
      <c r="C14" s="1037">
        <v>41</v>
      </c>
    </row>
    <row r="15" ht="16.5" customHeight="1">
      <c r="C15" s="7"/>
    </row>
    <row r="16" ht="16.5" customHeight="1">
      <c r="C16" s="7"/>
    </row>
    <row r="17" spans="1:3" ht="16.5" customHeight="1" thickBot="1">
      <c r="A17" s="4" t="s">
        <v>774</v>
      </c>
      <c r="C17" s="7"/>
    </row>
    <row r="18" spans="1:3" ht="18" customHeight="1">
      <c r="A18" s="1038" t="s">
        <v>740</v>
      </c>
      <c r="B18" s="1039" t="s">
        <v>775</v>
      </c>
      <c r="C18" s="1040">
        <v>43</v>
      </c>
    </row>
    <row r="19" spans="1:3" ht="18" customHeight="1">
      <c r="A19" s="1035" t="s">
        <v>741</v>
      </c>
      <c r="B19" s="1032" t="s">
        <v>776</v>
      </c>
      <c r="C19" s="1033">
        <v>49</v>
      </c>
    </row>
    <row r="20" spans="1:3" ht="18" customHeight="1">
      <c r="A20" s="920" t="s">
        <v>742</v>
      </c>
      <c r="B20" s="948" t="s">
        <v>777</v>
      </c>
      <c r="C20" s="949">
        <v>50</v>
      </c>
    </row>
    <row r="21" spans="1:3" ht="18" customHeight="1">
      <c r="A21" s="1041" t="s">
        <v>743</v>
      </c>
      <c r="B21" s="1042" t="s">
        <v>778</v>
      </c>
      <c r="C21" s="1043">
        <v>51</v>
      </c>
    </row>
    <row r="22" spans="1:3" ht="44.25" customHeight="1">
      <c r="A22" s="1044" t="s">
        <v>744</v>
      </c>
      <c r="B22" s="1045" t="s">
        <v>779</v>
      </c>
      <c r="C22" s="1046">
        <v>53</v>
      </c>
    </row>
    <row r="23" spans="1:3" ht="18" customHeight="1">
      <c r="A23" s="1047" t="s">
        <v>75</v>
      </c>
      <c r="B23" s="1048" t="s">
        <v>3</v>
      </c>
      <c r="C23" s="1046">
        <v>54</v>
      </c>
    </row>
    <row r="24" spans="1:3" ht="18" customHeight="1">
      <c r="A24" s="1047" t="s">
        <v>76</v>
      </c>
      <c r="B24" s="1049" t="s">
        <v>8</v>
      </c>
      <c r="C24" s="1046">
        <v>55</v>
      </c>
    </row>
    <row r="25" spans="1:9" ht="30.75" customHeight="1">
      <c r="A25" s="1047" t="s">
        <v>77</v>
      </c>
      <c r="B25" s="1050" t="s">
        <v>81</v>
      </c>
      <c r="C25" s="1046">
        <v>56</v>
      </c>
      <c r="D25" s="9"/>
      <c r="E25" s="9"/>
      <c r="F25" s="9"/>
      <c r="G25" s="9"/>
      <c r="H25" s="9"/>
      <c r="I25" s="9"/>
    </row>
    <row r="26" spans="1:3" ht="18" customHeight="1">
      <c r="A26" s="1047" t="s">
        <v>78</v>
      </c>
      <c r="B26" s="1048" t="s">
        <v>18</v>
      </c>
      <c r="C26" s="1046">
        <v>57</v>
      </c>
    </row>
    <row r="27" spans="1:3" ht="26.25" customHeight="1">
      <c r="A27" s="1047" t="s">
        <v>79</v>
      </c>
      <c r="B27" s="1050" t="s">
        <v>20</v>
      </c>
      <c r="C27" s="1046">
        <v>58</v>
      </c>
    </row>
    <row r="28" spans="1:3" ht="27.75" customHeight="1">
      <c r="A28" s="1047" t="s">
        <v>80</v>
      </c>
      <c r="B28" s="1050" t="s">
        <v>22</v>
      </c>
      <c r="C28" s="1046">
        <v>59</v>
      </c>
    </row>
    <row r="29" spans="1:3" ht="30" customHeight="1">
      <c r="A29" s="1047" t="s">
        <v>82</v>
      </c>
      <c r="B29" s="1050" t="s">
        <v>30</v>
      </c>
      <c r="C29" s="1046">
        <v>60</v>
      </c>
    </row>
    <row r="30" spans="1:3" ht="27.75" customHeight="1">
      <c r="A30" s="1047" t="s">
        <v>83</v>
      </c>
      <c r="B30" s="1051" t="s">
        <v>32</v>
      </c>
      <c r="C30" s="1046">
        <v>61</v>
      </c>
    </row>
    <row r="31" spans="1:3" ht="18" customHeight="1">
      <c r="A31" s="1035" t="s">
        <v>745</v>
      </c>
      <c r="B31" s="1032" t="s">
        <v>780</v>
      </c>
      <c r="C31" s="1052">
        <v>62</v>
      </c>
    </row>
    <row r="32" spans="1:3" ht="18" customHeight="1">
      <c r="A32" s="1035" t="s">
        <v>34</v>
      </c>
      <c r="B32" s="1032" t="s">
        <v>35</v>
      </c>
      <c r="C32" s="1031">
        <v>63</v>
      </c>
    </row>
    <row r="33" spans="1:3" ht="18" customHeight="1">
      <c r="A33" s="1035" t="s">
        <v>37</v>
      </c>
      <c r="B33" s="1032" t="s">
        <v>38</v>
      </c>
      <c r="C33" s="1031">
        <v>64</v>
      </c>
    </row>
    <row r="34" spans="1:3" ht="18" customHeight="1">
      <c r="A34" s="1035" t="s">
        <v>39</v>
      </c>
      <c r="B34" s="1032" t="s">
        <v>40</v>
      </c>
      <c r="C34" s="1031">
        <v>65</v>
      </c>
    </row>
    <row r="35" spans="1:3" ht="18" customHeight="1">
      <c r="A35" s="1035" t="s">
        <v>41</v>
      </c>
      <c r="B35" s="1032" t="s">
        <v>42</v>
      </c>
      <c r="C35" s="1031">
        <v>66</v>
      </c>
    </row>
    <row r="36" spans="1:3" ht="18" customHeight="1">
      <c r="A36" s="1053" t="s">
        <v>781</v>
      </c>
      <c r="B36" s="1030" t="s">
        <v>782</v>
      </c>
      <c r="C36" s="1031">
        <v>67</v>
      </c>
    </row>
    <row r="37" spans="1:3" ht="18" customHeight="1">
      <c r="A37" s="1053" t="s">
        <v>783</v>
      </c>
      <c r="B37" s="1030" t="s">
        <v>784</v>
      </c>
      <c r="C37" s="1031">
        <v>68</v>
      </c>
    </row>
    <row r="38" spans="1:3" ht="18" customHeight="1">
      <c r="A38" s="920" t="s">
        <v>43</v>
      </c>
      <c r="B38" s="1032" t="s">
        <v>44</v>
      </c>
      <c r="C38" s="1033">
        <v>72</v>
      </c>
    </row>
    <row r="39" spans="1:3" ht="18" customHeight="1">
      <c r="A39" s="1029" t="s">
        <v>45</v>
      </c>
      <c r="B39" s="1032" t="s">
        <v>46</v>
      </c>
      <c r="C39" s="1033">
        <v>73</v>
      </c>
    </row>
    <row r="40" spans="1:3" ht="31.5" customHeight="1">
      <c r="A40" s="1057" t="s">
        <v>746</v>
      </c>
      <c r="B40" s="1054" t="s">
        <v>785</v>
      </c>
      <c r="C40" s="1058">
        <v>74</v>
      </c>
    </row>
    <row r="41" spans="1:3" ht="18" customHeight="1" thickBot="1">
      <c r="A41" s="1055" t="s">
        <v>747</v>
      </c>
      <c r="B41" s="1056" t="s">
        <v>786</v>
      </c>
      <c r="C41" s="1037">
        <v>76</v>
      </c>
    </row>
    <row r="51" ht="15">
      <c r="A51" s="4" t="s">
        <v>787</v>
      </c>
    </row>
    <row r="52" spans="1:3" ht="15.75" thickBot="1">
      <c r="A52" s="4"/>
      <c r="C52" s="1065" t="s">
        <v>802</v>
      </c>
    </row>
    <row r="53" spans="1:3" ht="18" customHeight="1">
      <c r="A53" s="1038" t="s">
        <v>748</v>
      </c>
      <c r="B53" s="1039" t="s">
        <v>788</v>
      </c>
      <c r="C53" s="1040">
        <v>77</v>
      </c>
    </row>
    <row r="54" spans="1:3" ht="18" customHeight="1">
      <c r="A54" s="1035" t="s">
        <v>570</v>
      </c>
      <c r="B54" s="1032" t="s">
        <v>789</v>
      </c>
      <c r="C54" s="1033">
        <v>78</v>
      </c>
    </row>
    <row r="55" spans="1:3" ht="18" customHeight="1">
      <c r="A55" s="920" t="s">
        <v>749</v>
      </c>
      <c r="B55" s="948" t="s">
        <v>790</v>
      </c>
      <c r="C55" s="949">
        <v>79</v>
      </c>
    </row>
    <row r="56" spans="1:3" ht="27">
      <c r="A56" s="1059" t="s">
        <v>750</v>
      </c>
      <c r="B56" s="1060" t="s">
        <v>791</v>
      </c>
      <c r="C56" s="1061">
        <v>80</v>
      </c>
    </row>
    <row r="57" spans="1:3" ht="30.75" customHeight="1">
      <c r="A57" s="1044" t="s">
        <v>751</v>
      </c>
      <c r="B57" s="1045" t="s">
        <v>792</v>
      </c>
      <c r="C57" s="1052">
        <v>81</v>
      </c>
    </row>
    <row r="58" spans="1:3" ht="27">
      <c r="A58" s="1047" t="s">
        <v>571</v>
      </c>
      <c r="B58" s="1045" t="s">
        <v>793</v>
      </c>
      <c r="C58" s="1046">
        <v>82</v>
      </c>
    </row>
    <row r="59" spans="1:3" ht="27">
      <c r="A59" s="1026" t="s">
        <v>752</v>
      </c>
      <c r="B59" s="1045" t="s">
        <v>794</v>
      </c>
      <c r="C59" s="1046">
        <v>85</v>
      </c>
    </row>
    <row r="60" spans="1:3" ht="27">
      <c r="A60" s="1026" t="s">
        <v>572</v>
      </c>
      <c r="B60" s="1045" t="s">
        <v>795</v>
      </c>
      <c r="C60" s="1046">
        <v>86</v>
      </c>
    </row>
    <row r="61" spans="1:3" ht="30.75" customHeight="1">
      <c r="A61" s="920" t="s">
        <v>753</v>
      </c>
      <c r="B61" s="1064" t="s">
        <v>577</v>
      </c>
      <c r="C61" s="1062">
        <v>87</v>
      </c>
    </row>
    <row r="62" spans="1:3" ht="27">
      <c r="A62" s="1044" t="s">
        <v>796</v>
      </c>
      <c r="B62" s="1045" t="s">
        <v>578</v>
      </c>
      <c r="C62" s="1028">
        <v>88</v>
      </c>
    </row>
    <row r="63" spans="1:3" ht="18" customHeight="1">
      <c r="A63" s="1044" t="s">
        <v>579</v>
      </c>
      <c r="B63" s="1045" t="s">
        <v>580</v>
      </c>
      <c r="C63" s="1028">
        <v>91</v>
      </c>
    </row>
    <row r="64" spans="1:3" ht="18" customHeight="1">
      <c r="A64" s="1053" t="s">
        <v>797</v>
      </c>
      <c r="B64" s="1030" t="s">
        <v>798</v>
      </c>
      <c r="C64" s="1028">
        <v>131</v>
      </c>
    </row>
    <row r="65" spans="1:3" ht="18" customHeight="1">
      <c r="A65" s="1053" t="s">
        <v>799</v>
      </c>
      <c r="B65" s="1030" t="s">
        <v>800</v>
      </c>
      <c r="C65" s="1028">
        <v>132</v>
      </c>
    </row>
    <row r="66" spans="1:3" ht="30.75" customHeight="1">
      <c r="A66" s="1063" t="s">
        <v>801</v>
      </c>
      <c r="B66" s="1045" t="s">
        <v>51</v>
      </c>
      <c r="C66" s="1028">
        <v>133</v>
      </c>
    </row>
    <row r="67" spans="1:3" ht="18" customHeight="1">
      <c r="A67" s="1053" t="s">
        <v>806</v>
      </c>
      <c r="B67" s="1030" t="s">
        <v>807</v>
      </c>
      <c r="C67" s="1028">
        <v>134</v>
      </c>
    </row>
    <row r="68" spans="1:3" ht="27">
      <c r="A68" s="1044" t="s">
        <v>573</v>
      </c>
      <c r="B68" s="1045" t="s">
        <v>808</v>
      </c>
      <c r="C68" s="1028">
        <v>135</v>
      </c>
    </row>
    <row r="69" spans="1:3" ht="27">
      <c r="A69" s="1044" t="s">
        <v>809</v>
      </c>
      <c r="B69" s="1045" t="s">
        <v>810</v>
      </c>
      <c r="C69" s="1028">
        <v>136</v>
      </c>
    </row>
    <row r="70" spans="1:3" ht="32.25" customHeight="1">
      <c r="A70" s="1044" t="s">
        <v>811</v>
      </c>
      <c r="B70" s="1045" t="s">
        <v>812</v>
      </c>
      <c r="C70" s="1028">
        <v>138</v>
      </c>
    </row>
    <row r="71" spans="1:3" ht="18" customHeight="1">
      <c r="A71" s="1047" t="s">
        <v>813</v>
      </c>
      <c r="B71" s="1054" t="s">
        <v>52</v>
      </c>
      <c r="C71" s="1058">
        <v>139</v>
      </c>
    </row>
    <row r="72" spans="1:3" ht="18" customHeight="1">
      <c r="A72" s="1044" t="s">
        <v>814</v>
      </c>
      <c r="B72" s="1045" t="s">
        <v>815</v>
      </c>
      <c r="C72" s="1028">
        <v>140</v>
      </c>
    </row>
    <row r="73" spans="1:3" ht="18" customHeight="1">
      <c r="A73" s="1047" t="s">
        <v>816</v>
      </c>
      <c r="B73" s="1054" t="s">
        <v>53</v>
      </c>
      <c r="C73" s="1058">
        <v>141</v>
      </c>
    </row>
    <row r="74" spans="1:3" ht="18" customHeight="1">
      <c r="A74" s="1044" t="s">
        <v>817</v>
      </c>
      <c r="B74" s="1045" t="s">
        <v>818</v>
      </c>
      <c r="C74" s="1028">
        <v>142</v>
      </c>
    </row>
    <row r="75" spans="1:3" ht="18" customHeight="1">
      <c r="A75" s="1047" t="s">
        <v>574</v>
      </c>
      <c r="B75" s="1054" t="s">
        <v>821</v>
      </c>
      <c r="C75" s="1058">
        <v>143</v>
      </c>
    </row>
    <row r="76" spans="1:3" ht="30.75" customHeight="1">
      <c r="A76" s="1044" t="s">
        <v>575</v>
      </c>
      <c r="B76" s="1045" t="s">
        <v>55</v>
      </c>
      <c r="C76" s="1028">
        <v>144</v>
      </c>
    </row>
    <row r="77" spans="1:3" ht="18" customHeight="1">
      <c r="A77" s="1057" t="s">
        <v>576</v>
      </c>
      <c r="B77" s="1064" t="s">
        <v>822</v>
      </c>
      <c r="C77" s="949">
        <v>145</v>
      </c>
    </row>
    <row r="78" spans="1:3" ht="18" customHeight="1">
      <c r="A78" s="1044" t="s">
        <v>823</v>
      </c>
      <c r="B78" s="1045" t="s">
        <v>54</v>
      </c>
      <c r="C78" s="1031">
        <v>146</v>
      </c>
    </row>
    <row r="79" spans="1:3" ht="18" customHeight="1">
      <c r="A79" s="1044" t="s">
        <v>819</v>
      </c>
      <c r="B79" s="1045" t="s">
        <v>820</v>
      </c>
      <c r="C79" s="1031">
        <v>147</v>
      </c>
    </row>
    <row r="80" spans="1:3" ht="18" customHeight="1" thickBot="1">
      <c r="A80" s="965" t="s">
        <v>754</v>
      </c>
      <c r="B80" s="1036" t="s">
        <v>824</v>
      </c>
      <c r="C80" s="1037">
        <v>148</v>
      </c>
    </row>
  </sheetData>
  <printOptions horizontalCentered="1"/>
  <pageMargins left="1.1811023622047245" right="0.7874015748031497" top="1.1811023622047245" bottom="1.1811023622047245" header="0.5118110236220472" footer="0.5118110236220472"/>
  <pageSetup fitToHeight="2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87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41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8" customHeight="1">
      <c r="A5" s="252" t="s">
        <v>42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2.75" customHeight="1" thickBot="1">
      <c r="A6" s="253"/>
      <c r="B6" s="138"/>
      <c r="C6" s="138"/>
      <c r="D6" s="138"/>
      <c r="E6" s="138"/>
      <c r="G6" s="145" t="s">
        <v>967</v>
      </c>
      <c r="H6" s="138"/>
      <c r="I6" s="252"/>
      <c r="J6" s="252"/>
    </row>
    <row r="7" spans="1:10" ht="15" customHeight="1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5" customHeight="1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12.75">
      <c r="A9" s="1212" t="s">
        <v>6</v>
      </c>
      <c r="B9" s="1221"/>
      <c r="C9" s="1221"/>
      <c r="D9" s="1221"/>
      <c r="E9" s="1221"/>
      <c r="F9" s="1221"/>
      <c r="G9" s="1221"/>
      <c r="H9" s="1221"/>
      <c r="I9" s="1221"/>
      <c r="J9" s="1222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201"/>
      <c r="J31" s="138"/>
    </row>
    <row r="32" spans="1:10" ht="12.75">
      <c r="A32" s="201"/>
      <c r="B32" s="138"/>
      <c r="C32" s="138"/>
      <c r="D32" s="138"/>
      <c r="E32" s="138"/>
      <c r="F32" s="138"/>
      <c r="G32" s="138"/>
      <c r="H32" s="138"/>
      <c r="I32" s="138"/>
      <c r="J32" s="138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&amp;C&amp;P+65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E52">
      <selection activeCell="B75" sqref="B75"/>
    </sheetView>
  </sheetViews>
  <sheetFormatPr defaultColWidth="9.00390625" defaultRowHeight="12.75"/>
  <cols>
    <col min="1" max="1" width="9.125" style="138" customWidth="1"/>
    <col min="2" max="2" width="12.50390625" style="138" customWidth="1"/>
    <col min="3" max="3" width="11.125" style="138" customWidth="1"/>
    <col min="4" max="4" width="12.50390625" style="138" customWidth="1"/>
    <col min="5" max="5" width="11.50390625" style="138" customWidth="1"/>
    <col min="6" max="6" width="14.875" style="138" customWidth="1"/>
    <col min="7" max="7" width="18.50390625" style="138" customWidth="1"/>
    <col min="8" max="8" width="32.00390625" style="138" customWidth="1"/>
    <col min="9" max="9" width="28.00390625" style="138" customWidth="1"/>
    <col min="10" max="16384" width="9.125" style="138" customWidth="1"/>
  </cols>
  <sheetData>
    <row r="1" spans="1:9" ht="15">
      <c r="A1" s="142" t="s">
        <v>4</v>
      </c>
      <c r="B1" s="264"/>
      <c r="C1" s="264"/>
      <c r="D1" s="264"/>
      <c r="E1" s="264"/>
      <c r="F1" s="264"/>
      <c r="G1" s="264"/>
      <c r="H1" s="264"/>
      <c r="I1" s="1067" t="s">
        <v>781</v>
      </c>
    </row>
    <row r="2" spans="1:9" ht="17.25">
      <c r="A2" s="297" t="s">
        <v>782</v>
      </c>
      <c r="B2" s="145"/>
      <c r="C2" s="145"/>
      <c r="D2" s="145"/>
      <c r="E2" s="145"/>
      <c r="F2" s="145"/>
      <c r="G2" s="145"/>
      <c r="H2" s="252"/>
      <c r="I2" s="252"/>
    </row>
    <row r="3" spans="1:9" ht="13.5" thickBot="1">
      <c r="A3" s="253"/>
      <c r="F3" s="1202" t="s">
        <v>967</v>
      </c>
      <c r="G3" s="1210"/>
      <c r="H3" s="252"/>
      <c r="I3" s="252"/>
    </row>
    <row r="4" spans="1:9" ht="13.5">
      <c r="A4" s="958" t="s">
        <v>996</v>
      </c>
      <c r="B4" s="959"/>
      <c r="C4" s="959"/>
      <c r="D4" s="960" t="s">
        <v>0</v>
      </c>
      <c r="E4" s="961"/>
      <c r="F4" s="962" t="s">
        <v>893</v>
      </c>
      <c r="G4" s="962" t="s">
        <v>997</v>
      </c>
      <c r="H4" s="963"/>
      <c r="I4" s="964"/>
    </row>
    <row r="5" spans="1:9" ht="14.25" thickBot="1">
      <c r="A5" s="920"/>
      <c r="B5" s="290"/>
      <c r="C5" s="290"/>
      <c r="D5" s="965" t="s">
        <v>968</v>
      </c>
      <c r="E5" s="966" t="s">
        <v>969</v>
      </c>
      <c r="F5" s="967" t="s">
        <v>5</v>
      </c>
      <c r="G5" s="967" t="s">
        <v>998</v>
      </c>
      <c r="H5" s="968" t="s">
        <v>999</v>
      </c>
      <c r="I5" s="969"/>
    </row>
    <row r="6" spans="1:9" ht="18" customHeight="1">
      <c r="A6" s="937" t="s">
        <v>24</v>
      </c>
      <c r="B6" s="938"/>
      <c r="C6" s="939"/>
      <c r="D6" s="940">
        <v>0</v>
      </c>
      <c r="E6" s="941">
        <v>16900</v>
      </c>
      <c r="F6" s="942"/>
      <c r="G6" s="943"/>
      <c r="H6" s="938" t="s">
        <v>595</v>
      </c>
      <c r="I6" s="944"/>
    </row>
    <row r="7" spans="1:9" ht="18" customHeight="1">
      <c r="A7" s="920"/>
      <c r="B7" s="290"/>
      <c r="C7" s="921"/>
      <c r="D7" s="945"/>
      <c r="E7" s="946"/>
      <c r="F7" s="947"/>
      <c r="G7" s="948"/>
      <c r="H7" s="290"/>
      <c r="I7" s="949"/>
    </row>
    <row r="8" spans="1:9" ht="18" customHeight="1">
      <c r="A8" s="920" t="s">
        <v>594</v>
      </c>
      <c r="B8" s="290"/>
      <c r="C8" s="921"/>
      <c r="D8" s="945"/>
      <c r="E8" s="946">
        <v>5760</v>
      </c>
      <c r="F8" s="947">
        <v>5760</v>
      </c>
      <c r="G8" s="948"/>
      <c r="H8" s="290" t="s">
        <v>595</v>
      </c>
      <c r="I8" s="949"/>
    </row>
    <row r="9" spans="1:9" ht="18" customHeight="1">
      <c r="A9" s="920" t="s">
        <v>596</v>
      </c>
      <c r="B9" s="290"/>
      <c r="C9" s="921"/>
      <c r="D9" s="945"/>
      <c r="E9" s="946">
        <v>300</v>
      </c>
      <c r="F9" s="947">
        <v>300</v>
      </c>
      <c r="G9" s="948"/>
      <c r="H9" s="290" t="s">
        <v>595</v>
      </c>
      <c r="I9" s="949"/>
    </row>
    <row r="10" spans="1:9" ht="18" customHeight="1">
      <c r="A10" s="920" t="s">
        <v>597</v>
      </c>
      <c r="B10" s="290"/>
      <c r="C10" s="921"/>
      <c r="D10" s="945"/>
      <c r="E10" s="946">
        <v>300</v>
      </c>
      <c r="F10" s="947">
        <v>300</v>
      </c>
      <c r="G10" s="948"/>
      <c r="H10" s="290" t="s">
        <v>595</v>
      </c>
      <c r="I10" s="921"/>
    </row>
    <row r="11" spans="1:9" ht="18" customHeight="1">
      <c r="A11" s="920" t="s">
        <v>598</v>
      </c>
      <c r="B11" s="290"/>
      <c r="C11" s="921"/>
      <c r="D11" s="945"/>
      <c r="E11" s="946">
        <v>360</v>
      </c>
      <c r="F11" s="947">
        <v>360</v>
      </c>
      <c r="G11" s="948"/>
      <c r="H11" s="290" t="s">
        <v>595</v>
      </c>
      <c r="I11" s="921"/>
    </row>
    <row r="12" spans="1:9" ht="18" customHeight="1">
      <c r="A12" s="920" t="s">
        <v>599</v>
      </c>
      <c r="B12" s="290"/>
      <c r="C12" s="921"/>
      <c r="D12" s="945"/>
      <c r="E12" s="946">
        <v>480</v>
      </c>
      <c r="F12" s="947">
        <v>480</v>
      </c>
      <c r="G12" s="948"/>
      <c r="H12" s="290" t="s">
        <v>595</v>
      </c>
      <c r="I12" s="921"/>
    </row>
    <row r="13" spans="1:9" ht="18" customHeight="1">
      <c r="A13" s="920" t="s">
        <v>600</v>
      </c>
      <c r="B13" s="290"/>
      <c r="C13" s="921"/>
      <c r="D13" s="945"/>
      <c r="E13" s="946">
        <v>480</v>
      </c>
      <c r="F13" s="947">
        <v>480</v>
      </c>
      <c r="G13" s="948"/>
      <c r="H13" s="290" t="s">
        <v>595</v>
      </c>
      <c r="I13" s="921"/>
    </row>
    <row r="14" spans="1:9" ht="18" customHeight="1">
      <c r="A14" s="920" t="s">
        <v>601</v>
      </c>
      <c r="B14" s="290"/>
      <c r="C14" s="921"/>
      <c r="D14" s="945"/>
      <c r="E14" s="946">
        <v>660</v>
      </c>
      <c r="F14" s="947">
        <v>660</v>
      </c>
      <c r="G14" s="948"/>
      <c r="H14" s="290" t="s">
        <v>595</v>
      </c>
      <c r="I14" s="921"/>
    </row>
    <row r="15" spans="1:9" ht="18" customHeight="1">
      <c r="A15" s="920" t="s">
        <v>602</v>
      </c>
      <c r="B15" s="290"/>
      <c r="C15" s="921"/>
      <c r="D15" s="945"/>
      <c r="E15" s="946">
        <v>600</v>
      </c>
      <c r="F15" s="947">
        <v>600</v>
      </c>
      <c r="G15" s="948"/>
      <c r="H15" s="290" t="s">
        <v>595</v>
      </c>
      <c r="I15" s="921"/>
    </row>
    <row r="16" spans="1:9" ht="18" customHeight="1">
      <c r="A16" s="920" t="s">
        <v>603</v>
      </c>
      <c r="B16" s="290"/>
      <c r="C16" s="921"/>
      <c r="D16" s="945"/>
      <c r="E16" s="946">
        <v>300</v>
      </c>
      <c r="F16" s="947">
        <v>300</v>
      </c>
      <c r="G16" s="948"/>
      <c r="H16" s="290" t="s">
        <v>595</v>
      </c>
      <c r="I16" s="921"/>
    </row>
    <row r="17" spans="1:9" ht="18" customHeight="1">
      <c r="A17" s="920" t="s">
        <v>604</v>
      </c>
      <c r="B17" s="290"/>
      <c r="C17" s="921"/>
      <c r="D17" s="945"/>
      <c r="E17" s="946">
        <v>300</v>
      </c>
      <c r="F17" s="947">
        <v>300</v>
      </c>
      <c r="G17" s="948"/>
      <c r="H17" s="290" t="s">
        <v>595</v>
      </c>
      <c r="I17" s="921"/>
    </row>
    <row r="18" spans="1:9" ht="18" customHeight="1">
      <c r="A18" s="920" t="s">
        <v>605</v>
      </c>
      <c r="B18" s="290"/>
      <c r="C18" s="921"/>
      <c r="D18" s="945"/>
      <c r="E18" s="946">
        <v>540</v>
      </c>
      <c r="F18" s="947">
        <v>540</v>
      </c>
      <c r="G18" s="948"/>
      <c r="H18" s="290" t="s">
        <v>595</v>
      </c>
      <c r="I18" s="921"/>
    </row>
    <row r="19" spans="1:9" ht="18" customHeight="1">
      <c r="A19" s="920" t="s">
        <v>606</v>
      </c>
      <c r="B19" s="290"/>
      <c r="C19" s="921"/>
      <c r="D19" s="945"/>
      <c r="E19" s="946">
        <v>420</v>
      </c>
      <c r="F19" s="947">
        <v>420</v>
      </c>
      <c r="G19" s="948"/>
      <c r="H19" s="290" t="s">
        <v>595</v>
      </c>
      <c r="I19" s="921"/>
    </row>
    <row r="20" spans="1:9" ht="18" customHeight="1">
      <c r="A20" s="920" t="s">
        <v>607</v>
      </c>
      <c r="B20" s="290"/>
      <c r="C20" s="921"/>
      <c r="D20" s="945"/>
      <c r="E20" s="946">
        <v>20.25</v>
      </c>
      <c r="F20" s="947">
        <v>20.25</v>
      </c>
      <c r="G20" s="948"/>
      <c r="H20" s="290" t="s">
        <v>595</v>
      </c>
      <c r="I20" s="921"/>
    </row>
    <row r="21" spans="1:9" ht="18" customHeight="1">
      <c r="A21" s="920" t="s">
        <v>608</v>
      </c>
      <c r="B21" s="290"/>
      <c r="C21" s="921"/>
      <c r="D21" s="945"/>
      <c r="E21" s="946">
        <v>18</v>
      </c>
      <c r="F21" s="947">
        <v>18</v>
      </c>
      <c r="G21" s="948"/>
      <c r="H21" s="290" t="s">
        <v>595</v>
      </c>
      <c r="I21" s="921"/>
    </row>
    <row r="22" spans="1:9" ht="18" customHeight="1">
      <c r="A22" s="920" t="s">
        <v>609</v>
      </c>
      <c r="B22" s="290"/>
      <c r="C22" s="921"/>
      <c r="D22" s="945"/>
      <c r="E22" s="946">
        <v>540</v>
      </c>
      <c r="F22" s="947">
        <v>540</v>
      </c>
      <c r="G22" s="948"/>
      <c r="H22" s="290" t="s">
        <v>595</v>
      </c>
      <c r="I22" s="921"/>
    </row>
    <row r="23" spans="1:9" ht="18" customHeight="1">
      <c r="A23" s="920" t="s">
        <v>610</v>
      </c>
      <c r="B23" s="290"/>
      <c r="C23" s="921"/>
      <c r="D23" s="945"/>
      <c r="E23" s="946">
        <v>300</v>
      </c>
      <c r="F23" s="947">
        <v>300</v>
      </c>
      <c r="G23" s="948"/>
      <c r="H23" s="290" t="s">
        <v>595</v>
      </c>
      <c r="I23" s="921"/>
    </row>
    <row r="24" spans="1:9" ht="18" customHeight="1">
      <c r="A24" s="920" t="s">
        <v>611</v>
      </c>
      <c r="B24" s="290"/>
      <c r="C24" s="921"/>
      <c r="D24" s="945"/>
      <c r="E24" s="946">
        <v>1320</v>
      </c>
      <c r="F24" s="947">
        <v>1320</v>
      </c>
      <c r="G24" s="948"/>
      <c r="H24" s="290" t="s">
        <v>595</v>
      </c>
      <c r="I24" s="921"/>
    </row>
    <row r="25" spans="1:9" ht="18" customHeight="1">
      <c r="A25" s="920" t="s">
        <v>612</v>
      </c>
      <c r="B25" s="290"/>
      <c r="C25" s="921"/>
      <c r="D25" s="945"/>
      <c r="E25" s="946">
        <v>1020</v>
      </c>
      <c r="F25" s="947">
        <v>480</v>
      </c>
      <c r="G25" s="948"/>
      <c r="H25" s="290" t="s">
        <v>595</v>
      </c>
      <c r="I25" s="921"/>
    </row>
    <row r="26" spans="1:9" ht="18" customHeight="1">
      <c r="A26" s="920" t="s">
        <v>613</v>
      </c>
      <c r="B26" s="290"/>
      <c r="C26" s="921"/>
      <c r="D26" s="945"/>
      <c r="E26" s="946">
        <v>300</v>
      </c>
      <c r="F26" s="947">
        <v>0</v>
      </c>
      <c r="G26" s="948"/>
      <c r="H26" s="290" t="s">
        <v>595</v>
      </c>
      <c r="I26" s="921"/>
    </row>
    <row r="27" spans="1:9" ht="18" customHeight="1">
      <c r="A27" s="920" t="s">
        <v>614</v>
      </c>
      <c r="B27" s="290"/>
      <c r="C27" s="921"/>
      <c r="D27" s="945"/>
      <c r="E27" s="946">
        <v>600</v>
      </c>
      <c r="F27" s="947">
        <v>600</v>
      </c>
      <c r="G27" s="948"/>
      <c r="H27" s="290" t="s">
        <v>595</v>
      </c>
      <c r="I27" s="921"/>
    </row>
    <row r="28" spans="1:9" ht="18" customHeight="1">
      <c r="A28" s="920" t="s">
        <v>615</v>
      </c>
      <c r="B28" s="290"/>
      <c r="C28" s="921"/>
      <c r="D28" s="945"/>
      <c r="E28" s="946">
        <v>600</v>
      </c>
      <c r="F28" s="947">
        <v>600</v>
      </c>
      <c r="G28" s="948"/>
      <c r="H28" s="290" t="s">
        <v>595</v>
      </c>
      <c r="I28" s="921"/>
    </row>
    <row r="29" spans="1:9" ht="18" customHeight="1">
      <c r="A29" s="920" t="s">
        <v>616</v>
      </c>
      <c r="B29" s="290"/>
      <c r="C29" s="921"/>
      <c r="D29" s="945"/>
      <c r="E29" s="946">
        <v>438</v>
      </c>
      <c r="F29" s="947">
        <v>438</v>
      </c>
      <c r="G29" s="948"/>
      <c r="H29" s="290" t="s">
        <v>595</v>
      </c>
      <c r="I29" s="921"/>
    </row>
    <row r="30" spans="1:9" ht="18" customHeight="1">
      <c r="A30" s="920"/>
      <c r="B30" s="290"/>
      <c r="C30" s="921"/>
      <c r="D30" s="945"/>
      <c r="E30" s="946"/>
      <c r="F30" s="947"/>
      <c r="G30" s="948"/>
      <c r="H30" s="290"/>
      <c r="I30" s="921"/>
    </row>
    <row r="31" spans="1:9" ht="18" customHeight="1">
      <c r="A31" s="950" t="s">
        <v>617</v>
      </c>
      <c r="B31" s="951"/>
      <c r="C31" s="952"/>
      <c r="D31" s="953"/>
      <c r="E31" s="954"/>
      <c r="F31" s="955">
        <f>SUM(F6:F29)</f>
        <v>14816.25</v>
      </c>
      <c r="G31" s="956"/>
      <c r="H31" s="951" t="s">
        <v>595</v>
      </c>
      <c r="I31" s="952"/>
    </row>
    <row r="32" spans="1:9" ht="18" customHeight="1">
      <c r="A32" s="950"/>
      <c r="B32" s="951"/>
      <c r="C32" s="952"/>
      <c r="D32" s="953"/>
      <c r="E32" s="954"/>
      <c r="F32" s="955"/>
      <c r="G32" s="956"/>
      <c r="H32" s="951"/>
      <c r="I32" s="952"/>
    </row>
    <row r="33" spans="1:9" ht="18" customHeight="1">
      <c r="A33" s="950"/>
      <c r="B33" s="951"/>
      <c r="C33" s="952"/>
      <c r="D33" s="953"/>
      <c r="E33" s="954"/>
      <c r="F33" s="955"/>
      <c r="G33" s="956"/>
      <c r="H33" s="951"/>
      <c r="I33" s="952"/>
    </row>
    <row r="34" spans="1:9" ht="18" customHeight="1">
      <c r="A34" s="920" t="s">
        <v>25</v>
      </c>
      <c r="B34" s="951"/>
      <c r="C34" s="952"/>
      <c r="D34" s="953">
        <v>8500</v>
      </c>
      <c r="E34" s="954">
        <v>7500</v>
      </c>
      <c r="F34" s="955"/>
      <c r="G34" s="956"/>
      <c r="H34" s="290" t="s">
        <v>619</v>
      </c>
      <c r="I34" s="952"/>
    </row>
    <row r="35" spans="1:9" ht="18" customHeight="1">
      <c r="A35" s="950"/>
      <c r="B35" s="951"/>
      <c r="C35" s="952"/>
      <c r="D35" s="953"/>
      <c r="E35" s="954"/>
      <c r="F35" s="955"/>
      <c r="G35" s="956"/>
      <c r="H35" s="951"/>
      <c r="I35" s="952"/>
    </row>
    <row r="36" spans="1:9" ht="18" customHeight="1">
      <c r="A36" s="920" t="s">
        <v>618</v>
      </c>
      <c r="B36" s="290"/>
      <c r="C36" s="921"/>
      <c r="D36" s="945"/>
      <c r="E36" s="946">
        <v>543.78</v>
      </c>
      <c r="F36" s="947">
        <v>543.78</v>
      </c>
      <c r="G36" s="948"/>
      <c r="H36" s="290" t="s">
        <v>619</v>
      </c>
      <c r="I36" s="921"/>
    </row>
    <row r="37" spans="1:9" ht="18" customHeight="1">
      <c r="A37" s="920" t="s">
        <v>620</v>
      </c>
      <c r="B37" s="290"/>
      <c r="C37" s="921"/>
      <c r="D37" s="945"/>
      <c r="E37" s="946">
        <v>56.88</v>
      </c>
      <c r="F37" s="947">
        <v>56.88</v>
      </c>
      <c r="G37" s="948"/>
      <c r="H37" s="290" t="s">
        <v>619</v>
      </c>
      <c r="I37" s="921"/>
    </row>
    <row r="38" spans="1:9" ht="18" customHeight="1">
      <c r="A38" s="920" t="s">
        <v>621</v>
      </c>
      <c r="B38" s="290"/>
      <c r="C38" s="921"/>
      <c r="D38" s="945"/>
      <c r="E38" s="946">
        <v>213.22</v>
      </c>
      <c r="F38" s="947">
        <v>213.22</v>
      </c>
      <c r="G38" s="948"/>
      <c r="H38" s="290" t="s">
        <v>619</v>
      </c>
      <c r="I38" s="921"/>
    </row>
    <row r="39" spans="1:9" ht="18" customHeight="1">
      <c r="A39" s="920" t="s">
        <v>598</v>
      </c>
      <c r="B39" s="290"/>
      <c r="C39" s="921"/>
      <c r="D39" s="945"/>
      <c r="E39" s="946">
        <v>17.53</v>
      </c>
      <c r="F39" s="947">
        <v>17.53</v>
      </c>
      <c r="G39" s="948"/>
      <c r="H39" s="290" t="s">
        <v>619</v>
      </c>
      <c r="I39" s="921"/>
    </row>
    <row r="40" spans="1:9" ht="18" customHeight="1">
      <c r="A40" s="920" t="s">
        <v>622</v>
      </c>
      <c r="B40" s="290"/>
      <c r="C40" s="921"/>
      <c r="D40" s="945"/>
      <c r="E40" s="946">
        <v>442.49</v>
      </c>
      <c r="F40" s="947">
        <v>442.49</v>
      </c>
      <c r="G40" s="948"/>
      <c r="H40" s="290" t="s">
        <v>619</v>
      </c>
      <c r="I40" s="921"/>
    </row>
    <row r="41" spans="1:9" ht="18" customHeight="1">
      <c r="A41" s="920" t="s">
        <v>623</v>
      </c>
      <c r="B41" s="290"/>
      <c r="C41" s="921"/>
      <c r="D41" s="945"/>
      <c r="E41" s="946">
        <v>344.16</v>
      </c>
      <c r="F41" s="947">
        <v>344.16</v>
      </c>
      <c r="G41" s="948"/>
      <c r="H41" s="290" t="s">
        <v>619</v>
      </c>
      <c r="I41" s="921"/>
    </row>
    <row r="42" spans="1:9" ht="18" customHeight="1">
      <c r="A42" s="920" t="s">
        <v>624</v>
      </c>
      <c r="B42" s="290"/>
      <c r="C42" s="921"/>
      <c r="D42" s="945"/>
      <c r="E42" s="946">
        <v>204.79</v>
      </c>
      <c r="F42" s="947">
        <v>204.79</v>
      </c>
      <c r="G42" s="948"/>
      <c r="H42" s="290" t="s">
        <v>619</v>
      </c>
      <c r="I42" s="921"/>
    </row>
    <row r="43" spans="1:9" ht="18" customHeight="1">
      <c r="A43" s="920" t="s">
        <v>625</v>
      </c>
      <c r="B43" s="290"/>
      <c r="C43" s="921"/>
      <c r="D43" s="945"/>
      <c r="E43" s="946">
        <v>54.96</v>
      </c>
      <c r="F43" s="947">
        <v>54.96</v>
      </c>
      <c r="G43" s="948"/>
      <c r="H43" s="290" t="s">
        <v>619</v>
      </c>
      <c r="I43" s="921"/>
    </row>
    <row r="44" spans="1:9" ht="18" customHeight="1">
      <c r="A44" s="920" t="s">
        <v>626</v>
      </c>
      <c r="B44" s="290"/>
      <c r="C44" s="921"/>
      <c r="D44" s="945"/>
      <c r="E44" s="946">
        <v>20.56</v>
      </c>
      <c r="F44" s="947">
        <v>20.56</v>
      </c>
      <c r="G44" s="948"/>
      <c r="H44" s="290" t="s">
        <v>619</v>
      </c>
      <c r="I44" s="921"/>
    </row>
    <row r="45" spans="1:9" ht="18" customHeight="1">
      <c r="A45" s="920" t="s">
        <v>627</v>
      </c>
      <c r="B45" s="290"/>
      <c r="C45" s="921"/>
      <c r="D45" s="945"/>
      <c r="E45" s="946">
        <v>608.91</v>
      </c>
      <c r="F45" s="947">
        <v>608.91</v>
      </c>
      <c r="G45" s="948"/>
      <c r="H45" s="290" t="s">
        <v>619</v>
      </c>
      <c r="I45" s="921"/>
    </row>
    <row r="46" spans="1:9" ht="18" customHeight="1">
      <c r="A46" s="920" t="s">
        <v>628</v>
      </c>
      <c r="B46" s="290"/>
      <c r="C46" s="921"/>
      <c r="D46" s="945"/>
      <c r="E46" s="946">
        <v>132.5</v>
      </c>
      <c r="F46" s="947">
        <v>132.5</v>
      </c>
      <c r="G46" s="948"/>
      <c r="H46" s="290" t="s">
        <v>619</v>
      </c>
      <c r="I46" s="921"/>
    </row>
    <row r="47" spans="1:9" ht="18" customHeight="1">
      <c r="A47" s="920" t="s">
        <v>629</v>
      </c>
      <c r="B47" s="290"/>
      <c r="C47" s="921"/>
      <c r="D47" s="945"/>
      <c r="E47" s="946">
        <v>381.59</v>
      </c>
      <c r="F47" s="947">
        <v>381.59</v>
      </c>
      <c r="G47" s="948"/>
      <c r="H47" s="290" t="s">
        <v>619</v>
      </c>
      <c r="I47" s="921"/>
    </row>
    <row r="48" spans="1:9" ht="18" customHeight="1">
      <c r="A48" s="920" t="s">
        <v>630</v>
      </c>
      <c r="B48" s="290"/>
      <c r="C48" s="921"/>
      <c r="D48" s="945"/>
      <c r="E48" s="946">
        <v>980.07</v>
      </c>
      <c r="F48" s="947">
        <v>980.07</v>
      </c>
      <c r="G48" s="948"/>
      <c r="H48" s="290" t="s">
        <v>619</v>
      </c>
      <c r="I48" s="921"/>
    </row>
    <row r="49" spans="1:9" ht="18" customHeight="1">
      <c r="A49" s="920" t="s">
        <v>631</v>
      </c>
      <c r="B49" s="290"/>
      <c r="C49" s="921"/>
      <c r="D49" s="945"/>
      <c r="E49" s="946">
        <v>482.02</v>
      </c>
      <c r="F49" s="947">
        <v>482.02</v>
      </c>
      <c r="G49" s="948"/>
      <c r="H49" s="290" t="s">
        <v>619</v>
      </c>
      <c r="I49" s="921"/>
    </row>
    <row r="50" spans="1:9" ht="18" customHeight="1">
      <c r="A50" s="920" t="s">
        <v>611</v>
      </c>
      <c r="B50" s="290"/>
      <c r="C50" s="921"/>
      <c r="D50" s="945"/>
      <c r="E50" s="946">
        <v>244.81</v>
      </c>
      <c r="F50" s="947">
        <v>244.81</v>
      </c>
      <c r="G50" s="948"/>
      <c r="H50" s="290" t="s">
        <v>619</v>
      </c>
      <c r="I50" s="921"/>
    </row>
    <row r="51" spans="1:9" ht="18" customHeight="1">
      <c r="A51" s="920"/>
      <c r="B51" s="290"/>
      <c r="C51" s="921"/>
      <c r="D51" s="945"/>
      <c r="E51" s="946"/>
      <c r="F51" s="947"/>
      <c r="G51" s="948"/>
      <c r="H51" s="290"/>
      <c r="I51" s="921"/>
    </row>
    <row r="52" spans="1:9" ht="18" customHeight="1">
      <c r="A52" s="950" t="s">
        <v>617</v>
      </c>
      <c r="B52" s="951"/>
      <c r="C52" s="952"/>
      <c r="D52" s="953"/>
      <c r="E52" s="954"/>
      <c r="F52" s="955">
        <f>SUM(F36:F50)</f>
        <v>4728.270000000001</v>
      </c>
      <c r="G52" s="956"/>
      <c r="H52" s="951" t="s">
        <v>619</v>
      </c>
      <c r="I52" s="952"/>
    </row>
    <row r="53" spans="1:9" ht="18" customHeight="1">
      <c r="A53" s="920"/>
      <c r="B53" s="290"/>
      <c r="C53" s="921"/>
      <c r="D53" s="945"/>
      <c r="E53" s="957"/>
      <c r="F53" s="947"/>
      <c r="G53" s="948"/>
      <c r="H53" s="290"/>
      <c r="I53" s="921"/>
    </row>
    <row r="54" spans="1:9" ht="18" customHeight="1">
      <c r="A54" s="920"/>
      <c r="B54" s="290"/>
      <c r="C54" s="921"/>
      <c r="D54" s="945"/>
      <c r="E54" s="957"/>
      <c r="F54" s="947"/>
      <c r="G54" s="948"/>
      <c r="H54" s="290"/>
      <c r="I54" s="921"/>
    </row>
    <row r="55" spans="1:9" ht="18" customHeight="1">
      <c r="A55" s="240"/>
      <c r="B55" s="201"/>
      <c r="C55" s="202"/>
      <c r="D55" s="901"/>
      <c r="E55" s="358"/>
      <c r="F55" s="467"/>
      <c r="G55" s="902"/>
      <c r="H55" s="201"/>
      <c r="I55" s="202"/>
    </row>
    <row r="56" spans="1:9" ht="18" customHeight="1" thickBot="1">
      <c r="A56" s="903" t="s">
        <v>950</v>
      </c>
      <c r="B56" s="904"/>
      <c r="C56" s="905"/>
      <c r="D56" s="906">
        <v>8500</v>
      </c>
      <c r="E56" s="907">
        <f>E6+E34</f>
        <v>24400</v>
      </c>
      <c r="F56" s="908">
        <f>F52+F31</f>
        <v>19544.52</v>
      </c>
      <c r="G56" s="909"/>
      <c r="H56" s="904" t="s">
        <v>632</v>
      </c>
      <c r="I56" s="905"/>
    </row>
    <row r="57" spans="1:9" ht="12.75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ht="12.75">
      <c r="A58" s="201"/>
      <c r="B58" s="201"/>
      <c r="C58" s="201"/>
      <c r="D58" s="201"/>
      <c r="E58" s="201"/>
      <c r="F58" s="201"/>
      <c r="G58" s="201"/>
      <c r="H58" s="201"/>
      <c r="I58" s="201"/>
    </row>
    <row r="59" spans="1:9" ht="12.75">
      <c r="A59" s="263"/>
      <c r="B59" s="264"/>
      <c r="C59" s="264"/>
      <c r="D59" s="264"/>
      <c r="E59" s="264"/>
      <c r="F59" s="264"/>
      <c r="G59" s="264"/>
      <c r="H59" s="264"/>
      <c r="I59" s="851"/>
    </row>
    <row r="60" spans="1:9" ht="18" customHeight="1">
      <c r="A60" s="14" t="s">
        <v>782</v>
      </c>
      <c r="B60" s="224"/>
      <c r="C60" s="224"/>
      <c r="D60" s="224"/>
      <c r="E60" s="224"/>
      <c r="F60" s="224"/>
      <c r="G60" s="224"/>
      <c r="H60" s="14"/>
      <c r="I60" s="14"/>
    </row>
    <row r="61" spans="1:9" ht="18" customHeight="1" thickBot="1">
      <c r="A61" s="970"/>
      <c r="B61" s="225"/>
      <c r="C61" s="225"/>
      <c r="D61" s="225"/>
      <c r="E61" s="225"/>
      <c r="F61" s="1232" t="s">
        <v>967</v>
      </c>
      <c r="G61" s="1210"/>
      <c r="H61" s="14"/>
      <c r="I61" s="14"/>
    </row>
    <row r="62" spans="1:9" ht="18" customHeight="1">
      <c r="A62" s="958" t="s">
        <v>996</v>
      </c>
      <c r="B62" s="959"/>
      <c r="C62" s="959"/>
      <c r="D62" s="960" t="s">
        <v>0</v>
      </c>
      <c r="E62" s="961"/>
      <c r="F62" s="962" t="s">
        <v>893</v>
      </c>
      <c r="G62" s="962" t="s">
        <v>997</v>
      </c>
      <c r="H62" s="963"/>
      <c r="I62" s="964"/>
    </row>
    <row r="63" spans="1:9" ht="18" customHeight="1" thickBot="1">
      <c r="A63" s="920"/>
      <c r="B63" s="290"/>
      <c r="C63" s="290"/>
      <c r="D63" s="965" t="s">
        <v>968</v>
      </c>
      <c r="E63" s="966" t="s">
        <v>969</v>
      </c>
      <c r="F63" s="967" t="s">
        <v>5</v>
      </c>
      <c r="G63" s="967" t="s">
        <v>998</v>
      </c>
      <c r="H63" s="968" t="s">
        <v>999</v>
      </c>
      <c r="I63" s="969"/>
    </row>
    <row r="64" spans="1:9" ht="18" customHeight="1">
      <c r="A64" s="937"/>
      <c r="B64" s="938"/>
      <c r="C64" s="939"/>
      <c r="D64" s="971"/>
      <c r="E64" s="941"/>
      <c r="F64" s="942"/>
      <c r="G64" s="943"/>
      <c r="H64" s="938"/>
      <c r="I64" s="944"/>
    </row>
    <row r="65" spans="1:9" ht="18" customHeight="1">
      <c r="A65" s="920" t="s">
        <v>599</v>
      </c>
      <c r="B65" s="290"/>
      <c r="C65" s="921"/>
      <c r="D65" s="290"/>
      <c r="E65" s="946">
        <v>50</v>
      </c>
      <c r="F65" s="947">
        <v>50</v>
      </c>
      <c r="G65" s="948"/>
      <c r="H65" s="290" t="s">
        <v>728</v>
      </c>
      <c r="I65" s="921"/>
    </row>
    <row r="66" spans="1:9" ht="18" customHeight="1">
      <c r="A66" s="920"/>
      <c r="B66" s="290"/>
      <c r="C66" s="921"/>
      <c r="D66" s="290"/>
      <c r="E66" s="946"/>
      <c r="F66" s="947"/>
      <c r="G66" s="948"/>
      <c r="H66" s="972"/>
      <c r="I66" s="921"/>
    </row>
    <row r="67" spans="1:9" ht="18" customHeight="1" thickBot="1">
      <c r="A67" s="920"/>
      <c r="B67" s="290"/>
      <c r="C67" s="921"/>
      <c r="D67" s="290"/>
      <c r="E67" s="946"/>
      <c r="F67" s="947"/>
      <c r="G67" s="948"/>
      <c r="H67" s="290"/>
      <c r="I67" s="921"/>
    </row>
    <row r="68" spans="1:9" ht="18" customHeight="1">
      <c r="A68" s="973"/>
      <c r="B68" s="974"/>
      <c r="C68" s="975"/>
      <c r="D68" s="976"/>
      <c r="E68" s="977"/>
      <c r="F68" s="978"/>
      <c r="G68" s="979"/>
      <c r="H68" s="974" t="s">
        <v>26</v>
      </c>
      <c r="I68" s="975"/>
    </row>
    <row r="69" spans="1:9" ht="18" customHeight="1">
      <c r="A69" s="980" t="s">
        <v>617</v>
      </c>
      <c r="B69" s="981"/>
      <c r="C69" s="982"/>
      <c r="D69" s="983">
        <f>D56+D65</f>
        <v>8500</v>
      </c>
      <c r="E69" s="984">
        <f>E56+E65</f>
        <v>24450</v>
      </c>
      <c r="F69" s="985">
        <f>F65+F56</f>
        <v>19594.52</v>
      </c>
      <c r="G69" s="986"/>
      <c r="H69" s="981" t="s">
        <v>729</v>
      </c>
      <c r="I69" s="982"/>
    </row>
    <row r="70" spans="1:9" ht="18" customHeight="1" thickBot="1">
      <c r="A70" s="987"/>
      <c r="B70" s="988"/>
      <c r="C70" s="989"/>
      <c r="D70" s="990"/>
      <c r="E70" s="991"/>
      <c r="F70" s="992"/>
      <c r="G70" s="993"/>
      <c r="H70" s="988"/>
      <c r="I70" s="989"/>
    </row>
    <row r="74" spans="1:9" ht="13.5">
      <c r="A74" s="290" t="s">
        <v>29</v>
      </c>
      <c r="G74" s="1233" t="s">
        <v>11</v>
      </c>
      <c r="H74" s="1233"/>
      <c r="I74" s="1068" t="s">
        <v>33</v>
      </c>
    </row>
    <row r="75" spans="2:4" ht="13.5">
      <c r="B75" s="298" t="s">
        <v>803</v>
      </c>
      <c r="C75" s="1069"/>
      <c r="D75" s="1069"/>
    </row>
    <row r="76" ht="12.75">
      <c r="A76" s="201"/>
    </row>
  </sheetData>
  <mergeCells count="3">
    <mergeCell ref="F3:G3"/>
    <mergeCell ref="F61:G61"/>
    <mergeCell ref="G74:H74"/>
  </mergeCells>
  <printOptions/>
  <pageMargins left="0.984251968503937" right="0.7874015748031497" top="0.7874015748031497" bottom="0.1968503937007874" header="0.5118110236220472" footer="0.5118110236220472"/>
  <pageSetup fitToHeight="1" fitToWidth="1" horizontalDpi="600" verticalDpi="600" orientation="portrait" paperSize="9" scale="56" r:id="rId1"/>
  <headerFooter alignWithMargins="0">
    <oddFooter>&amp;C&amp;12&amp;P+66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J167"/>
  <sheetViews>
    <sheetView workbookViewId="0" topLeftCell="F145">
      <selection activeCell="J168" sqref="J168"/>
    </sheetView>
  </sheetViews>
  <sheetFormatPr defaultColWidth="9.00390625" defaultRowHeight="12.75"/>
  <cols>
    <col min="4" max="4" width="23.00390625" style="0" customWidth="1"/>
    <col min="5" max="5" width="12.00390625" style="0" customWidth="1"/>
    <col min="6" max="6" width="13.375" style="0" customWidth="1"/>
    <col min="7" max="7" width="12.375" style="0" customWidth="1"/>
    <col min="8" max="8" width="16.375" style="0" customWidth="1"/>
    <col min="10" max="10" width="58.8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/>
    </row>
    <row r="3" spans="1:10" ht="12.75">
      <c r="A3" s="263"/>
      <c r="B3" s="264"/>
      <c r="C3" s="264"/>
      <c r="D3" s="264"/>
      <c r="E3" s="264"/>
      <c r="F3" s="264"/>
      <c r="G3" s="264"/>
      <c r="H3" s="264"/>
      <c r="I3" s="264"/>
      <c r="J3" s="251"/>
    </row>
    <row r="4" spans="1:10" ht="12.75">
      <c r="A4" s="252" t="s">
        <v>784</v>
      </c>
      <c r="B4" s="145"/>
      <c r="C4" s="145"/>
      <c r="D4" s="145"/>
      <c r="E4" s="145"/>
      <c r="F4" s="145"/>
      <c r="G4" s="145"/>
      <c r="H4" s="145"/>
      <c r="I4" s="252"/>
      <c r="J4" s="252"/>
    </row>
    <row r="5" spans="1:10" ht="13.5" thickBot="1">
      <c r="A5" s="263"/>
      <c r="B5" s="263"/>
      <c r="C5" s="263"/>
      <c r="D5" s="263"/>
      <c r="E5" s="263"/>
      <c r="F5" s="1202" t="s">
        <v>967</v>
      </c>
      <c r="G5" s="1202"/>
      <c r="H5" s="1202"/>
      <c r="I5" s="263"/>
      <c r="J5" s="263"/>
    </row>
    <row r="6" spans="1:10" ht="12.75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3.5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>
      <c r="A8" s="265"/>
      <c r="B8" s="195"/>
      <c r="C8" s="195"/>
      <c r="D8" s="1002"/>
      <c r="E8" s="266"/>
      <c r="F8" s="258"/>
      <c r="G8" s="258"/>
      <c r="H8" s="258"/>
      <c r="I8" s="147"/>
      <c r="J8" s="148"/>
    </row>
    <row r="9" spans="1:10" ht="12.75">
      <c r="A9" s="240" t="s">
        <v>618</v>
      </c>
      <c r="B9" s="201"/>
      <c r="C9" s="201"/>
      <c r="D9" s="202"/>
      <c r="E9" s="325">
        <v>0</v>
      </c>
      <c r="F9" s="1007">
        <v>6533</v>
      </c>
      <c r="G9" s="325">
        <v>0</v>
      </c>
      <c r="H9" s="168"/>
      <c r="I9" s="875" t="s">
        <v>435</v>
      </c>
      <c r="J9" s="165"/>
    </row>
    <row r="10" spans="1:10" ht="12.75">
      <c r="A10" s="240"/>
      <c r="B10" s="201"/>
      <c r="C10" s="201"/>
      <c r="D10" s="202"/>
      <c r="E10" s="325"/>
      <c r="F10" s="325"/>
      <c r="G10" s="325"/>
      <c r="H10" s="1008"/>
      <c r="I10" s="875"/>
      <c r="J10" s="165"/>
    </row>
    <row r="11" spans="1:10" ht="12.75">
      <c r="A11" s="1009" t="s">
        <v>436</v>
      </c>
      <c r="B11" s="201"/>
      <c r="C11" s="201"/>
      <c r="D11" s="202"/>
      <c r="E11" s="325">
        <v>0</v>
      </c>
      <c r="F11" s="1010">
        <v>1110</v>
      </c>
      <c r="G11" s="1010">
        <v>1105</v>
      </c>
      <c r="H11" s="168" t="s">
        <v>437</v>
      </c>
      <c r="I11" s="875" t="s">
        <v>438</v>
      </c>
      <c r="J11" s="165"/>
    </row>
    <row r="12" spans="1:10" ht="12.75">
      <c r="A12" s="1009" t="s">
        <v>439</v>
      </c>
      <c r="B12" s="201"/>
      <c r="C12" s="201"/>
      <c r="D12" s="202"/>
      <c r="E12" s="325">
        <v>0</v>
      </c>
      <c r="F12" s="1010">
        <v>250</v>
      </c>
      <c r="G12" s="1010">
        <v>250</v>
      </c>
      <c r="H12" s="168" t="s">
        <v>437</v>
      </c>
      <c r="I12" s="875" t="s">
        <v>438</v>
      </c>
      <c r="J12" s="165"/>
    </row>
    <row r="13" spans="1:10" ht="12.75">
      <c r="A13" s="1009" t="s">
        <v>440</v>
      </c>
      <c r="B13" s="201"/>
      <c r="C13" s="201"/>
      <c r="D13" s="202"/>
      <c r="E13" s="325">
        <v>0</v>
      </c>
      <c r="F13" s="1010">
        <v>140</v>
      </c>
      <c r="G13" s="1010">
        <v>140</v>
      </c>
      <c r="H13" s="168" t="s">
        <v>437</v>
      </c>
      <c r="I13" s="875" t="s">
        <v>438</v>
      </c>
      <c r="J13" s="165"/>
    </row>
    <row r="14" spans="1:10" ht="12.75">
      <c r="A14" s="1009" t="s">
        <v>441</v>
      </c>
      <c r="B14" s="201"/>
      <c r="C14" s="201"/>
      <c r="D14" s="202"/>
      <c r="E14" s="325">
        <v>0</v>
      </c>
      <c r="F14" s="1010">
        <v>1800</v>
      </c>
      <c r="G14" s="1010">
        <v>1800</v>
      </c>
      <c r="H14" s="168" t="s">
        <v>437</v>
      </c>
      <c r="I14" s="875" t="s">
        <v>438</v>
      </c>
      <c r="J14" s="165"/>
    </row>
    <row r="15" spans="1:10" ht="12.75">
      <c r="A15" s="1009" t="s">
        <v>442</v>
      </c>
      <c r="B15" s="201"/>
      <c r="C15" s="201"/>
      <c r="D15" s="202"/>
      <c r="E15" s="325">
        <v>0</v>
      </c>
      <c r="F15" s="1010">
        <v>5000</v>
      </c>
      <c r="G15" s="1010">
        <v>0</v>
      </c>
      <c r="H15" s="168" t="s">
        <v>437</v>
      </c>
      <c r="I15" s="875" t="s">
        <v>438</v>
      </c>
      <c r="J15" s="165"/>
    </row>
    <row r="16" spans="1:10" ht="12.75">
      <c r="A16" s="1009" t="s">
        <v>443</v>
      </c>
      <c r="B16" s="201"/>
      <c r="C16" s="201"/>
      <c r="D16" s="202"/>
      <c r="E16" s="325">
        <v>0</v>
      </c>
      <c r="F16" s="1010">
        <v>700</v>
      </c>
      <c r="G16" s="1010">
        <v>700</v>
      </c>
      <c r="H16" s="168" t="s">
        <v>437</v>
      </c>
      <c r="I16" s="875" t="s">
        <v>438</v>
      </c>
      <c r="J16" s="165"/>
    </row>
    <row r="17" spans="1:10" ht="12.75">
      <c r="A17" s="1009" t="s">
        <v>444</v>
      </c>
      <c r="B17" s="201"/>
      <c r="C17" s="201"/>
      <c r="D17" s="202"/>
      <c r="E17" s="325">
        <v>0</v>
      </c>
      <c r="F17" s="1010">
        <v>600</v>
      </c>
      <c r="G17" s="1010">
        <v>600</v>
      </c>
      <c r="H17" s="168" t="s">
        <v>437</v>
      </c>
      <c r="I17" s="875" t="s">
        <v>438</v>
      </c>
      <c r="J17" s="165"/>
    </row>
    <row r="18" spans="1:10" ht="12.75">
      <c r="A18" s="1009" t="s">
        <v>444</v>
      </c>
      <c r="B18" s="201"/>
      <c r="C18" s="201"/>
      <c r="D18" s="202"/>
      <c r="E18" s="325">
        <v>0</v>
      </c>
      <c r="F18" s="1010">
        <v>285</v>
      </c>
      <c r="G18" s="1010">
        <v>285</v>
      </c>
      <c r="H18" s="168" t="s">
        <v>437</v>
      </c>
      <c r="I18" s="875" t="s">
        <v>438</v>
      </c>
      <c r="J18" s="165"/>
    </row>
    <row r="19" spans="1:10" ht="12.75">
      <c r="A19" s="1009" t="s">
        <v>445</v>
      </c>
      <c r="B19" s="201"/>
      <c r="C19" s="201"/>
      <c r="D19" s="202"/>
      <c r="E19" s="325">
        <v>0</v>
      </c>
      <c r="F19" s="1010">
        <v>440</v>
      </c>
      <c r="G19" s="1010">
        <v>440</v>
      </c>
      <c r="H19" s="168" t="s">
        <v>437</v>
      </c>
      <c r="I19" s="875" t="s">
        <v>438</v>
      </c>
      <c r="J19" s="165"/>
    </row>
    <row r="20" spans="1:10" ht="12.75">
      <c r="A20" s="1009" t="s">
        <v>446</v>
      </c>
      <c r="B20" s="201"/>
      <c r="C20" s="201"/>
      <c r="D20" s="202"/>
      <c r="E20" s="325">
        <v>0</v>
      </c>
      <c r="F20" s="1010">
        <v>140</v>
      </c>
      <c r="G20" s="1010">
        <v>140</v>
      </c>
      <c r="H20" s="168" t="s">
        <v>437</v>
      </c>
      <c r="I20" s="875" t="s">
        <v>438</v>
      </c>
      <c r="J20" s="165"/>
    </row>
    <row r="21" spans="1:10" ht="12.75">
      <c r="A21" s="1009" t="s">
        <v>446</v>
      </c>
      <c r="B21" s="201"/>
      <c r="C21" s="201"/>
      <c r="D21" s="202"/>
      <c r="E21" s="325">
        <v>0</v>
      </c>
      <c r="F21" s="1010">
        <v>560</v>
      </c>
      <c r="G21" s="1010">
        <v>560</v>
      </c>
      <c r="H21" s="168" t="s">
        <v>437</v>
      </c>
      <c r="I21" s="875" t="s">
        <v>438</v>
      </c>
      <c r="J21" s="165"/>
    </row>
    <row r="22" spans="1:10" ht="12.75">
      <c r="A22" s="1009" t="s">
        <v>447</v>
      </c>
      <c r="B22" s="201"/>
      <c r="C22" s="201"/>
      <c r="D22" s="202"/>
      <c r="E22" s="325">
        <v>0</v>
      </c>
      <c r="F22" s="1010">
        <v>962</v>
      </c>
      <c r="G22" s="1010">
        <v>962</v>
      </c>
      <c r="H22" s="168" t="s">
        <v>437</v>
      </c>
      <c r="I22" s="875" t="s">
        <v>438</v>
      </c>
      <c r="J22" s="165"/>
    </row>
    <row r="23" spans="1:10" ht="12.75">
      <c r="A23" s="1009" t="s">
        <v>448</v>
      </c>
      <c r="B23" s="201"/>
      <c r="C23" s="201"/>
      <c r="D23" s="202"/>
      <c r="E23" s="325">
        <v>0</v>
      </c>
      <c r="F23" s="1010">
        <v>625</v>
      </c>
      <c r="G23" s="1010">
        <v>625</v>
      </c>
      <c r="H23" s="168" t="s">
        <v>437</v>
      </c>
      <c r="I23" s="875" t="s">
        <v>438</v>
      </c>
      <c r="J23" s="165"/>
    </row>
    <row r="24" spans="1:10" ht="12.75">
      <c r="A24" s="1009" t="s">
        <v>449</v>
      </c>
      <c r="B24" s="201"/>
      <c r="C24" s="201"/>
      <c r="D24" s="202"/>
      <c r="E24" s="325">
        <v>0</v>
      </c>
      <c r="F24" s="1010">
        <v>784</v>
      </c>
      <c r="G24" s="1010">
        <v>778</v>
      </c>
      <c r="H24" s="168" t="s">
        <v>437</v>
      </c>
      <c r="I24" s="875" t="s">
        <v>438</v>
      </c>
      <c r="J24" s="165"/>
    </row>
    <row r="25" spans="1:10" ht="12.75">
      <c r="A25" s="1009" t="s">
        <v>450</v>
      </c>
      <c r="B25" s="201"/>
      <c r="C25" s="201"/>
      <c r="D25" s="202"/>
      <c r="E25" s="325">
        <v>0</v>
      </c>
      <c r="F25" s="1010">
        <v>90</v>
      </c>
      <c r="G25" s="1010">
        <v>90</v>
      </c>
      <c r="H25" s="168" t="s">
        <v>437</v>
      </c>
      <c r="I25" s="875" t="s">
        <v>438</v>
      </c>
      <c r="J25" s="165"/>
    </row>
    <row r="26" spans="1:10" ht="12.75">
      <c r="A26" s="1009" t="s">
        <v>451</v>
      </c>
      <c r="B26" s="201"/>
      <c r="C26" s="201"/>
      <c r="D26" s="202"/>
      <c r="E26" s="325">
        <v>0</v>
      </c>
      <c r="F26" s="1010">
        <v>1200</v>
      </c>
      <c r="G26" s="1010">
        <v>1200</v>
      </c>
      <c r="H26" s="168" t="s">
        <v>437</v>
      </c>
      <c r="I26" s="875" t="s">
        <v>438</v>
      </c>
      <c r="J26" s="165"/>
    </row>
    <row r="27" spans="1:10" ht="12.75">
      <c r="A27" s="1009" t="s">
        <v>452</v>
      </c>
      <c r="B27" s="201"/>
      <c r="C27" s="201"/>
      <c r="D27" s="202"/>
      <c r="E27" s="325">
        <v>0</v>
      </c>
      <c r="F27" s="1010">
        <v>1300</v>
      </c>
      <c r="G27" s="1010">
        <v>1300</v>
      </c>
      <c r="H27" s="168" t="s">
        <v>437</v>
      </c>
      <c r="I27" s="875" t="s">
        <v>438</v>
      </c>
      <c r="J27" s="165"/>
    </row>
    <row r="28" spans="1:10" ht="12.75">
      <c r="A28" s="1009" t="s">
        <v>453</v>
      </c>
      <c r="B28" s="201"/>
      <c r="C28" s="201"/>
      <c r="D28" s="202"/>
      <c r="E28" s="325">
        <v>0</v>
      </c>
      <c r="F28" s="1010">
        <v>300</v>
      </c>
      <c r="G28" s="1010">
        <v>300</v>
      </c>
      <c r="H28" s="168" t="s">
        <v>437</v>
      </c>
      <c r="I28" s="875" t="s">
        <v>438</v>
      </c>
      <c r="J28" s="165"/>
    </row>
    <row r="29" spans="1:10" ht="12.75">
      <c r="A29" s="1009" t="s">
        <v>441</v>
      </c>
      <c r="B29" s="201"/>
      <c r="C29" s="201"/>
      <c r="D29" s="202"/>
      <c r="E29" s="325">
        <v>0</v>
      </c>
      <c r="F29" s="1010">
        <v>640</v>
      </c>
      <c r="G29" s="1010">
        <v>640</v>
      </c>
      <c r="H29" s="168" t="s">
        <v>437</v>
      </c>
      <c r="I29" s="875" t="s">
        <v>438</v>
      </c>
      <c r="J29" s="165"/>
    </row>
    <row r="30" spans="1:10" ht="12.75">
      <c r="A30" s="1009" t="s">
        <v>454</v>
      </c>
      <c r="B30" s="201"/>
      <c r="C30" s="201"/>
      <c r="D30" s="202"/>
      <c r="E30" s="325">
        <v>0</v>
      </c>
      <c r="F30" s="1010">
        <v>1063</v>
      </c>
      <c r="G30" s="1010">
        <v>1063</v>
      </c>
      <c r="H30" s="168" t="s">
        <v>437</v>
      </c>
      <c r="I30" s="875" t="s">
        <v>438</v>
      </c>
      <c r="J30" s="165"/>
    </row>
    <row r="31" spans="1:10" ht="12.75">
      <c r="A31" s="1009" t="s">
        <v>455</v>
      </c>
      <c r="B31" s="201"/>
      <c r="C31" s="201"/>
      <c r="D31" s="202"/>
      <c r="E31" s="325">
        <v>0</v>
      </c>
      <c r="F31" s="1010">
        <v>1400</v>
      </c>
      <c r="G31" s="1010">
        <v>1400</v>
      </c>
      <c r="H31" s="168" t="s">
        <v>437</v>
      </c>
      <c r="I31" s="875" t="s">
        <v>438</v>
      </c>
      <c r="J31" s="165"/>
    </row>
    <row r="32" spans="1:10" ht="12.75">
      <c r="A32" s="1009" t="s">
        <v>598</v>
      </c>
      <c r="B32" s="201"/>
      <c r="C32" s="201"/>
      <c r="D32" s="202"/>
      <c r="E32" s="325">
        <v>0</v>
      </c>
      <c r="F32" s="1010">
        <v>1400</v>
      </c>
      <c r="G32" s="1010">
        <v>1399.23</v>
      </c>
      <c r="H32" s="168" t="s">
        <v>437</v>
      </c>
      <c r="I32" s="875" t="s">
        <v>438</v>
      </c>
      <c r="J32" s="165"/>
    </row>
    <row r="33" spans="1:10" ht="12.75">
      <c r="A33" s="1009" t="s">
        <v>603</v>
      </c>
      <c r="B33" s="201"/>
      <c r="C33" s="201"/>
      <c r="D33" s="202"/>
      <c r="E33" s="325">
        <v>0</v>
      </c>
      <c r="F33" s="1010">
        <v>300</v>
      </c>
      <c r="G33" s="1010">
        <v>300</v>
      </c>
      <c r="H33" s="168" t="s">
        <v>437</v>
      </c>
      <c r="I33" s="875" t="s">
        <v>438</v>
      </c>
      <c r="J33" s="165"/>
    </row>
    <row r="34" spans="1:10" ht="12.75">
      <c r="A34" s="1009" t="s">
        <v>456</v>
      </c>
      <c r="B34" s="201"/>
      <c r="C34" s="201"/>
      <c r="D34" s="202"/>
      <c r="E34" s="325">
        <v>0</v>
      </c>
      <c r="F34" s="1010">
        <v>500</v>
      </c>
      <c r="G34" s="1010">
        <v>0</v>
      </c>
      <c r="H34" s="168" t="s">
        <v>437</v>
      </c>
      <c r="I34" s="875" t="s">
        <v>438</v>
      </c>
      <c r="J34" s="165"/>
    </row>
    <row r="35" spans="1:10" ht="12.75">
      <c r="A35" s="1009" t="s">
        <v>457</v>
      </c>
      <c r="B35" s="201"/>
      <c r="C35" s="201"/>
      <c r="D35" s="202"/>
      <c r="E35" s="325">
        <v>0</v>
      </c>
      <c r="F35" s="1010">
        <v>875</v>
      </c>
      <c r="G35" s="1010">
        <v>875</v>
      </c>
      <c r="H35" s="168" t="s">
        <v>437</v>
      </c>
      <c r="I35" s="875" t="s">
        <v>438</v>
      </c>
      <c r="J35" s="165"/>
    </row>
    <row r="36" spans="1:10" ht="12.75">
      <c r="A36" s="1009" t="s">
        <v>615</v>
      </c>
      <c r="B36" s="201"/>
      <c r="C36" s="201"/>
      <c r="D36" s="202"/>
      <c r="E36" s="325">
        <v>0</v>
      </c>
      <c r="F36" s="1010">
        <v>370</v>
      </c>
      <c r="G36" s="1010">
        <v>370</v>
      </c>
      <c r="H36" s="168" t="s">
        <v>437</v>
      </c>
      <c r="I36" s="875" t="s">
        <v>438</v>
      </c>
      <c r="J36" s="165"/>
    </row>
    <row r="37" spans="1:10" ht="12.75">
      <c r="A37" s="1009" t="s">
        <v>458</v>
      </c>
      <c r="B37" s="201"/>
      <c r="C37" s="201"/>
      <c r="D37" s="202"/>
      <c r="E37" s="325">
        <v>0</v>
      </c>
      <c r="F37" s="1010">
        <v>1300</v>
      </c>
      <c r="G37" s="1010">
        <v>1300</v>
      </c>
      <c r="H37" s="168" t="s">
        <v>437</v>
      </c>
      <c r="I37" s="875" t="s">
        <v>438</v>
      </c>
      <c r="J37" s="165"/>
    </row>
    <row r="38" spans="1:10" ht="12.75">
      <c r="A38" s="1009" t="s">
        <v>440</v>
      </c>
      <c r="B38" s="201"/>
      <c r="C38" s="201"/>
      <c r="D38" s="202"/>
      <c r="E38" s="325">
        <v>0</v>
      </c>
      <c r="F38" s="1010">
        <v>100</v>
      </c>
      <c r="G38" s="1010">
        <v>100</v>
      </c>
      <c r="H38" s="168" t="s">
        <v>437</v>
      </c>
      <c r="I38" s="875" t="s">
        <v>438</v>
      </c>
      <c r="J38" s="165"/>
    </row>
    <row r="39" spans="1:10" ht="12.75">
      <c r="A39" s="1009" t="s">
        <v>459</v>
      </c>
      <c r="B39" s="201"/>
      <c r="C39" s="201"/>
      <c r="D39" s="202"/>
      <c r="E39" s="325">
        <v>0</v>
      </c>
      <c r="F39" s="1010">
        <v>350</v>
      </c>
      <c r="G39" s="1010">
        <v>350</v>
      </c>
      <c r="H39" s="168" t="s">
        <v>437</v>
      </c>
      <c r="I39" s="875" t="s">
        <v>438</v>
      </c>
      <c r="J39" s="165"/>
    </row>
    <row r="40" spans="1:10" ht="12.75">
      <c r="A40" s="1009" t="s">
        <v>460</v>
      </c>
      <c r="B40" s="201"/>
      <c r="C40" s="201"/>
      <c r="D40" s="202"/>
      <c r="E40" s="325">
        <v>0</v>
      </c>
      <c r="F40" s="1010">
        <v>190</v>
      </c>
      <c r="G40" s="1010">
        <v>0</v>
      </c>
      <c r="H40" s="168" t="s">
        <v>437</v>
      </c>
      <c r="I40" s="875" t="s">
        <v>438</v>
      </c>
      <c r="J40" s="165"/>
    </row>
    <row r="41" spans="1:10" ht="12.75">
      <c r="A41" s="1009" t="s">
        <v>461</v>
      </c>
      <c r="B41" s="201"/>
      <c r="C41" s="201"/>
      <c r="D41" s="202"/>
      <c r="E41" s="325">
        <v>0</v>
      </c>
      <c r="F41" s="1010">
        <v>324</v>
      </c>
      <c r="G41" s="1010">
        <v>324</v>
      </c>
      <c r="H41" s="168" t="s">
        <v>437</v>
      </c>
      <c r="I41" s="875" t="s">
        <v>438</v>
      </c>
      <c r="J41" s="165"/>
    </row>
    <row r="42" spans="1:10" ht="12.75">
      <c r="A42" s="1009" t="s">
        <v>462</v>
      </c>
      <c r="B42" s="201"/>
      <c r="C42" s="201"/>
      <c r="D42" s="202"/>
      <c r="E42" s="325">
        <v>0</v>
      </c>
      <c r="F42" s="1010">
        <v>500</v>
      </c>
      <c r="G42" s="1010">
        <v>500</v>
      </c>
      <c r="H42" s="168" t="s">
        <v>437</v>
      </c>
      <c r="I42" s="875" t="s">
        <v>438</v>
      </c>
      <c r="J42" s="165"/>
    </row>
    <row r="43" spans="1:10" ht="12.75">
      <c r="A43" s="1009" t="s">
        <v>614</v>
      </c>
      <c r="B43" s="201"/>
      <c r="C43" s="201"/>
      <c r="D43" s="202"/>
      <c r="E43" s="325">
        <v>0</v>
      </c>
      <c r="F43" s="1010">
        <v>749</v>
      </c>
      <c r="G43" s="1010">
        <v>749</v>
      </c>
      <c r="H43" s="168" t="s">
        <v>437</v>
      </c>
      <c r="I43" s="875" t="s">
        <v>438</v>
      </c>
      <c r="J43" s="165"/>
    </row>
    <row r="44" spans="1:10" ht="12.75">
      <c r="A44" s="1009" t="s">
        <v>463</v>
      </c>
      <c r="B44" s="201"/>
      <c r="C44" s="201"/>
      <c r="D44" s="202"/>
      <c r="E44" s="325">
        <v>0</v>
      </c>
      <c r="F44" s="1010">
        <v>1200</v>
      </c>
      <c r="G44" s="1010">
        <v>1152</v>
      </c>
      <c r="H44" s="168" t="s">
        <v>437</v>
      </c>
      <c r="I44" s="875" t="s">
        <v>438</v>
      </c>
      <c r="J44" s="165"/>
    </row>
    <row r="45" spans="1:10" ht="12.75">
      <c r="A45" s="1009" t="s">
        <v>464</v>
      </c>
      <c r="B45" s="201"/>
      <c r="C45" s="201"/>
      <c r="D45" s="202"/>
      <c r="E45" s="325">
        <v>0</v>
      </c>
      <c r="F45" s="1010">
        <v>462</v>
      </c>
      <c r="G45" s="1010">
        <v>462</v>
      </c>
      <c r="H45" s="168" t="s">
        <v>437</v>
      </c>
      <c r="I45" s="875" t="s">
        <v>438</v>
      </c>
      <c r="J45" s="165"/>
    </row>
    <row r="46" spans="1:10" ht="12.75">
      <c r="A46" s="1009" t="s">
        <v>465</v>
      </c>
      <c r="B46" s="201"/>
      <c r="C46" s="201"/>
      <c r="D46" s="202"/>
      <c r="E46" s="325">
        <v>0</v>
      </c>
      <c r="F46" s="1010">
        <v>700</v>
      </c>
      <c r="G46" s="1010">
        <v>700</v>
      </c>
      <c r="H46" s="168" t="s">
        <v>437</v>
      </c>
      <c r="I46" s="875" t="s">
        <v>438</v>
      </c>
      <c r="J46" s="165"/>
    </row>
    <row r="47" spans="1:10" ht="12.75">
      <c r="A47" s="1009" t="s">
        <v>466</v>
      </c>
      <c r="B47" s="201"/>
      <c r="C47" s="201"/>
      <c r="D47" s="202"/>
      <c r="E47" s="325">
        <v>0</v>
      </c>
      <c r="F47" s="1010">
        <v>292</v>
      </c>
      <c r="G47" s="1010">
        <v>292</v>
      </c>
      <c r="H47" s="168" t="s">
        <v>437</v>
      </c>
      <c r="I47" s="875" t="s">
        <v>438</v>
      </c>
      <c r="J47" s="165"/>
    </row>
    <row r="48" spans="1:10" ht="12.75">
      <c r="A48" s="1009" t="s">
        <v>467</v>
      </c>
      <c r="B48" s="201"/>
      <c r="C48" s="201"/>
      <c r="D48" s="202"/>
      <c r="E48" s="325">
        <v>0</v>
      </c>
      <c r="F48" s="1010">
        <v>1200</v>
      </c>
      <c r="G48" s="1010">
        <v>1200</v>
      </c>
      <c r="H48" s="168" t="s">
        <v>437</v>
      </c>
      <c r="I48" s="875" t="s">
        <v>438</v>
      </c>
      <c r="J48" s="165"/>
    </row>
    <row r="49" spans="1:10" ht="12.75">
      <c r="A49" s="1009" t="s">
        <v>468</v>
      </c>
      <c r="B49" s="201"/>
      <c r="C49" s="201"/>
      <c r="D49" s="202"/>
      <c r="E49" s="325">
        <v>0</v>
      </c>
      <c r="F49" s="1010">
        <v>537</v>
      </c>
      <c r="G49" s="1010">
        <v>537</v>
      </c>
      <c r="H49" s="168" t="s">
        <v>437</v>
      </c>
      <c r="I49" s="875" t="s">
        <v>438</v>
      </c>
      <c r="J49" s="165"/>
    </row>
    <row r="50" spans="1:10" ht="12.75">
      <c r="A50" s="1009" t="s">
        <v>469</v>
      </c>
      <c r="B50" s="201"/>
      <c r="C50" s="201"/>
      <c r="D50" s="202"/>
      <c r="E50" s="325">
        <v>0</v>
      </c>
      <c r="F50" s="1010">
        <v>650</v>
      </c>
      <c r="G50" s="1010">
        <v>650</v>
      </c>
      <c r="H50" s="168" t="s">
        <v>437</v>
      </c>
      <c r="I50" s="875" t="s">
        <v>438</v>
      </c>
      <c r="J50" s="165"/>
    </row>
    <row r="51" spans="1:10" ht="12.75">
      <c r="A51" s="1009" t="s">
        <v>470</v>
      </c>
      <c r="B51" s="201"/>
      <c r="C51" s="201"/>
      <c r="D51" s="202"/>
      <c r="E51" s="325">
        <v>0</v>
      </c>
      <c r="F51" s="1010">
        <v>104</v>
      </c>
      <c r="G51" s="1010">
        <v>103</v>
      </c>
      <c r="H51" s="168" t="s">
        <v>437</v>
      </c>
      <c r="I51" s="875" t="s">
        <v>438</v>
      </c>
      <c r="J51" s="165"/>
    </row>
    <row r="52" spans="1:10" ht="12.75">
      <c r="A52" s="1009" t="s">
        <v>470</v>
      </c>
      <c r="B52" s="201"/>
      <c r="C52" s="201"/>
      <c r="D52" s="202"/>
      <c r="E52" s="325">
        <v>0</v>
      </c>
      <c r="F52" s="1010">
        <v>400</v>
      </c>
      <c r="G52" s="1010">
        <v>400</v>
      </c>
      <c r="H52" s="168" t="s">
        <v>437</v>
      </c>
      <c r="I52" s="875" t="s">
        <v>438</v>
      </c>
      <c r="J52" s="165"/>
    </row>
    <row r="53" spans="1:10" ht="12.75">
      <c r="A53" s="1009" t="s">
        <v>603</v>
      </c>
      <c r="B53" s="201"/>
      <c r="C53" s="201"/>
      <c r="D53" s="202"/>
      <c r="E53" s="325">
        <v>0</v>
      </c>
      <c r="F53" s="1010">
        <v>500</v>
      </c>
      <c r="G53" s="1010">
        <v>500</v>
      </c>
      <c r="H53" s="168" t="s">
        <v>437</v>
      </c>
      <c r="I53" s="875" t="s">
        <v>438</v>
      </c>
      <c r="J53" s="165"/>
    </row>
    <row r="54" spans="1:10" ht="12.75">
      <c r="A54" s="1009" t="s">
        <v>471</v>
      </c>
      <c r="B54" s="201"/>
      <c r="C54" s="201"/>
      <c r="D54" s="202"/>
      <c r="E54" s="325">
        <v>0</v>
      </c>
      <c r="F54" s="1010">
        <v>600</v>
      </c>
      <c r="G54" s="1010">
        <v>600</v>
      </c>
      <c r="H54" s="168" t="s">
        <v>437</v>
      </c>
      <c r="I54" s="875" t="s">
        <v>438</v>
      </c>
      <c r="J54" s="165"/>
    </row>
    <row r="55" spans="1:10" ht="12.75">
      <c r="A55" s="1009" t="s">
        <v>472</v>
      </c>
      <c r="B55" s="201"/>
      <c r="C55" s="201"/>
      <c r="D55" s="202"/>
      <c r="E55" s="325">
        <v>0</v>
      </c>
      <c r="F55" s="1010">
        <v>1400</v>
      </c>
      <c r="G55" s="1010">
        <v>1400</v>
      </c>
      <c r="H55" s="168" t="s">
        <v>437</v>
      </c>
      <c r="I55" s="875" t="s">
        <v>438</v>
      </c>
      <c r="J55" s="165"/>
    </row>
    <row r="56" spans="1:10" ht="12.75">
      <c r="A56" s="1009" t="s">
        <v>440</v>
      </c>
      <c r="B56" s="201"/>
      <c r="C56" s="201"/>
      <c r="D56" s="202"/>
      <c r="E56" s="325">
        <v>0</v>
      </c>
      <c r="F56" s="1010">
        <v>0</v>
      </c>
      <c r="G56" s="1010">
        <v>0</v>
      </c>
      <c r="H56" s="168" t="s">
        <v>437</v>
      </c>
      <c r="I56" s="875" t="s">
        <v>438</v>
      </c>
      <c r="J56" s="165"/>
    </row>
    <row r="57" spans="1:10" ht="12.75">
      <c r="A57" s="1009" t="s">
        <v>473</v>
      </c>
      <c r="B57" s="201"/>
      <c r="C57" s="201"/>
      <c r="D57" s="202"/>
      <c r="E57" s="325">
        <v>0</v>
      </c>
      <c r="F57" s="1010">
        <v>1400</v>
      </c>
      <c r="G57" s="1010">
        <v>1400</v>
      </c>
      <c r="H57" s="168" t="s">
        <v>437</v>
      </c>
      <c r="I57" s="875" t="s">
        <v>438</v>
      </c>
      <c r="J57" s="165"/>
    </row>
    <row r="58" spans="1:10" ht="12.75">
      <c r="A58" s="1009" t="s">
        <v>474</v>
      </c>
      <c r="B58" s="201"/>
      <c r="C58" s="201"/>
      <c r="D58" s="202"/>
      <c r="E58" s="325">
        <v>0</v>
      </c>
      <c r="F58" s="1010">
        <v>470</v>
      </c>
      <c r="G58" s="1010">
        <v>470</v>
      </c>
      <c r="H58" s="168" t="s">
        <v>437</v>
      </c>
      <c r="I58" s="875" t="s">
        <v>438</v>
      </c>
      <c r="J58" s="165"/>
    </row>
    <row r="59" spans="1:10" ht="12.75">
      <c r="A59" s="1009" t="s">
        <v>475</v>
      </c>
      <c r="B59" s="201"/>
      <c r="C59" s="201"/>
      <c r="D59" s="202"/>
      <c r="E59" s="325">
        <v>0</v>
      </c>
      <c r="F59" s="1010">
        <v>300</v>
      </c>
      <c r="G59" s="1010">
        <v>300</v>
      </c>
      <c r="H59" s="168" t="s">
        <v>437</v>
      </c>
      <c r="I59" s="875" t="s">
        <v>438</v>
      </c>
      <c r="J59" s="165"/>
    </row>
    <row r="60" spans="1:10" ht="12.75">
      <c r="A60" s="1009" t="s">
        <v>475</v>
      </c>
      <c r="B60" s="201"/>
      <c r="C60" s="201"/>
      <c r="D60" s="202"/>
      <c r="E60" s="325">
        <v>0</v>
      </c>
      <c r="F60" s="1010">
        <v>342</v>
      </c>
      <c r="G60" s="1010">
        <v>342</v>
      </c>
      <c r="H60" s="168" t="s">
        <v>437</v>
      </c>
      <c r="I60" s="875" t="s">
        <v>438</v>
      </c>
      <c r="J60" s="165"/>
    </row>
    <row r="61" spans="1:10" ht="12.75">
      <c r="A61" s="1011" t="s">
        <v>476</v>
      </c>
      <c r="B61" s="201"/>
      <c r="C61" s="201"/>
      <c r="D61" s="202"/>
      <c r="E61" s="325">
        <v>0</v>
      </c>
      <c r="F61" s="1010">
        <v>79</v>
      </c>
      <c r="G61" s="1010">
        <v>63</v>
      </c>
      <c r="H61" s="168" t="s">
        <v>437</v>
      </c>
      <c r="I61" s="875" t="s">
        <v>438</v>
      </c>
      <c r="J61" s="165"/>
    </row>
    <row r="62" spans="1:10" ht="12.75">
      <c r="A62" s="1009" t="s">
        <v>597</v>
      </c>
      <c r="B62" s="201"/>
      <c r="C62" s="201"/>
      <c r="D62" s="202"/>
      <c r="E62" s="325">
        <v>0</v>
      </c>
      <c r="F62" s="1010">
        <v>400</v>
      </c>
      <c r="G62" s="1010">
        <v>400</v>
      </c>
      <c r="H62" s="168" t="s">
        <v>437</v>
      </c>
      <c r="I62" s="875" t="s">
        <v>438</v>
      </c>
      <c r="J62" s="165"/>
    </row>
    <row r="63" spans="1:10" ht="12.75">
      <c r="A63" s="1009" t="s">
        <v>477</v>
      </c>
      <c r="B63" s="201"/>
      <c r="C63" s="201"/>
      <c r="D63" s="202"/>
      <c r="E63" s="325">
        <v>0</v>
      </c>
      <c r="F63" s="1010">
        <v>224</v>
      </c>
      <c r="G63" s="1010">
        <v>224</v>
      </c>
      <c r="H63" s="168" t="s">
        <v>437</v>
      </c>
      <c r="I63" s="875" t="s">
        <v>438</v>
      </c>
      <c r="J63" s="165"/>
    </row>
    <row r="64" spans="1:10" ht="12.75">
      <c r="A64" s="1009" t="s">
        <v>477</v>
      </c>
      <c r="B64" s="201"/>
      <c r="C64" s="201"/>
      <c r="D64" s="202"/>
      <c r="E64" s="325">
        <v>0</v>
      </c>
      <c r="F64" s="1010">
        <v>510</v>
      </c>
      <c r="G64" s="1010">
        <v>510</v>
      </c>
      <c r="H64" s="168" t="s">
        <v>437</v>
      </c>
      <c r="I64" s="875" t="s">
        <v>438</v>
      </c>
      <c r="J64" s="165"/>
    </row>
    <row r="65" spans="1:10" ht="12.75">
      <c r="A65" s="1009" t="s">
        <v>478</v>
      </c>
      <c r="B65" s="201"/>
      <c r="C65" s="201"/>
      <c r="D65" s="202"/>
      <c r="E65" s="325">
        <v>0</v>
      </c>
      <c r="F65" s="1010">
        <v>1700</v>
      </c>
      <c r="G65" s="1010">
        <v>1700</v>
      </c>
      <c r="H65" s="168" t="s">
        <v>437</v>
      </c>
      <c r="I65" s="875" t="s">
        <v>438</v>
      </c>
      <c r="J65" s="165"/>
    </row>
    <row r="66" spans="1:10" ht="12.75">
      <c r="A66" s="1009" t="s">
        <v>479</v>
      </c>
      <c r="B66" s="201"/>
      <c r="C66" s="201"/>
      <c r="D66" s="202"/>
      <c r="E66" s="325">
        <v>0</v>
      </c>
      <c r="F66" s="1010">
        <v>400</v>
      </c>
      <c r="G66" s="1010">
        <v>400</v>
      </c>
      <c r="H66" s="168" t="s">
        <v>437</v>
      </c>
      <c r="I66" s="875" t="s">
        <v>438</v>
      </c>
      <c r="J66" s="165"/>
    </row>
    <row r="67" spans="1:10" ht="12.75">
      <c r="A67" s="1009" t="s">
        <v>480</v>
      </c>
      <c r="B67" s="201"/>
      <c r="C67" s="201"/>
      <c r="D67" s="202"/>
      <c r="E67" s="325">
        <v>0</v>
      </c>
      <c r="F67" s="1010">
        <v>600</v>
      </c>
      <c r="G67" s="1010">
        <v>600</v>
      </c>
      <c r="H67" s="168" t="s">
        <v>437</v>
      </c>
      <c r="I67" s="875" t="s">
        <v>438</v>
      </c>
      <c r="J67" s="165"/>
    </row>
    <row r="68" spans="1:10" ht="12.75">
      <c r="A68" s="1009" t="s">
        <v>481</v>
      </c>
      <c r="B68" s="201"/>
      <c r="C68" s="201"/>
      <c r="D68" s="202"/>
      <c r="E68" s="325">
        <v>0</v>
      </c>
      <c r="F68" s="1010">
        <v>420</v>
      </c>
      <c r="G68" s="1010">
        <v>420</v>
      </c>
      <c r="H68" s="168" t="s">
        <v>437</v>
      </c>
      <c r="I68" s="875" t="s">
        <v>438</v>
      </c>
      <c r="J68" s="165"/>
    </row>
    <row r="69" spans="1:10" ht="12.75">
      <c r="A69" s="1009" t="s">
        <v>482</v>
      </c>
      <c r="B69" s="201"/>
      <c r="C69" s="201"/>
      <c r="D69" s="202"/>
      <c r="E69" s="325">
        <v>0</v>
      </c>
      <c r="F69" s="1010">
        <v>1100</v>
      </c>
      <c r="G69" s="1010">
        <v>1100</v>
      </c>
      <c r="H69" s="168" t="s">
        <v>437</v>
      </c>
      <c r="I69" s="875" t="s">
        <v>438</v>
      </c>
      <c r="J69" s="165"/>
    </row>
    <row r="70" spans="1:10" ht="12.75">
      <c r="A70" s="1009" t="s">
        <v>483</v>
      </c>
      <c r="B70" s="201"/>
      <c r="C70" s="201"/>
      <c r="D70" s="202"/>
      <c r="E70" s="325">
        <v>0</v>
      </c>
      <c r="F70" s="1010">
        <v>1200</v>
      </c>
      <c r="G70" s="1010">
        <v>1200</v>
      </c>
      <c r="H70" s="168" t="s">
        <v>437</v>
      </c>
      <c r="I70" s="875" t="s">
        <v>438</v>
      </c>
      <c r="J70" s="165"/>
    </row>
    <row r="71" spans="1:10" ht="12.75">
      <c r="A71" s="1011" t="s">
        <v>484</v>
      </c>
      <c r="B71" s="201"/>
      <c r="C71" s="201"/>
      <c r="D71" s="202"/>
      <c r="E71" s="325">
        <v>0</v>
      </c>
      <c r="F71" s="1010">
        <v>909</v>
      </c>
      <c r="G71" s="1010">
        <v>909</v>
      </c>
      <c r="H71" s="168" t="s">
        <v>437</v>
      </c>
      <c r="I71" s="875" t="s">
        <v>438</v>
      </c>
      <c r="J71" s="165"/>
    </row>
    <row r="72" spans="1:10" ht="12.75">
      <c r="A72" s="1011" t="s">
        <v>485</v>
      </c>
      <c r="B72" s="201"/>
      <c r="C72" s="201"/>
      <c r="D72" s="202"/>
      <c r="E72" s="325">
        <v>0</v>
      </c>
      <c r="F72" s="1010">
        <v>160</v>
      </c>
      <c r="G72" s="1010">
        <v>160</v>
      </c>
      <c r="H72" s="168" t="s">
        <v>437</v>
      </c>
      <c r="I72" s="875" t="s">
        <v>438</v>
      </c>
      <c r="J72" s="165"/>
    </row>
    <row r="73" spans="1:10" ht="12.75">
      <c r="A73" s="1009" t="s">
        <v>486</v>
      </c>
      <c r="B73" s="201"/>
      <c r="C73" s="201"/>
      <c r="D73" s="202"/>
      <c r="E73" s="325">
        <v>0</v>
      </c>
      <c r="F73" s="1010">
        <v>43</v>
      </c>
      <c r="G73" s="1010">
        <v>43</v>
      </c>
      <c r="H73" s="168" t="s">
        <v>437</v>
      </c>
      <c r="I73" s="875" t="s">
        <v>438</v>
      </c>
      <c r="J73" s="165"/>
    </row>
    <row r="74" spans="1:10" ht="12.75">
      <c r="A74" s="1009" t="s">
        <v>487</v>
      </c>
      <c r="B74" s="201"/>
      <c r="C74" s="201"/>
      <c r="D74" s="202"/>
      <c r="E74" s="325">
        <v>0</v>
      </c>
      <c r="F74" s="1010">
        <v>596</v>
      </c>
      <c r="G74" s="1010">
        <v>556</v>
      </c>
      <c r="H74" s="168" t="s">
        <v>437</v>
      </c>
      <c r="I74" s="875" t="s">
        <v>438</v>
      </c>
      <c r="J74" s="165"/>
    </row>
    <row r="75" spans="1:10" ht="12.75">
      <c r="A75" s="1009" t="s">
        <v>488</v>
      </c>
      <c r="B75" s="201"/>
      <c r="C75" s="201"/>
      <c r="D75" s="202"/>
      <c r="E75" s="325">
        <v>0</v>
      </c>
      <c r="F75" s="1010">
        <v>308</v>
      </c>
      <c r="G75" s="1010">
        <v>308</v>
      </c>
      <c r="H75" s="168" t="s">
        <v>437</v>
      </c>
      <c r="I75" s="875" t="s">
        <v>438</v>
      </c>
      <c r="J75" s="165"/>
    </row>
    <row r="76" spans="1:10" ht="12.75">
      <c r="A76" s="1009" t="s">
        <v>489</v>
      </c>
      <c r="B76" s="201"/>
      <c r="C76" s="201"/>
      <c r="D76" s="202"/>
      <c r="E76" s="325">
        <v>0</v>
      </c>
      <c r="F76" s="1010">
        <v>318</v>
      </c>
      <c r="G76" s="1010">
        <v>318</v>
      </c>
      <c r="H76" s="168" t="s">
        <v>437</v>
      </c>
      <c r="I76" s="875" t="s">
        <v>438</v>
      </c>
      <c r="J76" s="165"/>
    </row>
    <row r="77" spans="1:10" ht="12.75">
      <c r="A77" s="1009" t="s">
        <v>489</v>
      </c>
      <c r="B77" s="201"/>
      <c r="C77" s="201"/>
      <c r="D77" s="202"/>
      <c r="E77" s="325">
        <v>0</v>
      </c>
      <c r="F77" s="1010">
        <v>200</v>
      </c>
      <c r="G77" s="1010">
        <v>200</v>
      </c>
      <c r="H77" s="168" t="s">
        <v>437</v>
      </c>
      <c r="I77" s="875" t="s">
        <v>438</v>
      </c>
      <c r="J77" s="165"/>
    </row>
    <row r="78" spans="1:10" ht="12.75">
      <c r="A78" s="1009" t="s">
        <v>490</v>
      </c>
      <c r="B78" s="201"/>
      <c r="C78" s="201"/>
      <c r="D78" s="202"/>
      <c r="E78" s="325">
        <v>0</v>
      </c>
      <c r="F78" s="1010">
        <v>70</v>
      </c>
      <c r="G78" s="1010">
        <v>70</v>
      </c>
      <c r="H78" s="168" t="s">
        <v>437</v>
      </c>
      <c r="I78" s="875" t="s">
        <v>438</v>
      </c>
      <c r="J78" s="165"/>
    </row>
    <row r="79" spans="1:10" ht="12.75">
      <c r="A79" s="1009" t="s">
        <v>491</v>
      </c>
      <c r="B79" s="201"/>
      <c r="C79" s="201"/>
      <c r="D79" s="202"/>
      <c r="E79" s="325">
        <v>0</v>
      </c>
      <c r="F79" s="1010">
        <v>900</v>
      </c>
      <c r="G79" s="1010">
        <v>900</v>
      </c>
      <c r="H79" s="168" t="s">
        <v>437</v>
      </c>
      <c r="I79" s="875" t="s">
        <v>438</v>
      </c>
      <c r="J79" s="165"/>
    </row>
    <row r="80" spans="1:10" ht="12.75">
      <c r="A80" s="1009" t="s">
        <v>492</v>
      </c>
      <c r="B80" s="201"/>
      <c r="C80" s="201"/>
      <c r="D80" s="202"/>
      <c r="E80" s="325">
        <v>0</v>
      </c>
      <c r="F80" s="1010">
        <v>472</v>
      </c>
      <c r="G80" s="1010">
        <v>472</v>
      </c>
      <c r="H80" s="168" t="s">
        <v>437</v>
      </c>
      <c r="I80" s="875" t="s">
        <v>438</v>
      </c>
      <c r="J80" s="165"/>
    </row>
    <row r="81" spans="1:10" ht="12.75">
      <c r="A81" s="1009" t="s">
        <v>493</v>
      </c>
      <c r="B81" s="201"/>
      <c r="C81" s="201"/>
      <c r="D81" s="202"/>
      <c r="E81" s="325">
        <v>0</v>
      </c>
      <c r="F81" s="1010">
        <v>1126</v>
      </c>
      <c r="G81" s="1010">
        <v>1126</v>
      </c>
      <c r="H81" s="168" t="s">
        <v>437</v>
      </c>
      <c r="I81" s="875" t="s">
        <v>438</v>
      </c>
      <c r="J81" s="165"/>
    </row>
    <row r="82" spans="1:10" ht="12.75">
      <c r="A82" s="1009" t="s">
        <v>494</v>
      </c>
      <c r="B82" s="201"/>
      <c r="C82" s="201"/>
      <c r="D82" s="202"/>
      <c r="E82" s="325">
        <v>0</v>
      </c>
      <c r="F82" s="1010">
        <v>415</v>
      </c>
      <c r="G82" s="1010">
        <v>415</v>
      </c>
      <c r="H82" s="168" t="s">
        <v>437</v>
      </c>
      <c r="I82" s="875" t="s">
        <v>438</v>
      </c>
      <c r="J82" s="165"/>
    </row>
    <row r="83" spans="1:10" ht="12.75">
      <c r="A83" s="1009" t="s">
        <v>495</v>
      </c>
      <c r="B83" s="201"/>
      <c r="C83" s="201"/>
      <c r="D83" s="202"/>
      <c r="E83" s="325">
        <v>0</v>
      </c>
      <c r="F83" s="1010">
        <v>1300</v>
      </c>
      <c r="G83" s="1010">
        <v>1300</v>
      </c>
      <c r="H83" s="168" t="s">
        <v>437</v>
      </c>
      <c r="I83" s="875" t="s">
        <v>438</v>
      </c>
      <c r="J83" s="165"/>
    </row>
    <row r="84" spans="1:10" ht="12.75">
      <c r="A84" s="1009" t="s">
        <v>490</v>
      </c>
      <c r="B84" s="201"/>
      <c r="C84" s="201"/>
      <c r="D84" s="202"/>
      <c r="E84" s="325">
        <v>0</v>
      </c>
      <c r="F84" s="1010">
        <v>187</v>
      </c>
      <c r="G84" s="1010">
        <v>187</v>
      </c>
      <c r="H84" s="168" t="s">
        <v>437</v>
      </c>
      <c r="I84" s="875" t="s">
        <v>438</v>
      </c>
      <c r="J84" s="165"/>
    </row>
    <row r="85" spans="1:10" ht="12.75">
      <c r="A85" s="1009" t="s">
        <v>490</v>
      </c>
      <c r="B85" s="201"/>
      <c r="C85" s="201"/>
      <c r="D85" s="202"/>
      <c r="E85" s="325">
        <v>0</v>
      </c>
      <c r="F85" s="1010">
        <v>60</v>
      </c>
      <c r="G85" s="1010">
        <v>60</v>
      </c>
      <c r="H85" s="168" t="s">
        <v>437</v>
      </c>
      <c r="I85" s="875" t="s">
        <v>438</v>
      </c>
      <c r="J85" s="165"/>
    </row>
    <row r="86" spans="1:10" ht="12.75">
      <c r="A86" s="1009" t="s">
        <v>496</v>
      </c>
      <c r="B86" s="201"/>
      <c r="C86" s="201"/>
      <c r="D86" s="202"/>
      <c r="E86" s="325">
        <v>0</v>
      </c>
      <c r="F86" s="1010">
        <v>1200</v>
      </c>
      <c r="G86" s="1010">
        <v>1037</v>
      </c>
      <c r="H86" s="168" t="s">
        <v>437</v>
      </c>
      <c r="I86" s="875" t="s">
        <v>438</v>
      </c>
      <c r="J86" s="165"/>
    </row>
    <row r="87" spans="1:10" ht="12.75">
      <c r="A87" s="1011" t="s">
        <v>497</v>
      </c>
      <c r="B87" s="201"/>
      <c r="C87" s="201"/>
      <c r="D87" s="202"/>
      <c r="E87" s="325">
        <v>0</v>
      </c>
      <c r="F87" s="1010">
        <v>700</v>
      </c>
      <c r="G87" s="1010">
        <v>700</v>
      </c>
      <c r="H87" s="168" t="s">
        <v>437</v>
      </c>
      <c r="I87" s="875" t="s">
        <v>438</v>
      </c>
      <c r="J87" s="165"/>
    </row>
    <row r="88" spans="1:10" ht="12.75">
      <c r="A88" s="1011" t="s">
        <v>498</v>
      </c>
      <c r="B88" s="201"/>
      <c r="C88" s="201"/>
      <c r="D88" s="202"/>
      <c r="E88" s="325">
        <v>0</v>
      </c>
      <c r="F88" s="1010">
        <v>453</v>
      </c>
      <c r="G88" s="1010">
        <v>453</v>
      </c>
      <c r="H88" s="168" t="s">
        <v>437</v>
      </c>
      <c r="I88" s="875" t="s">
        <v>438</v>
      </c>
      <c r="J88" s="165"/>
    </row>
    <row r="89" spans="1:10" ht="12.75">
      <c r="A89" s="1009" t="s">
        <v>499</v>
      </c>
      <c r="B89" s="201"/>
      <c r="C89" s="201"/>
      <c r="D89" s="202"/>
      <c r="E89" s="325">
        <v>0</v>
      </c>
      <c r="F89" s="1010">
        <v>90</v>
      </c>
      <c r="G89" s="1010">
        <v>90</v>
      </c>
      <c r="H89" s="168" t="s">
        <v>437</v>
      </c>
      <c r="I89" s="875" t="s">
        <v>438</v>
      </c>
      <c r="J89" s="165"/>
    </row>
    <row r="90" spans="1:10" ht="12.75">
      <c r="A90" s="1009" t="s">
        <v>500</v>
      </c>
      <c r="B90" s="201"/>
      <c r="C90" s="201"/>
      <c r="D90" s="202"/>
      <c r="E90" s="325">
        <v>0</v>
      </c>
      <c r="F90" s="1010">
        <v>250</v>
      </c>
      <c r="G90" s="1010">
        <v>250</v>
      </c>
      <c r="H90" s="168" t="s">
        <v>437</v>
      </c>
      <c r="I90" s="875" t="s">
        <v>438</v>
      </c>
      <c r="J90" s="165"/>
    </row>
    <row r="91" spans="1:10" ht="12.75">
      <c r="A91" s="1009" t="s">
        <v>500</v>
      </c>
      <c r="B91" s="201"/>
      <c r="C91" s="201"/>
      <c r="D91" s="202"/>
      <c r="E91" s="325">
        <v>0</v>
      </c>
      <c r="F91" s="1010">
        <v>650</v>
      </c>
      <c r="G91" s="1010">
        <v>650</v>
      </c>
      <c r="H91" s="168" t="s">
        <v>437</v>
      </c>
      <c r="I91" s="875" t="s">
        <v>438</v>
      </c>
      <c r="J91" s="165"/>
    </row>
    <row r="92" spans="1:10" ht="12.75">
      <c r="A92" s="1009" t="s">
        <v>501</v>
      </c>
      <c r="B92" s="201"/>
      <c r="C92" s="201"/>
      <c r="D92" s="202"/>
      <c r="E92" s="325">
        <v>0</v>
      </c>
      <c r="F92" s="1010">
        <v>1400</v>
      </c>
      <c r="G92" s="1010">
        <v>1400</v>
      </c>
      <c r="H92" s="168" t="s">
        <v>437</v>
      </c>
      <c r="I92" s="875" t="s">
        <v>438</v>
      </c>
      <c r="J92" s="165"/>
    </row>
    <row r="93" spans="1:10" ht="12.75">
      <c r="A93" s="1009" t="s">
        <v>502</v>
      </c>
      <c r="B93" s="201"/>
      <c r="C93" s="201"/>
      <c r="D93" s="202"/>
      <c r="E93" s="325">
        <v>0</v>
      </c>
      <c r="F93" s="1010">
        <v>250</v>
      </c>
      <c r="G93" s="1010">
        <v>250</v>
      </c>
      <c r="H93" s="168" t="s">
        <v>437</v>
      </c>
      <c r="I93" s="875" t="s">
        <v>438</v>
      </c>
      <c r="J93" s="165"/>
    </row>
    <row r="94" spans="1:10" ht="12.75">
      <c r="A94" s="1009" t="s">
        <v>502</v>
      </c>
      <c r="B94" s="201"/>
      <c r="C94" s="201"/>
      <c r="D94" s="202"/>
      <c r="E94" s="325">
        <v>0</v>
      </c>
      <c r="F94" s="1010">
        <v>150</v>
      </c>
      <c r="G94" s="1010">
        <v>0</v>
      </c>
      <c r="H94" s="168" t="s">
        <v>437</v>
      </c>
      <c r="I94" s="875" t="s">
        <v>438</v>
      </c>
      <c r="J94" s="165"/>
    </row>
    <row r="95" spans="1:10" ht="12.75">
      <c r="A95" s="1009" t="s">
        <v>503</v>
      </c>
      <c r="B95" s="201"/>
      <c r="C95" s="201"/>
      <c r="D95" s="202"/>
      <c r="E95" s="325">
        <v>0</v>
      </c>
      <c r="F95" s="1010">
        <v>881</v>
      </c>
      <c r="G95" s="1010">
        <v>881</v>
      </c>
      <c r="H95" s="168" t="s">
        <v>437</v>
      </c>
      <c r="I95" s="875" t="s">
        <v>438</v>
      </c>
      <c r="J95" s="165"/>
    </row>
    <row r="96" spans="1:10" ht="12.75">
      <c r="A96" s="1009" t="s">
        <v>504</v>
      </c>
      <c r="B96" s="201"/>
      <c r="C96" s="201"/>
      <c r="D96" s="202"/>
      <c r="E96" s="325">
        <v>0</v>
      </c>
      <c r="F96" s="1010">
        <v>1400</v>
      </c>
      <c r="G96" s="1010">
        <v>1400</v>
      </c>
      <c r="H96" s="168" t="s">
        <v>437</v>
      </c>
      <c r="I96" s="875" t="s">
        <v>438</v>
      </c>
      <c r="J96" s="165"/>
    </row>
    <row r="97" spans="1:10" ht="12.75">
      <c r="A97" s="1009" t="s">
        <v>505</v>
      </c>
      <c r="B97" s="201"/>
      <c r="C97" s="201"/>
      <c r="D97" s="202"/>
      <c r="E97" s="325">
        <v>0</v>
      </c>
      <c r="F97" s="1010">
        <v>442</v>
      </c>
      <c r="G97" s="1010">
        <v>438.95</v>
      </c>
      <c r="H97" s="168" t="s">
        <v>437</v>
      </c>
      <c r="I97" s="875" t="s">
        <v>438</v>
      </c>
      <c r="J97" s="165"/>
    </row>
    <row r="98" spans="1:10" ht="12.75">
      <c r="A98" s="1009" t="s">
        <v>506</v>
      </c>
      <c r="B98" s="201"/>
      <c r="C98" s="201"/>
      <c r="D98" s="202"/>
      <c r="E98" s="325">
        <v>0</v>
      </c>
      <c r="F98" s="1010">
        <v>94</v>
      </c>
      <c r="G98" s="1010">
        <v>94</v>
      </c>
      <c r="H98" s="168" t="s">
        <v>437</v>
      </c>
      <c r="I98" s="875" t="s">
        <v>438</v>
      </c>
      <c r="J98" s="165"/>
    </row>
    <row r="99" spans="1:10" ht="12.75">
      <c r="A99" s="1009" t="s">
        <v>507</v>
      </c>
      <c r="B99" s="201"/>
      <c r="C99" s="201"/>
      <c r="D99" s="202"/>
      <c r="E99" s="325">
        <v>0</v>
      </c>
      <c r="F99" s="1010">
        <v>230</v>
      </c>
      <c r="G99" s="1010">
        <v>230</v>
      </c>
      <c r="H99" s="168" t="s">
        <v>437</v>
      </c>
      <c r="I99" s="875" t="s">
        <v>438</v>
      </c>
      <c r="J99" s="165"/>
    </row>
    <row r="100" spans="1:10" ht="12.75">
      <c r="A100" s="1009" t="s">
        <v>508</v>
      </c>
      <c r="B100" s="201"/>
      <c r="C100" s="201"/>
      <c r="D100" s="202"/>
      <c r="E100" s="325">
        <v>0</v>
      </c>
      <c r="F100" s="1010">
        <v>350</v>
      </c>
      <c r="G100" s="1010">
        <v>350</v>
      </c>
      <c r="H100" s="168" t="s">
        <v>437</v>
      </c>
      <c r="I100" s="875" t="s">
        <v>438</v>
      </c>
      <c r="J100" s="165"/>
    </row>
    <row r="101" spans="1:10" ht="12.75">
      <c r="A101" s="1009" t="s">
        <v>509</v>
      </c>
      <c r="B101" s="201"/>
      <c r="C101" s="201"/>
      <c r="D101" s="202"/>
      <c r="E101" s="325">
        <v>0</v>
      </c>
      <c r="F101" s="1010">
        <v>300</v>
      </c>
      <c r="G101" s="1010">
        <v>300</v>
      </c>
      <c r="H101" s="168" t="s">
        <v>437</v>
      </c>
      <c r="I101" s="875" t="s">
        <v>438</v>
      </c>
      <c r="J101" s="165"/>
    </row>
    <row r="102" spans="1:10" ht="12.75">
      <c r="A102" s="1011" t="s">
        <v>510</v>
      </c>
      <c r="B102" s="201"/>
      <c r="C102" s="201"/>
      <c r="D102" s="202"/>
      <c r="E102" s="325">
        <v>0</v>
      </c>
      <c r="F102" s="1010">
        <v>335</v>
      </c>
      <c r="G102" s="1010">
        <v>335</v>
      </c>
      <c r="H102" s="168" t="s">
        <v>437</v>
      </c>
      <c r="I102" s="875" t="s">
        <v>438</v>
      </c>
      <c r="J102" s="165"/>
    </row>
    <row r="103" spans="1:10" ht="12.75">
      <c r="A103" s="1009" t="s">
        <v>602</v>
      </c>
      <c r="B103" s="201"/>
      <c r="C103" s="201"/>
      <c r="D103" s="202"/>
      <c r="E103" s="325">
        <v>0</v>
      </c>
      <c r="F103" s="1010">
        <v>100</v>
      </c>
      <c r="G103" s="1010">
        <v>100</v>
      </c>
      <c r="H103" s="168" t="s">
        <v>437</v>
      </c>
      <c r="I103" s="875" t="s">
        <v>438</v>
      </c>
      <c r="J103" s="165"/>
    </row>
    <row r="104" spans="1:10" ht="12.75">
      <c r="A104" s="1009" t="s">
        <v>511</v>
      </c>
      <c r="B104" s="201"/>
      <c r="C104" s="201"/>
      <c r="D104" s="202"/>
      <c r="E104" s="325">
        <v>0</v>
      </c>
      <c r="F104" s="1010">
        <v>340</v>
      </c>
      <c r="G104" s="1010">
        <v>340</v>
      </c>
      <c r="H104" s="168" t="s">
        <v>437</v>
      </c>
      <c r="I104" s="875" t="s">
        <v>438</v>
      </c>
      <c r="J104" s="165"/>
    </row>
    <row r="105" spans="1:10" ht="12.75">
      <c r="A105" s="1009" t="s">
        <v>507</v>
      </c>
      <c r="B105" s="201"/>
      <c r="C105" s="201"/>
      <c r="D105" s="202"/>
      <c r="E105" s="325">
        <v>0</v>
      </c>
      <c r="F105" s="1010">
        <v>224</v>
      </c>
      <c r="G105" s="1010">
        <v>224</v>
      </c>
      <c r="H105" s="168" t="s">
        <v>437</v>
      </c>
      <c r="I105" s="875" t="s">
        <v>438</v>
      </c>
      <c r="J105" s="165"/>
    </row>
    <row r="106" spans="1:10" ht="12.75">
      <c r="A106" s="1009" t="s">
        <v>512</v>
      </c>
      <c r="B106" s="201"/>
      <c r="C106" s="201"/>
      <c r="D106" s="202"/>
      <c r="E106" s="325">
        <v>0</v>
      </c>
      <c r="F106" s="1010">
        <v>100</v>
      </c>
      <c r="G106" s="1010">
        <v>100</v>
      </c>
      <c r="H106" s="168" t="s">
        <v>437</v>
      </c>
      <c r="I106" s="875" t="s">
        <v>438</v>
      </c>
      <c r="J106" s="165"/>
    </row>
    <row r="107" spans="1:10" ht="12.75">
      <c r="A107" s="1009" t="s">
        <v>511</v>
      </c>
      <c r="B107" s="201"/>
      <c r="C107" s="201"/>
      <c r="D107" s="202"/>
      <c r="E107" s="325">
        <v>0</v>
      </c>
      <c r="F107" s="1010">
        <v>300</v>
      </c>
      <c r="G107" s="1010">
        <v>300</v>
      </c>
      <c r="H107" s="168" t="s">
        <v>437</v>
      </c>
      <c r="I107" s="875" t="s">
        <v>438</v>
      </c>
      <c r="J107" s="165"/>
    </row>
    <row r="108" spans="1:10" ht="12.75">
      <c r="A108" s="1009" t="s">
        <v>608</v>
      </c>
      <c r="B108" s="201"/>
      <c r="C108" s="201"/>
      <c r="D108" s="202"/>
      <c r="E108" s="325">
        <v>0</v>
      </c>
      <c r="F108" s="1010">
        <v>1450</v>
      </c>
      <c r="G108" s="1010">
        <v>1450</v>
      </c>
      <c r="H108" s="168" t="s">
        <v>437</v>
      </c>
      <c r="I108" s="875" t="s">
        <v>438</v>
      </c>
      <c r="J108" s="165"/>
    </row>
    <row r="109" spans="1:10" ht="12.75">
      <c r="A109" s="1011" t="s">
        <v>513</v>
      </c>
      <c r="B109" s="201"/>
      <c r="C109" s="201"/>
      <c r="D109" s="202"/>
      <c r="E109" s="325">
        <v>0</v>
      </c>
      <c r="F109" s="1012">
        <v>504</v>
      </c>
      <c r="G109" s="1012">
        <v>0</v>
      </c>
      <c r="H109" s="168" t="s">
        <v>437</v>
      </c>
      <c r="I109" s="875" t="s">
        <v>438</v>
      </c>
      <c r="J109" s="165"/>
    </row>
    <row r="110" spans="1:10" ht="12.75">
      <c r="A110" s="1009" t="s">
        <v>514</v>
      </c>
      <c r="B110" s="201"/>
      <c r="C110" s="201"/>
      <c r="D110" s="202"/>
      <c r="E110" s="325">
        <v>0</v>
      </c>
      <c r="F110" s="1010">
        <v>210</v>
      </c>
      <c r="G110" s="1010">
        <v>0</v>
      </c>
      <c r="H110" s="168" t="s">
        <v>437</v>
      </c>
      <c r="I110" s="875" t="s">
        <v>438</v>
      </c>
      <c r="J110" s="165"/>
    </row>
    <row r="111" spans="1:10" ht="12.75">
      <c r="A111" s="1009" t="s">
        <v>515</v>
      </c>
      <c r="B111" s="201"/>
      <c r="C111" s="201"/>
      <c r="D111" s="202"/>
      <c r="E111" s="325">
        <v>0</v>
      </c>
      <c r="F111" s="1010">
        <v>900</v>
      </c>
      <c r="G111" s="1010">
        <v>900</v>
      </c>
      <c r="H111" s="168" t="s">
        <v>437</v>
      </c>
      <c r="I111" s="875" t="s">
        <v>438</v>
      </c>
      <c r="J111" s="165"/>
    </row>
    <row r="112" spans="1:10" ht="12.75">
      <c r="A112" s="1009"/>
      <c r="B112" s="201"/>
      <c r="C112" s="201"/>
      <c r="D112" s="202"/>
      <c r="E112" s="325"/>
      <c r="F112" s="1010"/>
      <c r="G112" s="1010"/>
      <c r="H112" s="168"/>
      <c r="I112" s="875"/>
      <c r="J112" s="165"/>
    </row>
    <row r="113" spans="1:10" ht="12.75">
      <c r="A113" s="240" t="s">
        <v>516</v>
      </c>
      <c r="B113" s="201"/>
      <c r="C113" s="201"/>
      <c r="D113" s="202"/>
      <c r="E113" s="325">
        <f>450+50+95+210+98+125+250+180</f>
        <v>1458</v>
      </c>
      <c r="F113" s="325">
        <v>0</v>
      </c>
      <c r="G113" s="325">
        <v>0</v>
      </c>
      <c r="H113" s="168"/>
      <c r="I113" s="875" t="s">
        <v>517</v>
      </c>
      <c r="J113" s="165"/>
    </row>
    <row r="114" spans="1:10" ht="12.75">
      <c r="A114" s="1009" t="s">
        <v>518</v>
      </c>
      <c r="B114" s="201"/>
      <c r="C114" s="201"/>
      <c r="D114" s="202"/>
      <c r="E114" s="325">
        <v>500</v>
      </c>
      <c r="F114" s="1010">
        <v>500</v>
      </c>
      <c r="G114" s="1010">
        <v>500</v>
      </c>
      <c r="H114" s="168"/>
      <c r="I114" s="875" t="s">
        <v>519</v>
      </c>
      <c r="J114" s="165"/>
    </row>
    <row r="115" spans="1:10" ht="12.75">
      <c r="A115" s="1009" t="s">
        <v>520</v>
      </c>
      <c r="B115" s="201"/>
      <c r="C115" s="201"/>
      <c r="D115" s="202"/>
      <c r="E115" s="325">
        <v>50</v>
      </c>
      <c r="F115" s="1010">
        <v>50</v>
      </c>
      <c r="G115" s="1010">
        <v>0</v>
      </c>
      <c r="H115" s="168"/>
      <c r="I115" s="875" t="s">
        <v>519</v>
      </c>
      <c r="J115" s="165"/>
    </row>
    <row r="116" spans="1:10" ht="12.75">
      <c r="A116" s="1009" t="s">
        <v>521</v>
      </c>
      <c r="B116" s="201"/>
      <c r="C116" s="201"/>
      <c r="D116" s="202"/>
      <c r="E116" s="325">
        <v>300</v>
      </c>
      <c r="F116" s="1010">
        <v>300</v>
      </c>
      <c r="G116" s="1010">
        <v>300</v>
      </c>
      <c r="H116" s="168"/>
      <c r="I116" s="875" t="s">
        <v>519</v>
      </c>
      <c r="J116" s="165"/>
    </row>
    <row r="117" spans="1:10" ht="12.75">
      <c r="A117" s="1009" t="s">
        <v>470</v>
      </c>
      <c r="B117" s="201"/>
      <c r="C117" s="201"/>
      <c r="D117" s="202"/>
      <c r="E117" s="325">
        <v>50</v>
      </c>
      <c r="F117" s="1010">
        <v>50</v>
      </c>
      <c r="G117" s="1010">
        <v>50</v>
      </c>
      <c r="H117" s="168"/>
      <c r="I117" s="875" t="s">
        <v>519</v>
      </c>
      <c r="J117" s="165"/>
    </row>
    <row r="118" spans="1:10" ht="12.75">
      <c r="A118" s="1009" t="s">
        <v>608</v>
      </c>
      <c r="B118" s="201"/>
      <c r="C118" s="201"/>
      <c r="D118" s="202"/>
      <c r="E118" s="325">
        <v>1007</v>
      </c>
      <c r="F118" s="1010">
        <v>200</v>
      </c>
      <c r="G118" s="1010">
        <v>0</v>
      </c>
      <c r="H118" s="168"/>
      <c r="I118" s="875" t="s">
        <v>519</v>
      </c>
      <c r="J118" s="165"/>
    </row>
    <row r="119" spans="1:10" ht="12.75">
      <c r="A119" s="1011" t="s">
        <v>522</v>
      </c>
      <c r="B119" s="201"/>
      <c r="C119" s="201"/>
      <c r="D119" s="202"/>
      <c r="E119" s="325">
        <v>235</v>
      </c>
      <c r="F119" s="1010">
        <v>235</v>
      </c>
      <c r="G119" s="1010">
        <v>235</v>
      </c>
      <c r="H119" s="168"/>
      <c r="I119" s="875" t="s">
        <v>519</v>
      </c>
      <c r="J119" s="165"/>
    </row>
    <row r="120" spans="1:10" ht="12.75">
      <c r="A120" s="1009" t="s">
        <v>611</v>
      </c>
      <c r="B120" s="201"/>
      <c r="C120" s="201"/>
      <c r="D120" s="202"/>
      <c r="E120" s="325">
        <v>400</v>
      </c>
      <c r="F120" s="1010">
        <v>400</v>
      </c>
      <c r="G120" s="1010">
        <v>370</v>
      </c>
      <c r="H120" s="168"/>
      <c r="I120" s="875" t="s">
        <v>519</v>
      </c>
      <c r="J120" s="165"/>
    </row>
    <row r="121" spans="1:10" ht="12.75">
      <c r="A121" s="1009" t="s">
        <v>523</v>
      </c>
      <c r="B121" s="201"/>
      <c r="C121" s="201"/>
      <c r="D121" s="202"/>
      <c r="E121" s="325">
        <v>2000</v>
      </c>
      <c r="F121" s="1010">
        <v>2000</v>
      </c>
      <c r="G121" s="1010">
        <v>0</v>
      </c>
      <c r="H121" s="168"/>
      <c r="I121" s="875" t="s">
        <v>524</v>
      </c>
      <c r="J121" s="165"/>
    </row>
    <row r="122" spans="1:10" ht="12.75">
      <c r="A122" s="1009" t="s">
        <v>525</v>
      </c>
      <c r="B122" s="201"/>
      <c r="C122" s="201"/>
      <c r="D122" s="202"/>
      <c r="E122" s="325">
        <v>2000</v>
      </c>
      <c r="F122" s="1010">
        <v>2000</v>
      </c>
      <c r="G122" s="1010">
        <v>2000</v>
      </c>
      <c r="H122" s="168"/>
      <c r="I122" s="875" t="s">
        <v>524</v>
      </c>
      <c r="J122" s="165"/>
    </row>
    <row r="123" spans="1:10" ht="12.75">
      <c r="A123" s="1011" t="s">
        <v>526</v>
      </c>
      <c r="B123" s="201"/>
      <c r="C123" s="201"/>
      <c r="D123" s="202"/>
      <c r="E123" s="325">
        <v>2000</v>
      </c>
      <c r="F123" s="1012">
        <v>2000</v>
      </c>
      <c r="G123" s="1012">
        <v>2000</v>
      </c>
      <c r="H123" s="168"/>
      <c r="I123" s="875" t="s">
        <v>524</v>
      </c>
      <c r="J123" s="165"/>
    </row>
    <row r="124" spans="1:10" ht="12.75">
      <c r="A124" s="1011" t="s">
        <v>527</v>
      </c>
      <c r="B124" s="201"/>
      <c r="C124" s="201"/>
      <c r="D124" s="202"/>
      <c r="E124" s="325">
        <v>2000</v>
      </c>
      <c r="F124" s="1012">
        <v>2000</v>
      </c>
      <c r="G124" s="1012">
        <v>2000</v>
      </c>
      <c r="H124" s="168"/>
      <c r="I124" s="875" t="s">
        <v>524</v>
      </c>
      <c r="J124" s="165"/>
    </row>
    <row r="125" spans="1:10" ht="12.75">
      <c r="A125" s="1011" t="s">
        <v>528</v>
      </c>
      <c r="B125" s="201"/>
      <c r="C125" s="201"/>
      <c r="D125" s="202"/>
      <c r="E125" s="325">
        <v>2000</v>
      </c>
      <c r="F125" s="1012">
        <v>2000</v>
      </c>
      <c r="G125" s="1012">
        <v>1987</v>
      </c>
      <c r="H125" s="168"/>
      <c r="I125" s="875" t="s">
        <v>524</v>
      </c>
      <c r="J125" s="165"/>
    </row>
    <row r="126" spans="1:10" ht="12.75">
      <c r="A126" s="1011" t="s">
        <v>529</v>
      </c>
      <c r="B126" s="201"/>
      <c r="C126" s="201"/>
      <c r="D126" s="202"/>
      <c r="E126" s="325">
        <v>150</v>
      </c>
      <c r="F126" s="1012">
        <v>150</v>
      </c>
      <c r="G126" s="1012">
        <v>150</v>
      </c>
      <c r="H126" s="168"/>
      <c r="I126" s="875" t="s">
        <v>530</v>
      </c>
      <c r="J126" s="165"/>
    </row>
    <row r="127" spans="1:10" ht="12.75">
      <c r="A127" s="1011" t="s">
        <v>531</v>
      </c>
      <c r="B127" s="201"/>
      <c r="C127" s="201"/>
      <c r="D127" s="202"/>
      <c r="E127" s="325">
        <v>270</v>
      </c>
      <c r="F127" s="1012">
        <v>270</v>
      </c>
      <c r="G127" s="1012">
        <v>0</v>
      </c>
      <c r="H127" s="168"/>
      <c r="I127" s="875" t="s">
        <v>530</v>
      </c>
      <c r="J127" s="165"/>
    </row>
    <row r="128" spans="1:10" ht="12.75">
      <c r="A128" s="1011" t="s">
        <v>495</v>
      </c>
      <c r="B128" s="201"/>
      <c r="C128" s="201"/>
      <c r="D128" s="202"/>
      <c r="E128" s="325">
        <v>240</v>
      </c>
      <c r="F128" s="1012">
        <v>240</v>
      </c>
      <c r="G128" s="1012">
        <v>0</v>
      </c>
      <c r="H128" s="168"/>
      <c r="I128" s="875" t="s">
        <v>530</v>
      </c>
      <c r="J128" s="165"/>
    </row>
    <row r="129" spans="1:10" ht="12.75">
      <c r="A129" s="1011" t="s">
        <v>532</v>
      </c>
      <c r="B129" s="201"/>
      <c r="C129" s="201"/>
      <c r="D129" s="202"/>
      <c r="E129" s="325">
        <v>300</v>
      </c>
      <c r="F129" s="1012">
        <v>300</v>
      </c>
      <c r="G129" s="1012">
        <v>300</v>
      </c>
      <c r="H129" s="168"/>
      <c r="I129" s="875" t="s">
        <v>530</v>
      </c>
      <c r="J129" s="165"/>
    </row>
    <row r="130" spans="1:10" ht="12.75">
      <c r="A130" s="1011" t="s">
        <v>533</v>
      </c>
      <c r="B130" s="201"/>
      <c r="C130" s="201"/>
      <c r="D130" s="202"/>
      <c r="E130" s="325">
        <v>100</v>
      </c>
      <c r="F130" s="1012">
        <v>100</v>
      </c>
      <c r="G130" s="1012">
        <v>100</v>
      </c>
      <c r="H130" s="168"/>
      <c r="I130" s="875" t="s">
        <v>530</v>
      </c>
      <c r="J130" s="165"/>
    </row>
    <row r="131" spans="1:10" ht="12.75">
      <c r="A131" s="1011" t="s">
        <v>534</v>
      </c>
      <c r="B131" s="201"/>
      <c r="C131" s="201"/>
      <c r="D131" s="202"/>
      <c r="E131" s="325">
        <v>280</v>
      </c>
      <c r="F131" s="1012">
        <v>280</v>
      </c>
      <c r="G131" s="1012">
        <v>280</v>
      </c>
      <c r="H131" s="168"/>
      <c r="I131" s="875" t="s">
        <v>530</v>
      </c>
      <c r="J131" s="165"/>
    </row>
    <row r="132" spans="1:10" ht="12.75">
      <c r="A132" s="1011" t="s">
        <v>535</v>
      </c>
      <c r="B132" s="201"/>
      <c r="C132" s="201"/>
      <c r="D132" s="202"/>
      <c r="E132" s="325">
        <v>150</v>
      </c>
      <c r="F132" s="1012">
        <v>150</v>
      </c>
      <c r="G132" s="1012">
        <v>0</v>
      </c>
      <c r="H132" s="168"/>
      <c r="I132" s="875" t="s">
        <v>530</v>
      </c>
      <c r="J132" s="165"/>
    </row>
    <row r="133" spans="1:10" ht="12.75">
      <c r="A133" s="1011" t="s">
        <v>536</v>
      </c>
      <c r="B133" s="201"/>
      <c r="C133" s="201"/>
      <c r="D133" s="202"/>
      <c r="E133" s="325">
        <v>150</v>
      </c>
      <c r="F133" s="1012">
        <v>150</v>
      </c>
      <c r="G133" s="1012">
        <v>150</v>
      </c>
      <c r="H133" s="168"/>
      <c r="I133" s="875" t="s">
        <v>530</v>
      </c>
      <c r="J133" s="165"/>
    </row>
    <row r="134" spans="1:10" ht="12.75">
      <c r="A134" s="1011" t="s">
        <v>537</v>
      </c>
      <c r="B134" s="201"/>
      <c r="C134" s="201"/>
      <c r="D134" s="202"/>
      <c r="E134" s="325">
        <v>275</v>
      </c>
      <c r="F134" s="1012">
        <v>275</v>
      </c>
      <c r="G134" s="1012">
        <v>0</v>
      </c>
      <c r="H134" s="168"/>
      <c r="I134" s="875" t="s">
        <v>530</v>
      </c>
      <c r="J134" s="165"/>
    </row>
    <row r="135" spans="1:10" ht="12.75">
      <c r="A135" s="1011" t="s">
        <v>538</v>
      </c>
      <c r="B135" s="201"/>
      <c r="C135" s="201"/>
      <c r="D135" s="202"/>
      <c r="E135" s="325">
        <v>280</v>
      </c>
      <c r="F135" s="1012">
        <v>280</v>
      </c>
      <c r="G135" s="1012">
        <v>280</v>
      </c>
      <c r="H135" s="168"/>
      <c r="I135" s="875" t="s">
        <v>530</v>
      </c>
      <c r="J135" s="165"/>
    </row>
    <row r="136" spans="1:10" ht="12.75">
      <c r="A136" s="1011" t="s">
        <v>539</v>
      </c>
      <c r="B136" s="201"/>
      <c r="C136" s="201"/>
      <c r="D136" s="202"/>
      <c r="E136" s="325">
        <v>70</v>
      </c>
      <c r="F136" s="1012">
        <v>70</v>
      </c>
      <c r="G136" s="1012">
        <v>70</v>
      </c>
      <c r="H136" s="168"/>
      <c r="I136" s="875" t="s">
        <v>530</v>
      </c>
      <c r="J136" s="165"/>
    </row>
    <row r="137" spans="1:10" ht="12.75">
      <c r="A137" s="1009" t="s">
        <v>597</v>
      </c>
      <c r="B137" s="201"/>
      <c r="C137" s="201"/>
      <c r="D137" s="202"/>
      <c r="E137" s="325">
        <v>100</v>
      </c>
      <c r="F137" s="1010">
        <v>100</v>
      </c>
      <c r="G137" s="1010">
        <v>0</v>
      </c>
      <c r="H137" s="168"/>
      <c r="I137" s="875" t="s">
        <v>530</v>
      </c>
      <c r="J137" s="165"/>
    </row>
    <row r="138" spans="1:10" ht="12.75">
      <c r="A138" s="1009" t="s">
        <v>615</v>
      </c>
      <c r="B138" s="201"/>
      <c r="C138" s="201"/>
      <c r="D138" s="202"/>
      <c r="E138" s="325">
        <v>390</v>
      </c>
      <c r="F138" s="1010">
        <v>390</v>
      </c>
      <c r="G138" s="1010">
        <v>0</v>
      </c>
      <c r="H138" s="168"/>
      <c r="I138" s="875" t="s">
        <v>530</v>
      </c>
      <c r="J138" s="165"/>
    </row>
    <row r="139" spans="1:10" ht="12.75">
      <c r="A139" s="1009" t="s">
        <v>540</v>
      </c>
      <c r="B139" s="201"/>
      <c r="C139" s="201"/>
      <c r="D139" s="202"/>
      <c r="E139" s="325">
        <v>130</v>
      </c>
      <c r="F139" s="1010">
        <v>130</v>
      </c>
      <c r="G139" s="1010">
        <v>130</v>
      </c>
      <c r="H139" s="168"/>
      <c r="I139" s="875" t="s">
        <v>530</v>
      </c>
      <c r="J139" s="165"/>
    </row>
    <row r="140" spans="1:10" ht="12.75">
      <c r="A140" s="1011" t="s">
        <v>541</v>
      </c>
      <c r="B140" s="201"/>
      <c r="C140" s="201"/>
      <c r="D140" s="202"/>
      <c r="E140" s="325">
        <v>400</v>
      </c>
      <c r="F140" s="1012">
        <v>400</v>
      </c>
      <c r="G140" s="1012">
        <v>0</v>
      </c>
      <c r="H140" s="168"/>
      <c r="I140" s="875" t="s">
        <v>530</v>
      </c>
      <c r="J140" s="165"/>
    </row>
    <row r="141" spans="1:10" ht="12.75">
      <c r="A141" s="1011" t="s">
        <v>542</v>
      </c>
      <c r="B141" s="201"/>
      <c r="C141" s="201"/>
      <c r="D141" s="202"/>
      <c r="E141" s="325">
        <v>75</v>
      </c>
      <c r="F141" s="1012">
        <v>75</v>
      </c>
      <c r="G141" s="1012">
        <v>75</v>
      </c>
      <c r="H141" s="168"/>
      <c r="I141" s="875" t="s">
        <v>530</v>
      </c>
      <c r="J141" s="165"/>
    </row>
    <row r="142" spans="1:10" ht="12.75">
      <c r="A142" s="1011" t="s">
        <v>543</v>
      </c>
      <c r="B142" s="201"/>
      <c r="C142" s="201"/>
      <c r="D142" s="202"/>
      <c r="E142" s="325">
        <v>290</v>
      </c>
      <c r="F142" s="1013">
        <v>290</v>
      </c>
      <c r="G142" s="1013">
        <v>290</v>
      </c>
      <c r="H142" s="168"/>
      <c r="I142" s="875" t="s">
        <v>530</v>
      </c>
      <c r="J142" s="165"/>
    </row>
    <row r="143" spans="1:10" ht="12.75">
      <c r="A143" s="1011" t="s">
        <v>544</v>
      </c>
      <c r="B143" s="201"/>
      <c r="C143" s="201"/>
      <c r="D143" s="202"/>
      <c r="E143" s="325">
        <v>100</v>
      </c>
      <c r="F143" s="1012">
        <v>100</v>
      </c>
      <c r="G143" s="1012">
        <v>100</v>
      </c>
      <c r="H143" s="168"/>
      <c r="I143" s="875" t="s">
        <v>530</v>
      </c>
      <c r="J143" s="165"/>
    </row>
    <row r="144" spans="1:10" ht="12.75">
      <c r="A144" s="1011" t="s">
        <v>545</v>
      </c>
      <c r="B144" s="201"/>
      <c r="C144" s="201"/>
      <c r="D144" s="202"/>
      <c r="E144" s="325">
        <v>70</v>
      </c>
      <c r="F144" s="1010">
        <v>70</v>
      </c>
      <c r="G144" s="1010">
        <v>70</v>
      </c>
      <c r="H144" s="168"/>
      <c r="I144" s="875" t="s">
        <v>530</v>
      </c>
      <c r="J144" s="165"/>
    </row>
    <row r="145" spans="1:10" ht="12.75">
      <c r="A145" s="1009" t="s">
        <v>546</v>
      </c>
      <c r="B145" s="201"/>
      <c r="C145" s="201"/>
      <c r="D145" s="202"/>
      <c r="E145" s="325">
        <v>180</v>
      </c>
      <c r="F145" s="1010">
        <v>180</v>
      </c>
      <c r="G145" s="1010">
        <v>180</v>
      </c>
      <c r="H145" s="168"/>
      <c r="I145" s="875" t="s">
        <v>530</v>
      </c>
      <c r="J145" s="165"/>
    </row>
    <row r="146" spans="1:10" ht="12.75">
      <c r="A146" s="1009" t="s">
        <v>547</v>
      </c>
      <c r="B146" s="201"/>
      <c r="C146" s="201"/>
      <c r="D146" s="202"/>
      <c r="E146" s="325">
        <v>0</v>
      </c>
      <c r="F146" s="1010">
        <v>800</v>
      </c>
      <c r="G146" s="1010">
        <v>798.6</v>
      </c>
      <c r="H146" s="168"/>
      <c r="I146" s="875" t="s">
        <v>548</v>
      </c>
      <c r="J146" s="165"/>
    </row>
    <row r="147" spans="1:10" ht="12.75">
      <c r="A147" s="1011" t="s">
        <v>549</v>
      </c>
      <c r="B147" s="201"/>
      <c r="C147" s="201"/>
      <c r="D147" s="202"/>
      <c r="E147" s="325">
        <v>0</v>
      </c>
      <c r="F147" s="1010">
        <v>2000</v>
      </c>
      <c r="G147" s="1010">
        <v>2000</v>
      </c>
      <c r="H147" s="168"/>
      <c r="I147" s="875" t="s">
        <v>550</v>
      </c>
      <c r="J147" s="165"/>
    </row>
    <row r="148" spans="1:10" ht="12.75">
      <c r="A148" s="1011" t="s">
        <v>551</v>
      </c>
      <c r="B148" s="201"/>
      <c r="C148" s="201"/>
      <c r="D148" s="202"/>
      <c r="E148" s="325">
        <v>0</v>
      </c>
      <c r="F148" s="1010">
        <v>400</v>
      </c>
      <c r="G148" s="1010">
        <v>400</v>
      </c>
      <c r="H148" s="168"/>
      <c r="I148" s="875" t="s">
        <v>552</v>
      </c>
      <c r="J148" s="165"/>
    </row>
    <row r="149" spans="1:10" ht="12.75">
      <c r="A149" s="1011" t="s">
        <v>553</v>
      </c>
      <c r="B149" s="201"/>
      <c r="C149" s="201"/>
      <c r="D149" s="202"/>
      <c r="E149" s="325">
        <v>0</v>
      </c>
      <c r="F149" s="1010">
        <v>3000</v>
      </c>
      <c r="G149" s="1010">
        <v>2882</v>
      </c>
      <c r="H149" s="168"/>
      <c r="I149" s="875" t="s">
        <v>552</v>
      </c>
      <c r="J149" s="165"/>
    </row>
    <row r="150" spans="1:10" ht="12.75">
      <c r="A150" s="1009" t="s">
        <v>554</v>
      </c>
      <c r="B150" s="201"/>
      <c r="C150" s="201"/>
      <c r="D150" s="202"/>
      <c r="E150" s="325">
        <v>0</v>
      </c>
      <c r="F150" s="1010">
        <v>3000</v>
      </c>
      <c r="G150" s="1010">
        <v>0</v>
      </c>
      <c r="H150" s="168"/>
      <c r="I150" s="875" t="s">
        <v>555</v>
      </c>
      <c r="J150" s="165"/>
    </row>
    <row r="151" spans="1:10" ht="12.75">
      <c r="A151" s="1011" t="s">
        <v>556</v>
      </c>
      <c r="B151" s="201"/>
      <c r="C151" s="201"/>
      <c r="D151" s="202"/>
      <c r="E151" s="325">
        <v>0</v>
      </c>
      <c r="F151" s="1012">
        <v>300</v>
      </c>
      <c r="G151" s="1012">
        <v>0</v>
      </c>
      <c r="H151" s="168"/>
      <c r="I151" s="875" t="s">
        <v>557</v>
      </c>
      <c r="J151" s="165"/>
    </row>
    <row r="152" spans="1:10" ht="12.75">
      <c r="A152" s="1011" t="s">
        <v>558</v>
      </c>
      <c r="B152" s="201"/>
      <c r="C152" s="201"/>
      <c r="D152" s="202"/>
      <c r="E152" s="325">
        <v>0</v>
      </c>
      <c r="F152" s="1012">
        <v>3500</v>
      </c>
      <c r="G152" s="1012">
        <v>3500</v>
      </c>
      <c r="H152" s="168"/>
      <c r="I152" s="875" t="s">
        <v>552</v>
      </c>
      <c r="J152" s="165"/>
    </row>
    <row r="153" spans="1:10" ht="12.75">
      <c r="A153" s="1011" t="s">
        <v>559</v>
      </c>
      <c r="B153" s="201"/>
      <c r="C153" s="201"/>
      <c r="D153" s="202"/>
      <c r="E153" s="325">
        <v>0</v>
      </c>
      <c r="F153" s="1012">
        <v>5000</v>
      </c>
      <c r="G153" s="1012">
        <v>0</v>
      </c>
      <c r="H153" s="168"/>
      <c r="I153" s="875" t="s">
        <v>555</v>
      </c>
      <c r="J153" s="165"/>
    </row>
    <row r="154" spans="1:10" ht="12.75">
      <c r="A154" s="1009" t="s">
        <v>446</v>
      </c>
      <c r="B154" s="201"/>
      <c r="C154" s="201"/>
      <c r="D154" s="202"/>
      <c r="E154" s="325">
        <v>0</v>
      </c>
      <c r="F154" s="1010">
        <v>557</v>
      </c>
      <c r="G154" s="1010">
        <v>557</v>
      </c>
      <c r="H154" s="168"/>
      <c r="I154" s="875" t="s">
        <v>519</v>
      </c>
      <c r="J154" s="165"/>
    </row>
    <row r="155" spans="1:10" ht="12.75">
      <c r="A155" s="1011" t="s">
        <v>560</v>
      </c>
      <c r="B155" s="201"/>
      <c r="C155" s="201"/>
      <c r="D155" s="202"/>
      <c r="E155" s="325">
        <v>0</v>
      </c>
      <c r="F155" s="1010">
        <v>2000</v>
      </c>
      <c r="G155" s="1010">
        <v>2000</v>
      </c>
      <c r="H155" s="168"/>
      <c r="I155" s="875" t="s">
        <v>524</v>
      </c>
      <c r="J155" s="165"/>
    </row>
    <row r="156" spans="1:10" ht="12.75">
      <c r="A156" s="240"/>
      <c r="B156" s="201"/>
      <c r="C156" s="201"/>
      <c r="D156" s="202"/>
      <c r="E156" s="325"/>
      <c r="F156" s="325"/>
      <c r="G156" s="325"/>
      <c r="H156" s="168"/>
      <c r="I156" s="875"/>
      <c r="J156" s="165"/>
    </row>
    <row r="157" spans="1:10" ht="12.75">
      <c r="A157" s="1011" t="s">
        <v>561</v>
      </c>
      <c r="B157" s="201"/>
      <c r="C157" s="201"/>
      <c r="D157" s="202"/>
      <c r="E157" s="325">
        <v>0</v>
      </c>
      <c r="F157" s="1010">
        <v>30008</v>
      </c>
      <c r="G157" s="1010">
        <v>30008</v>
      </c>
      <c r="H157" s="168" t="s">
        <v>562</v>
      </c>
      <c r="I157" s="875" t="s">
        <v>563</v>
      </c>
      <c r="J157" s="165"/>
    </row>
    <row r="158" spans="1:10" ht="12.75">
      <c r="A158" s="1011" t="s">
        <v>564</v>
      </c>
      <c r="B158" s="201"/>
      <c r="C158" s="201"/>
      <c r="D158" s="202"/>
      <c r="E158" s="325">
        <v>0</v>
      </c>
      <c r="F158" s="1010">
        <v>2098</v>
      </c>
      <c r="G158" s="1010">
        <v>2097</v>
      </c>
      <c r="H158" s="168" t="s">
        <v>430</v>
      </c>
      <c r="I158" s="875" t="s">
        <v>565</v>
      </c>
      <c r="J158" s="165"/>
    </row>
    <row r="159" spans="1:10" ht="12.75">
      <c r="A159" s="240"/>
      <c r="B159" s="201"/>
      <c r="C159" s="201"/>
      <c r="D159" s="202"/>
      <c r="E159" s="325"/>
      <c r="F159" s="325"/>
      <c r="G159" s="325"/>
      <c r="H159" s="168"/>
      <c r="I159" s="875"/>
      <c r="J159" s="165"/>
    </row>
    <row r="160" spans="1:10" ht="12.75">
      <c r="A160" s="1011" t="s">
        <v>566</v>
      </c>
      <c r="B160" s="201"/>
      <c r="C160" s="201"/>
      <c r="D160" s="202"/>
      <c r="E160" s="325">
        <v>0</v>
      </c>
      <c r="F160" s="1010">
        <v>50</v>
      </c>
      <c r="G160" s="1010">
        <v>50</v>
      </c>
      <c r="H160" s="168"/>
      <c r="I160" s="875" t="s">
        <v>567</v>
      </c>
      <c r="J160" s="165"/>
    </row>
    <row r="161" spans="1:10" ht="12.75">
      <c r="A161" s="240"/>
      <c r="B161" s="201"/>
      <c r="C161" s="201"/>
      <c r="D161" s="202"/>
      <c r="E161" s="874"/>
      <c r="F161" s="325"/>
      <c r="G161" s="325"/>
      <c r="H161" s="168"/>
      <c r="I161" s="875"/>
      <c r="J161" s="165"/>
    </row>
    <row r="162" spans="1:10" ht="12.75">
      <c r="A162" s="887"/>
      <c r="B162" s="888"/>
      <c r="C162" s="888"/>
      <c r="D162" s="893"/>
      <c r="E162" s="889"/>
      <c r="F162" s="890"/>
      <c r="G162" s="890"/>
      <c r="H162" s="1019"/>
      <c r="I162" s="892"/>
      <c r="J162" s="893"/>
    </row>
    <row r="163" spans="1:10" ht="13.5" thickBot="1">
      <c r="A163" s="1014" t="s">
        <v>950</v>
      </c>
      <c r="B163" s="1015"/>
      <c r="C163" s="1015"/>
      <c r="D163" s="1016"/>
      <c r="E163" s="1017">
        <f>SUM(E9:E162)</f>
        <v>18000</v>
      </c>
      <c r="F163" s="1018">
        <f>SUM(F9:F162)</f>
        <v>138885</v>
      </c>
      <c r="G163" s="1018">
        <f>SUM(G9:G162)</f>
        <v>112976.78</v>
      </c>
      <c r="H163" s="44"/>
      <c r="I163" s="1015"/>
      <c r="J163" s="1016"/>
    </row>
    <row r="164" spans="1:10" ht="12.75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</row>
    <row r="165" spans="1:10" ht="12.75">
      <c r="A165" s="201"/>
      <c r="B165" s="201"/>
      <c r="C165" s="201"/>
      <c r="D165" s="201"/>
      <c r="E165" s="201"/>
      <c r="F165" s="201"/>
      <c r="G165" s="201"/>
      <c r="H165" s="201"/>
      <c r="I165" s="201"/>
      <c r="J165" s="201"/>
    </row>
    <row r="166" spans="1:10" ht="12.75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</row>
    <row r="167" spans="1:10" ht="12.75">
      <c r="A167" s="201" t="s">
        <v>568</v>
      </c>
      <c r="B167" s="138"/>
      <c r="C167" s="138"/>
      <c r="D167" s="138"/>
      <c r="E167" s="138"/>
      <c r="F167" s="138"/>
      <c r="G167" s="138" t="s">
        <v>569</v>
      </c>
      <c r="H167" s="138"/>
      <c r="I167" s="201"/>
      <c r="J167" s="296" t="s">
        <v>33</v>
      </c>
    </row>
  </sheetData>
  <mergeCells count="1">
    <mergeCell ref="F5:H5"/>
  </mergeCells>
  <printOptions/>
  <pageMargins left="0.7874015748031497" right="0.7874015748031497" top="1.1811023622047245" bottom="0.984251968503937" header="0.9055118110236221" footer="0.5118110236220472"/>
  <pageSetup horizontalDpi="600" verticalDpi="600" orientation="landscape" paperSize="9" scale="75" r:id="rId1"/>
  <headerFooter alignWithMargins="0">
    <oddHeader>&amp;LKapitola: 314 - Ministerstvo vnitra
&amp;RTabulka č. 6f
List: &amp;P/&amp;N</oddHeader>
    <oddFooter>&amp;C&amp;P+67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0.0039062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43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8" customHeight="1">
      <c r="A5" s="252" t="s">
        <v>44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8" customHeight="1" thickBot="1">
      <c r="A6" s="253"/>
      <c r="B6" s="138"/>
      <c r="C6" s="138"/>
      <c r="D6" s="138"/>
      <c r="E6" s="138"/>
      <c r="F6" s="145"/>
      <c r="G6" s="140" t="s">
        <v>967</v>
      </c>
      <c r="H6" s="138"/>
      <c r="I6" s="252"/>
      <c r="J6" s="252"/>
    </row>
    <row r="7" spans="1:10" ht="18" customHeight="1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8" customHeight="1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12.75">
      <c r="A9" s="1212" t="s">
        <v>6</v>
      </c>
      <c r="B9" s="1221"/>
      <c r="C9" s="1221"/>
      <c r="D9" s="1221"/>
      <c r="E9" s="1221"/>
      <c r="F9" s="1221"/>
      <c r="G9" s="1221"/>
      <c r="H9" s="1221"/>
      <c r="I9" s="1221"/>
      <c r="J9" s="1222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201"/>
      <c r="J31" s="138"/>
    </row>
    <row r="32" spans="1:10" ht="12.75">
      <c r="A32" s="201"/>
      <c r="B32" s="138"/>
      <c r="C32" s="138"/>
      <c r="D32" s="138"/>
      <c r="E32" s="138"/>
      <c r="F32" s="138"/>
      <c r="G32" s="138"/>
      <c r="H32" s="138"/>
      <c r="I32" s="138"/>
      <c r="J32" s="138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4" sqref="J4"/>
    </sheetView>
  </sheetViews>
  <sheetFormatPr defaultColWidth="9.00390625" defaultRowHeight="12.75"/>
  <cols>
    <col min="5" max="5" width="14.375" style="0" customWidth="1"/>
    <col min="6" max="6" width="12.375" style="0" customWidth="1"/>
    <col min="7" max="7" width="12.875" style="0" customWidth="1"/>
    <col min="8" max="8" width="15.50390625" style="0" customWidth="1"/>
    <col min="9" max="9" width="17.125" style="0" customWidth="1"/>
    <col min="10" max="10" width="31.00390625" style="0" customWidth="1"/>
  </cols>
  <sheetData>
    <row r="1" spans="1:10" ht="12.75">
      <c r="A1" s="138"/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 t="s">
        <v>45</v>
      </c>
    </row>
    <row r="4" spans="1:10" ht="12.75">
      <c r="A4" s="263" t="s">
        <v>4</v>
      </c>
      <c r="B4" s="264"/>
      <c r="C4" s="264"/>
      <c r="D4" s="264"/>
      <c r="E4" s="264"/>
      <c r="F4" s="264"/>
      <c r="G4" s="264"/>
      <c r="H4" s="264"/>
      <c r="I4" s="264"/>
      <c r="J4" s="251"/>
    </row>
    <row r="5" spans="1:10" ht="18" customHeight="1">
      <c r="A5" s="252" t="s">
        <v>46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0" ht="18" customHeight="1" thickBot="1">
      <c r="A6" s="253"/>
      <c r="B6" s="138"/>
      <c r="C6" s="138"/>
      <c r="D6" s="138"/>
      <c r="E6" s="138"/>
      <c r="G6" s="145" t="s">
        <v>967</v>
      </c>
      <c r="H6" s="138"/>
      <c r="I6" s="252"/>
      <c r="J6" s="252"/>
    </row>
    <row r="7" spans="1:10" ht="18" customHeight="1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8" customHeight="1" thickBot="1">
      <c r="A8" s="248"/>
      <c r="B8" s="249"/>
      <c r="C8" s="249"/>
      <c r="D8" s="261"/>
      <c r="E8" s="175" t="s">
        <v>968</v>
      </c>
      <c r="F8" s="175" t="s">
        <v>969</v>
      </c>
      <c r="G8" s="175" t="s">
        <v>5</v>
      </c>
      <c r="H8" s="175" t="s">
        <v>998</v>
      </c>
      <c r="I8" s="176" t="s">
        <v>999</v>
      </c>
      <c r="J8" s="177"/>
    </row>
    <row r="9" spans="1:10" ht="12.75">
      <c r="A9" s="1212" t="s">
        <v>6</v>
      </c>
      <c r="B9" s="1221"/>
      <c r="C9" s="1221"/>
      <c r="D9" s="1221"/>
      <c r="E9" s="1221"/>
      <c r="F9" s="1221"/>
      <c r="G9" s="1221"/>
      <c r="H9" s="1221"/>
      <c r="I9" s="1221"/>
      <c r="J9" s="1222"/>
    </row>
    <row r="10" spans="1:10" ht="12.75">
      <c r="A10" s="1223"/>
      <c r="B10" s="1224"/>
      <c r="C10" s="1224"/>
      <c r="D10" s="1224"/>
      <c r="E10" s="1224"/>
      <c r="F10" s="1224"/>
      <c r="G10" s="1224"/>
      <c r="H10" s="1224"/>
      <c r="I10" s="1224"/>
      <c r="J10" s="1225"/>
    </row>
    <row r="11" spans="1:10" ht="12.75">
      <c r="A11" s="1223"/>
      <c r="B11" s="1224"/>
      <c r="C11" s="1224"/>
      <c r="D11" s="1224"/>
      <c r="E11" s="1224"/>
      <c r="F11" s="1224"/>
      <c r="G11" s="1224"/>
      <c r="H11" s="1224"/>
      <c r="I11" s="1224"/>
      <c r="J11" s="1225"/>
    </row>
    <row r="12" spans="1:10" ht="12.75">
      <c r="A12" s="1223"/>
      <c r="B12" s="1224"/>
      <c r="C12" s="1224"/>
      <c r="D12" s="1224"/>
      <c r="E12" s="1224"/>
      <c r="F12" s="1224"/>
      <c r="G12" s="1224"/>
      <c r="H12" s="1224"/>
      <c r="I12" s="1224"/>
      <c r="J12" s="1225"/>
    </row>
    <row r="13" spans="1:10" ht="12.75">
      <c r="A13" s="1223"/>
      <c r="B13" s="1224"/>
      <c r="C13" s="1224"/>
      <c r="D13" s="1224"/>
      <c r="E13" s="1224"/>
      <c r="F13" s="1224"/>
      <c r="G13" s="1224"/>
      <c r="H13" s="1224"/>
      <c r="I13" s="1224"/>
      <c r="J13" s="1225"/>
    </row>
    <row r="14" spans="1:10" ht="12.75">
      <c r="A14" s="1223"/>
      <c r="B14" s="1224"/>
      <c r="C14" s="1224"/>
      <c r="D14" s="1224"/>
      <c r="E14" s="1224"/>
      <c r="F14" s="1224"/>
      <c r="G14" s="1224"/>
      <c r="H14" s="1224"/>
      <c r="I14" s="1224"/>
      <c r="J14" s="1225"/>
    </row>
    <row r="15" spans="1:10" ht="12.75">
      <c r="A15" s="1223"/>
      <c r="B15" s="1224"/>
      <c r="C15" s="1224"/>
      <c r="D15" s="1224"/>
      <c r="E15" s="1224"/>
      <c r="F15" s="1224"/>
      <c r="G15" s="1224"/>
      <c r="H15" s="1224"/>
      <c r="I15" s="1224"/>
      <c r="J15" s="1225"/>
    </row>
    <row r="16" spans="1:10" ht="12.75">
      <c r="A16" s="1223"/>
      <c r="B16" s="1224"/>
      <c r="C16" s="1224"/>
      <c r="D16" s="1224"/>
      <c r="E16" s="1224"/>
      <c r="F16" s="1224"/>
      <c r="G16" s="1224"/>
      <c r="H16" s="1224"/>
      <c r="I16" s="1224"/>
      <c r="J16" s="1225"/>
    </row>
    <row r="17" spans="1:10" ht="12.75">
      <c r="A17" s="1223"/>
      <c r="B17" s="1224"/>
      <c r="C17" s="1224"/>
      <c r="D17" s="1224"/>
      <c r="E17" s="1224"/>
      <c r="F17" s="1224"/>
      <c r="G17" s="1224"/>
      <c r="H17" s="1224"/>
      <c r="I17" s="1224"/>
      <c r="J17" s="1225"/>
    </row>
    <row r="18" spans="1:10" ht="12.75">
      <c r="A18" s="1223"/>
      <c r="B18" s="1224"/>
      <c r="C18" s="1224"/>
      <c r="D18" s="1224"/>
      <c r="E18" s="1224"/>
      <c r="F18" s="1224"/>
      <c r="G18" s="1224"/>
      <c r="H18" s="1224"/>
      <c r="I18" s="1224"/>
      <c r="J18" s="1225"/>
    </row>
    <row r="19" spans="1:10" ht="12.75">
      <c r="A19" s="1223"/>
      <c r="B19" s="1224"/>
      <c r="C19" s="1224"/>
      <c r="D19" s="1224"/>
      <c r="E19" s="1224"/>
      <c r="F19" s="1224"/>
      <c r="G19" s="1224"/>
      <c r="H19" s="1224"/>
      <c r="I19" s="1224"/>
      <c r="J19" s="1225"/>
    </row>
    <row r="20" spans="1:10" ht="12.75">
      <c r="A20" s="1223"/>
      <c r="B20" s="1224"/>
      <c r="C20" s="1224"/>
      <c r="D20" s="1224"/>
      <c r="E20" s="1224"/>
      <c r="F20" s="1224"/>
      <c r="G20" s="1224"/>
      <c r="H20" s="1224"/>
      <c r="I20" s="1224"/>
      <c r="J20" s="1225"/>
    </row>
    <row r="21" spans="1:10" ht="12.75">
      <c r="A21" s="1223"/>
      <c r="B21" s="1224"/>
      <c r="C21" s="1224"/>
      <c r="D21" s="1224"/>
      <c r="E21" s="1224"/>
      <c r="F21" s="1224"/>
      <c r="G21" s="1224"/>
      <c r="H21" s="1224"/>
      <c r="I21" s="1224"/>
      <c r="J21" s="1225"/>
    </row>
    <row r="22" spans="1:10" ht="12.75">
      <c r="A22" s="1223"/>
      <c r="B22" s="1224"/>
      <c r="C22" s="1224"/>
      <c r="D22" s="1224"/>
      <c r="E22" s="1224"/>
      <c r="F22" s="1224"/>
      <c r="G22" s="1224"/>
      <c r="H22" s="1224"/>
      <c r="I22" s="1224"/>
      <c r="J22" s="1225"/>
    </row>
    <row r="23" spans="1:10" ht="12.75">
      <c r="A23" s="1223"/>
      <c r="B23" s="1224"/>
      <c r="C23" s="1224"/>
      <c r="D23" s="1224"/>
      <c r="E23" s="1224"/>
      <c r="F23" s="1224"/>
      <c r="G23" s="1224"/>
      <c r="H23" s="1224"/>
      <c r="I23" s="1224"/>
      <c r="J23" s="1225"/>
    </row>
    <row r="24" spans="1:10" ht="12.75">
      <c r="A24" s="1223"/>
      <c r="B24" s="1224"/>
      <c r="C24" s="1224"/>
      <c r="D24" s="1224"/>
      <c r="E24" s="1224"/>
      <c r="F24" s="1224"/>
      <c r="G24" s="1224"/>
      <c r="H24" s="1224"/>
      <c r="I24" s="1224"/>
      <c r="J24" s="1225"/>
    </row>
    <row r="25" spans="1:10" ht="12.75">
      <c r="A25" s="1223"/>
      <c r="B25" s="1224"/>
      <c r="C25" s="1224"/>
      <c r="D25" s="1224"/>
      <c r="E25" s="1224"/>
      <c r="F25" s="1224"/>
      <c r="G25" s="1224"/>
      <c r="H25" s="1224"/>
      <c r="I25" s="1224"/>
      <c r="J25" s="1225"/>
    </row>
    <row r="26" spans="1:10" ht="12.75">
      <c r="A26" s="1223"/>
      <c r="B26" s="1224"/>
      <c r="C26" s="1224"/>
      <c r="D26" s="1224"/>
      <c r="E26" s="1224"/>
      <c r="F26" s="1224"/>
      <c r="G26" s="1224"/>
      <c r="H26" s="1224"/>
      <c r="I26" s="1224"/>
      <c r="J26" s="1225"/>
    </row>
    <row r="27" spans="1:10" ht="13.5" thickBot="1">
      <c r="A27" s="1226"/>
      <c r="B27" s="1227"/>
      <c r="C27" s="1227"/>
      <c r="D27" s="1227"/>
      <c r="E27" s="1227"/>
      <c r="F27" s="1227"/>
      <c r="G27" s="1227"/>
      <c r="H27" s="1227"/>
      <c r="I27" s="1227"/>
      <c r="J27" s="1228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12</v>
      </c>
      <c r="B30" s="138"/>
      <c r="C30" s="138"/>
      <c r="D30" s="138"/>
      <c r="E30" s="138"/>
      <c r="F30" s="138"/>
      <c r="G30" s="138"/>
      <c r="H30" s="138" t="s">
        <v>11</v>
      </c>
      <c r="I30" s="201"/>
      <c r="J30" s="296" t="s">
        <v>33</v>
      </c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201"/>
      <c r="J31" s="138"/>
    </row>
    <row r="32" spans="1:10" ht="12.75">
      <c r="A32" s="201"/>
      <c r="B32" s="138"/>
      <c r="C32" s="138"/>
      <c r="D32" s="138"/>
      <c r="E32" s="138"/>
      <c r="F32" s="138"/>
      <c r="G32" s="138"/>
      <c r="H32" s="138"/>
      <c r="I32" s="138"/>
      <c r="J32" s="138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&amp;C&amp;P+72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G1:R2"/>
  <sheetViews>
    <sheetView workbookViewId="0" topLeftCell="G1">
      <selection activeCell="H6" sqref="H6"/>
    </sheetView>
  </sheetViews>
  <sheetFormatPr defaultColWidth="9.00390625" defaultRowHeight="12.75"/>
  <cols>
    <col min="1" max="1" width="8.00390625" style="275" customWidth="1"/>
    <col min="2" max="2" width="10.125" style="275" customWidth="1"/>
    <col min="3" max="3" width="8.125" style="275" customWidth="1"/>
    <col min="4" max="4" width="7.625" style="275" customWidth="1"/>
    <col min="5" max="5" width="8.375" style="275" customWidth="1"/>
    <col min="6" max="6" width="43.875" style="275" customWidth="1"/>
    <col min="7" max="7" width="10.625" style="275" customWidth="1"/>
    <col min="8" max="8" width="13.875" style="275" customWidth="1"/>
    <col min="9" max="9" width="11.875" style="275" customWidth="1"/>
    <col min="10" max="10" width="8.50390625" style="275" customWidth="1"/>
    <col min="11" max="11" width="11.50390625" style="275" customWidth="1"/>
    <col min="12" max="12" width="12.875" style="275" customWidth="1"/>
    <col min="13" max="13" width="11.375" style="275" customWidth="1"/>
    <col min="14" max="14" width="8.125" style="275" customWidth="1"/>
    <col min="15" max="15" width="11.125" style="275" customWidth="1"/>
    <col min="16" max="16" width="13.00390625" style="275" customWidth="1"/>
    <col min="17" max="17" width="12.375" style="275" customWidth="1"/>
    <col min="18" max="18" width="9.50390625" style="275" customWidth="1"/>
    <col min="19" max="16384" width="7.875" style="275" customWidth="1"/>
  </cols>
  <sheetData>
    <row r="1" spans="9:18" ht="15.75" customHeight="1">
      <c r="I1" s="1234"/>
      <c r="J1" s="1235"/>
      <c r="Q1" s="276"/>
      <c r="R1" s="277"/>
    </row>
    <row r="2" ht="15">
      <c r="G2" s="275" t="s">
        <v>274</v>
      </c>
    </row>
  </sheetData>
  <mergeCells count="1">
    <mergeCell ref="I1:J1"/>
  </mergeCells>
  <printOptions/>
  <pageMargins left="0.7874015748031497" right="0.7874015748031497" top="0.5905511811023623" bottom="0.984251968503937" header="0.31496062992125984" footer="0.31496062992125984"/>
  <pageSetup horizontalDpi="600" verticalDpi="600" orientation="landscape" paperSize="9" r:id="rId1"/>
  <headerFooter alignWithMargins="0">
    <oddFooter>&amp;C&amp;P+74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0" sqref="A10"/>
    </sheetView>
  </sheetViews>
  <sheetFormatPr defaultColWidth="9.00390625" defaultRowHeight="12.75"/>
  <cols>
    <col min="1" max="1" width="1.4921875" style="0" customWidth="1"/>
    <col min="2" max="2" width="3.50390625" style="0" customWidth="1"/>
    <col min="3" max="3" width="75.50390625" style="0" customWidth="1"/>
    <col min="4" max="6" width="19.375" style="9" customWidth="1"/>
    <col min="7" max="7" width="19.375" style="0" customWidth="1"/>
    <col min="8" max="8" width="19.375" style="9" customWidth="1"/>
  </cols>
  <sheetData>
    <row r="1" ht="12.75" customHeight="1">
      <c r="H1" s="139" t="s">
        <v>747</v>
      </c>
    </row>
    <row r="2" ht="16.5" customHeight="1">
      <c r="B2" t="s">
        <v>4</v>
      </c>
    </row>
    <row r="3" spans="2:6" s="11" customFormat="1" ht="15">
      <c r="B3" s="1154" t="s">
        <v>49</v>
      </c>
      <c r="C3" s="1170"/>
      <c r="D3" s="1170"/>
      <c r="E3" s="1170"/>
      <c r="F3" s="1170"/>
    </row>
    <row r="4" spans="2:6" s="11" customFormat="1" ht="15">
      <c r="B4" s="1247" t="s">
        <v>72</v>
      </c>
      <c r="C4" s="1170"/>
      <c r="D4" s="1170"/>
      <c r="E4" s="1170"/>
      <c r="F4" s="1170"/>
    </row>
    <row r="5" s="11" customFormat="1" ht="15" thickBot="1">
      <c r="B5" s="1071"/>
    </row>
    <row r="6" spans="2:8" s="11" customFormat="1" ht="12.75">
      <c r="B6" s="1248" t="s">
        <v>50</v>
      </c>
      <c r="C6" s="1249"/>
      <c r="D6" s="1254" t="s">
        <v>56</v>
      </c>
      <c r="E6" s="1256" t="s">
        <v>66</v>
      </c>
      <c r="F6" s="1257"/>
      <c r="G6" s="1243" t="s">
        <v>57</v>
      </c>
      <c r="H6" s="1243" t="s">
        <v>67</v>
      </c>
    </row>
    <row r="7" spans="2:8" s="11" customFormat="1" ht="58.5" customHeight="1">
      <c r="B7" s="1250"/>
      <c r="C7" s="1251"/>
      <c r="D7" s="1255"/>
      <c r="E7" s="1073" t="s">
        <v>68</v>
      </c>
      <c r="F7" s="1074" t="s">
        <v>58</v>
      </c>
      <c r="G7" s="1244"/>
      <c r="H7" s="1244"/>
    </row>
    <row r="8" spans="2:8" s="11" customFormat="1" ht="19.5" customHeight="1" thickBot="1">
      <c r="B8" s="1252"/>
      <c r="C8" s="1253"/>
      <c r="D8" s="280">
        <v>1</v>
      </c>
      <c r="E8" s="281">
        <v>2</v>
      </c>
      <c r="F8" s="1075">
        <v>3</v>
      </c>
      <c r="G8" s="282">
        <v>4</v>
      </c>
      <c r="H8" s="282">
        <v>5</v>
      </c>
    </row>
    <row r="9" spans="2:8" s="11" customFormat="1" ht="17.25" customHeight="1">
      <c r="B9" s="1245" t="s">
        <v>59</v>
      </c>
      <c r="C9" s="1246"/>
      <c r="D9" s="852">
        <f>D12+D14</f>
        <v>765485.72755</v>
      </c>
      <c r="E9" s="853">
        <f>E12+E14-0.01</f>
        <v>727260.44523</v>
      </c>
      <c r="F9" s="853">
        <f>F12+F14-0.01</f>
        <v>727260.44523</v>
      </c>
      <c r="G9" s="854">
        <f>G12+G14</f>
        <v>1386187.90392</v>
      </c>
      <c r="H9" s="854">
        <f>H12+H14</f>
        <v>1424413.17624</v>
      </c>
    </row>
    <row r="10" spans="2:8" s="11" customFormat="1" ht="13.5">
      <c r="B10" s="1240" t="s">
        <v>60</v>
      </c>
      <c r="C10" s="1241"/>
      <c r="D10" s="855"/>
      <c r="E10" s="856"/>
      <c r="F10" s="856"/>
      <c r="G10" s="857"/>
      <c r="H10" s="857"/>
    </row>
    <row r="11" spans="2:8" s="11" customFormat="1" ht="13.5">
      <c r="B11" s="283"/>
      <c r="C11" s="284"/>
      <c r="D11" s="855"/>
      <c r="E11" s="856"/>
      <c r="F11" s="856"/>
      <c r="G11" s="857"/>
      <c r="H11" s="857"/>
    </row>
    <row r="12" spans="2:8" s="11" customFormat="1" ht="13.5">
      <c r="B12" s="285" t="s">
        <v>904</v>
      </c>
      <c r="C12" s="286" t="s">
        <v>61</v>
      </c>
      <c r="D12" s="858">
        <f>2103.05+2.302</f>
        <v>2105.3520000000003</v>
      </c>
      <c r="E12" s="859">
        <f>2103.05+2.302</f>
        <v>2105.3520000000003</v>
      </c>
      <c r="F12" s="859">
        <f>2103.05+2.302</f>
        <v>2105.3520000000003</v>
      </c>
      <c r="G12" s="857">
        <v>820301.31913</v>
      </c>
      <c r="H12" s="857">
        <f>D12-F12+G12</f>
        <v>820301.31913</v>
      </c>
    </row>
    <row r="13" spans="2:8" s="11" customFormat="1" ht="13.5">
      <c r="B13" s="285"/>
      <c r="C13" s="287"/>
      <c r="D13" s="855"/>
      <c r="E13" s="856"/>
      <c r="F13" s="856"/>
      <c r="G13" s="857"/>
      <c r="H13" s="857"/>
    </row>
    <row r="14" spans="2:8" s="11" customFormat="1" ht="13.5">
      <c r="B14" s="285" t="s">
        <v>913</v>
      </c>
      <c r="C14" s="284" t="s">
        <v>62</v>
      </c>
      <c r="D14" s="855">
        <f>765485.72755-D12</f>
        <v>763380.37555</v>
      </c>
      <c r="E14" s="856">
        <f>725013.50323+141.6</f>
        <v>725155.10323</v>
      </c>
      <c r="F14" s="856">
        <f>725013.50323+141.6</f>
        <v>725155.10323</v>
      </c>
      <c r="G14" s="857">
        <f>1386187.90392-G12</f>
        <v>565886.58479</v>
      </c>
      <c r="H14" s="857">
        <f>D14-F14+G14</f>
        <v>604111.85711</v>
      </c>
    </row>
    <row r="15" spans="2:8" s="11" customFormat="1" ht="13.5">
      <c r="B15" s="285"/>
      <c r="C15" s="284" t="s">
        <v>63</v>
      </c>
      <c r="D15" s="855"/>
      <c r="E15" s="856"/>
      <c r="F15" s="856"/>
      <c r="G15" s="857"/>
      <c r="H15" s="857"/>
    </row>
    <row r="16" spans="2:8" s="11" customFormat="1" ht="21.75" customHeight="1" thickBot="1">
      <c r="B16" s="288"/>
      <c r="C16" s="289" t="s">
        <v>64</v>
      </c>
      <c r="D16" s="855"/>
      <c r="E16" s="856"/>
      <c r="F16" s="856"/>
      <c r="G16" s="857">
        <v>68716.66413</v>
      </c>
      <c r="H16" s="857"/>
    </row>
    <row r="17" spans="2:8" s="11" customFormat="1" ht="13.5">
      <c r="B17" s="1245" t="s">
        <v>65</v>
      </c>
      <c r="C17" s="1246"/>
      <c r="D17" s="860"/>
      <c r="E17" s="861"/>
      <c r="F17" s="861"/>
      <c r="G17" s="862"/>
      <c r="H17" s="862"/>
    </row>
    <row r="18" spans="2:8" s="11" customFormat="1" ht="13.5">
      <c r="B18" s="1072"/>
      <c r="C18" s="1070"/>
      <c r="D18" s="866"/>
      <c r="E18" s="867"/>
      <c r="F18" s="867"/>
      <c r="G18" s="868"/>
      <c r="H18" s="868"/>
    </row>
    <row r="19" spans="2:8" s="11" customFormat="1" ht="12.75">
      <c r="B19" s="1242" t="s">
        <v>74</v>
      </c>
      <c r="C19" s="1241"/>
      <c r="D19" s="863">
        <v>1453.137</v>
      </c>
      <c r="E19" s="864">
        <v>1452.686</v>
      </c>
      <c r="F19" s="864">
        <v>1452.686</v>
      </c>
      <c r="G19" s="865">
        <v>46353.84811</v>
      </c>
      <c r="H19" s="857">
        <f>D19-F19+G19</f>
        <v>46354.29911</v>
      </c>
    </row>
    <row r="20" spans="2:8" s="11" customFormat="1" ht="13.5">
      <c r="B20" s="1242" t="s">
        <v>63</v>
      </c>
      <c r="C20" s="1241"/>
      <c r="D20" s="1076"/>
      <c r="E20" s="867"/>
      <c r="F20" s="867"/>
      <c r="G20" s="868"/>
      <c r="H20" s="1077"/>
    </row>
    <row r="21" spans="2:8" s="11" customFormat="1" ht="13.5">
      <c r="B21" s="1238" t="s">
        <v>73</v>
      </c>
      <c r="C21" s="1239"/>
      <c r="D21" s="1076"/>
      <c r="E21" s="867"/>
      <c r="F21" s="867"/>
      <c r="G21" s="868"/>
      <c r="H21" s="1077"/>
    </row>
    <row r="22" spans="2:8" s="11" customFormat="1" ht="14.25" thickBot="1">
      <c r="B22" s="1236"/>
      <c r="C22" s="1237"/>
      <c r="D22" s="1078"/>
      <c r="E22" s="869"/>
      <c r="F22" s="869"/>
      <c r="G22" s="870"/>
      <c r="H22" s="1079"/>
    </row>
    <row r="23" s="11" customFormat="1" ht="15">
      <c r="B23" s="1071"/>
    </row>
    <row r="24" s="11" customFormat="1" ht="15">
      <c r="B24" s="1071"/>
    </row>
    <row r="25" ht="12.75">
      <c r="C25" s="279"/>
    </row>
    <row r="26" spans="1:13" s="133" customFormat="1" ht="12.75">
      <c r="A26" s="138" t="s">
        <v>320</v>
      </c>
      <c r="B26" s="13"/>
      <c r="C26"/>
      <c r="D26" s="201"/>
      <c r="E26" s="201"/>
      <c r="F26" s="201" t="s">
        <v>11</v>
      </c>
      <c r="H26" s="139" t="s">
        <v>33</v>
      </c>
      <c r="J26" s="201"/>
      <c r="L26" s="138"/>
      <c r="M26" s="138"/>
    </row>
    <row r="27" spans="2:13" s="133" customFormat="1" ht="12" customHeight="1">
      <c r="B27"/>
      <c r="C27"/>
      <c r="G27" s="201"/>
      <c r="J27" s="201"/>
      <c r="L27" s="138"/>
      <c r="M27" s="138"/>
    </row>
    <row r="28" spans="2:8" s="13" customFormat="1" ht="12.75">
      <c r="B28"/>
      <c r="C28"/>
      <c r="D28" s="291"/>
      <c r="E28" s="291"/>
      <c r="F28" s="291"/>
      <c r="H28" s="291"/>
    </row>
  </sheetData>
  <mergeCells count="14">
    <mergeCell ref="H6:H7"/>
    <mergeCell ref="B9:C9"/>
    <mergeCell ref="B20:C20"/>
    <mergeCell ref="B3:F3"/>
    <mergeCell ref="B4:F4"/>
    <mergeCell ref="B6:C8"/>
    <mergeCell ref="D6:D7"/>
    <mergeCell ref="E6:F6"/>
    <mergeCell ref="G6:G7"/>
    <mergeCell ref="B17:C17"/>
    <mergeCell ref="B22:C22"/>
    <mergeCell ref="B21:C21"/>
    <mergeCell ref="B10:C10"/>
    <mergeCell ref="B19:C19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&amp;C&amp;12&amp;P+75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0"/>
  <sheetViews>
    <sheetView workbookViewId="0" topLeftCell="E250">
      <selection activeCell="E306" sqref="E306:E308"/>
    </sheetView>
  </sheetViews>
  <sheetFormatPr defaultColWidth="9.00390625" defaultRowHeight="12.75"/>
  <cols>
    <col min="1" max="1" width="4.625" style="247" hidden="1" customWidth="1"/>
    <col min="2" max="2" width="6.125" style="247" hidden="1" customWidth="1"/>
    <col min="3" max="3" width="7.375" style="247" hidden="1" customWidth="1"/>
    <col min="4" max="4" width="8.00390625" style="247" hidden="1" customWidth="1"/>
    <col min="5" max="5" width="51.50390625" style="247" customWidth="1"/>
    <col min="6" max="7" width="16.50390625" style="247" customWidth="1"/>
    <col min="8" max="9" width="16.00390625" style="247" customWidth="1"/>
    <col min="10" max="10" width="10.50390625" style="247" customWidth="1"/>
    <col min="11" max="11" width="11.625" style="247" customWidth="1"/>
    <col min="12" max="16384" width="9.125" style="247" customWidth="1"/>
  </cols>
  <sheetData>
    <row r="1" spans="1:11" s="528" customFormat="1" ht="13.5" customHeight="1">
      <c r="A1" s="245"/>
      <c r="B1" s="524"/>
      <c r="C1" s="525"/>
      <c r="D1" s="525"/>
      <c r="E1" s="524"/>
      <c r="F1" s="526"/>
      <c r="G1" s="526"/>
      <c r="H1" s="526"/>
      <c r="I1" s="526"/>
      <c r="J1" s="526"/>
      <c r="K1" s="527"/>
    </row>
    <row r="2" spans="1:11" ht="44.25" customHeight="1">
      <c r="A2" s="245"/>
      <c r="B2" s="529"/>
      <c r="C2" s="530"/>
      <c r="D2" s="531"/>
      <c r="E2" s="795" t="s">
        <v>392</v>
      </c>
      <c r="F2" s="533"/>
      <c r="G2" s="533"/>
      <c r="H2" s="533"/>
      <c r="I2" s="533"/>
      <c r="J2" s="533"/>
      <c r="K2" s="533"/>
    </row>
    <row r="3" spans="1:11" ht="16.5" customHeight="1">
      <c r="A3" s="245"/>
      <c r="B3" s="529"/>
      <c r="C3" s="530"/>
      <c r="D3" s="531"/>
      <c r="E3" s="795"/>
      <c r="F3" s="533"/>
      <c r="G3" s="533"/>
      <c r="H3" s="533"/>
      <c r="I3" s="533"/>
      <c r="J3" s="533"/>
      <c r="K3" s="533"/>
    </row>
    <row r="4" spans="2:11" ht="15" customHeight="1">
      <c r="B4" s="529"/>
      <c r="C4" s="530"/>
      <c r="D4" s="531"/>
      <c r="E4" s="797" t="s">
        <v>103</v>
      </c>
      <c r="F4" s="533"/>
      <c r="G4" s="533"/>
      <c r="H4" s="533"/>
      <c r="I4" s="533"/>
      <c r="J4" s="533"/>
      <c r="K4" s="533"/>
    </row>
    <row r="5" spans="2:11" ht="16.5" customHeight="1" thickBot="1">
      <c r="B5" s="525"/>
      <c r="C5" s="535"/>
      <c r="D5" s="536"/>
      <c r="E5" s="797" t="s">
        <v>199</v>
      </c>
      <c r="F5" s="537"/>
      <c r="G5" s="537"/>
      <c r="H5" s="537"/>
      <c r="I5" s="537"/>
      <c r="J5" s="537"/>
      <c r="K5" s="538" t="s">
        <v>858</v>
      </c>
    </row>
    <row r="6" spans="1:11" ht="15" customHeight="1">
      <c r="A6" s="539"/>
      <c r="B6" s="540"/>
      <c r="C6" s="540"/>
      <c r="D6" s="540"/>
      <c r="E6" s="798"/>
      <c r="F6" s="777"/>
      <c r="G6" s="778" t="s">
        <v>200</v>
      </c>
      <c r="H6" s="779"/>
      <c r="I6" s="777"/>
      <c r="J6" s="780" t="s">
        <v>47</v>
      </c>
      <c r="K6" s="781" t="s">
        <v>201</v>
      </c>
    </row>
    <row r="7" spans="1:11" ht="15" customHeight="1">
      <c r="A7" s="542" t="s">
        <v>202</v>
      </c>
      <c r="B7" s="543" t="s">
        <v>203</v>
      </c>
      <c r="C7" s="544" t="s">
        <v>204</v>
      </c>
      <c r="D7" s="544" t="s">
        <v>205</v>
      </c>
      <c r="E7" s="545" t="s">
        <v>206</v>
      </c>
      <c r="F7" s="782" t="s">
        <v>207</v>
      </c>
      <c r="G7" s="783" t="s">
        <v>968</v>
      </c>
      <c r="H7" s="246" t="s">
        <v>969</v>
      </c>
      <c r="I7" s="782" t="s">
        <v>208</v>
      </c>
      <c r="J7" s="784" t="s">
        <v>48</v>
      </c>
      <c r="K7" s="785" t="s">
        <v>209</v>
      </c>
    </row>
    <row r="8" spans="1:11" ht="12.75" customHeight="1">
      <c r="A8" s="546"/>
      <c r="B8" s="544" t="s">
        <v>210</v>
      </c>
      <c r="C8" s="544" t="s">
        <v>210</v>
      </c>
      <c r="D8" s="544"/>
      <c r="E8" s="799"/>
      <c r="F8" s="786"/>
      <c r="G8" s="787" t="s">
        <v>937</v>
      </c>
      <c r="H8" s="788" t="s">
        <v>937</v>
      </c>
      <c r="I8" s="786"/>
      <c r="J8" s="789" t="s">
        <v>211</v>
      </c>
      <c r="K8" s="790" t="s">
        <v>212</v>
      </c>
    </row>
    <row r="9" spans="1:11" ht="12.75" customHeight="1" thickBot="1">
      <c r="A9" s="548"/>
      <c r="B9" s="549"/>
      <c r="C9" s="549"/>
      <c r="D9" s="549"/>
      <c r="E9" s="800"/>
      <c r="F9" s="791">
        <v>0</v>
      </c>
      <c r="G9" s="791">
        <v>1</v>
      </c>
      <c r="H9" s="792">
        <v>2</v>
      </c>
      <c r="I9" s="791">
        <v>3</v>
      </c>
      <c r="J9" s="793">
        <v>4</v>
      </c>
      <c r="K9" s="794">
        <v>5</v>
      </c>
    </row>
    <row r="10" spans="1:11" s="292" customFormat="1" ht="21.75" customHeight="1">
      <c r="A10" s="551"/>
      <c r="B10" s="552"/>
      <c r="C10" s="553"/>
      <c r="D10" s="554"/>
      <c r="E10" s="555" t="s">
        <v>213</v>
      </c>
      <c r="F10" s="556"/>
      <c r="G10" s="557"/>
      <c r="H10" s="557"/>
      <c r="I10" s="557"/>
      <c r="J10" s="558"/>
      <c r="K10" s="559"/>
    </row>
    <row r="11" spans="1:11" ht="16.5" customHeight="1">
      <c r="A11" s="560"/>
      <c r="B11" s="561"/>
      <c r="C11" s="562" t="s">
        <v>214</v>
      </c>
      <c r="D11" s="563" t="s">
        <v>215</v>
      </c>
      <c r="E11" s="695" t="s">
        <v>216</v>
      </c>
      <c r="F11" s="557">
        <v>0</v>
      </c>
      <c r="G11" s="557">
        <v>0</v>
      </c>
      <c r="H11" s="557">
        <v>0</v>
      </c>
      <c r="I11" s="557">
        <v>0</v>
      </c>
      <c r="J11" s="557" t="s">
        <v>937</v>
      </c>
      <c r="K11" s="564" t="s">
        <v>937</v>
      </c>
    </row>
    <row r="12" spans="1:11" ht="22.5" customHeight="1">
      <c r="A12" s="560"/>
      <c r="B12" s="561"/>
      <c r="C12" s="565"/>
      <c r="D12" s="566">
        <v>1111</v>
      </c>
      <c r="E12" s="695" t="s">
        <v>217</v>
      </c>
      <c r="F12" s="557">
        <v>0</v>
      </c>
      <c r="G12" s="557">
        <v>0</v>
      </c>
      <c r="H12" s="557">
        <v>0</v>
      </c>
      <c r="I12" s="557">
        <v>0</v>
      </c>
      <c r="J12" s="557" t="s">
        <v>937</v>
      </c>
      <c r="K12" s="564" t="s">
        <v>937</v>
      </c>
    </row>
    <row r="13" spans="1:11" ht="23.25" customHeight="1">
      <c r="A13" s="560"/>
      <c r="B13" s="561"/>
      <c r="C13" s="565"/>
      <c r="D13" s="566">
        <v>1112</v>
      </c>
      <c r="E13" s="695" t="s">
        <v>218</v>
      </c>
      <c r="F13" s="557">
        <v>0</v>
      </c>
      <c r="G13" s="557">
        <v>0</v>
      </c>
      <c r="H13" s="557">
        <v>0</v>
      </c>
      <c r="I13" s="557">
        <v>0</v>
      </c>
      <c r="J13" s="557" t="s">
        <v>937</v>
      </c>
      <c r="K13" s="564" t="s">
        <v>937</v>
      </c>
    </row>
    <row r="14" spans="1:11" ht="24" customHeight="1">
      <c r="A14" s="560"/>
      <c r="B14" s="561"/>
      <c r="C14" s="565"/>
      <c r="D14" s="566">
        <v>1113</v>
      </c>
      <c r="E14" s="695" t="s">
        <v>219</v>
      </c>
      <c r="F14" s="557">
        <v>0</v>
      </c>
      <c r="G14" s="557">
        <v>0</v>
      </c>
      <c r="H14" s="557">
        <v>0</v>
      </c>
      <c r="I14" s="557">
        <v>0</v>
      </c>
      <c r="J14" s="557" t="s">
        <v>937</v>
      </c>
      <c r="K14" s="564" t="s">
        <v>937</v>
      </c>
    </row>
    <row r="15" spans="1:11" ht="16.5" customHeight="1">
      <c r="A15" s="560"/>
      <c r="B15" s="565"/>
      <c r="C15" s="562" t="s">
        <v>220</v>
      </c>
      <c r="D15" s="563" t="s">
        <v>215</v>
      </c>
      <c r="E15" s="695" t="s">
        <v>221</v>
      </c>
      <c r="F15" s="557">
        <v>0</v>
      </c>
      <c r="G15" s="557">
        <v>0</v>
      </c>
      <c r="H15" s="557">
        <v>0</v>
      </c>
      <c r="I15" s="557">
        <v>0</v>
      </c>
      <c r="J15" s="557" t="s">
        <v>937</v>
      </c>
      <c r="K15" s="564" t="s">
        <v>937</v>
      </c>
    </row>
    <row r="16" spans="1:11" s="292" customFormat="1" ht="16.5" customHeight="1">
      <c r="A16" s="567"/>
      <c r="B16" s="568" t="s">
        <v>222</v>
      </c>
      <c r="C16" s="553"/>
      <c r="D16" s="554"/>
      <c r="E16" s="756" t="s">
        <v>223</v>
      </c>
      <c r="F16" s="569">
        <v>0</v>
      </c>
      <c r="G16" s="569">
        <v>0</v>
      </c>
      <c r="H16" s="569">
        <v>0</v>
      </c>
      <c r="I16" s="569">
        <v>0</v>
      </c>
      <c r="J16" s="569" t="s">
        <v>937</v>
      </c>
      <c r="K16" s="570" t="s">
        <v>937</v>
      </c>
    </row>
    <row r="17" spans="1:11" ht="16.5" customHeight="1">
      <c r="A17" s="560"/>
      <c r="B17" s="565"/>
      <c r="C17" s="562" t="s">
        <v>224</v>
      </c>
      <c r="D17" s="563" t="s">
        <v>215</v>
      </c>
      <c r="E17" s="695" t="s">
        <v>225</v>
      </c>
      <c r="F17" s="557">
        <v>0</v>
      </c>
      <c r="G17" s="557">
        <v>0</v>
      </c>
      <c r="H17" s="557">
        <v>0</v>
      </c>
      <c r="I17" s="557">
        <v>0</v>
      </c>
      <c r="J17" s="557" t="s">
        <v>937</v>
      </c>
      <c r="K17" s="564" t="s">
        <v>937</v>
      </c>
    </row>
    <row r="18" spans="1:11" ht="16.5" customHeight="1">
      <c r="A18" s="560"/>
      <c r="B18" s="561"/>
      <c r="C18" s="565"/>
      <c r="D18" s="566">
        <v>1211</v>
      </c>
      <c r="E18" s="695" t="s">
        <v>226</v>
      </c>
      <c r="F18" s="557">
        <v>0</v>
      </c>
      <c r="G18" s="557">
        <v>0</v>
      </c>
      <c r="H18" s="557">
        <v>0</v>
      </c>
      <c r="I18" s="557">
        <v>0</v>
      </c>
      <c r="J18" s="557" t="s">
        <v>937</v>
      </c>
      <c r="K18" s="564" t="s">
        <v>937</v>
      </c>
    </row>
    <row r="19" spans="1:11" ht="16.5" customHeight="1">
      <c r="A19" s="560"/>
      <c r="B19" s="561"/>
      <c r="C19" s="565">
        <v>122</v>
      </c>
      <c r="D19" s="566"/>
      <c r="E19" s="695" t="s">
        <v>227</v>
      </c>
      <c r="F19" s="557">
        <v>0</v>
      </c>
      <c r="G19" s="557">
        <v>0</v>
      </c>
      <c r="H19" s="557">
        <v>0</v>
      </c>
      <c r="I19" s="557">
        <v>0</v>
      </c>
      <c r="J19" s="557" t="s">
        <v>937</v>
      </c>
      <c r="K19" s="564" t="s">
        <v>937</v>
      </c>
    </row>
    <row r="20" spans="1:11" ht="16.5" customHeight="1">
      <c r="A20" s="567"/>
      <c r="B20" s="571" t="s">
        <v>228</v>
      </c>
      <c r="C20" s="553"/>
      <c r="D20" s="554"/>
      <c r="E20" s="695" t="s">
        <v>384</v>
      </c>
      <c r="F20" s="572">
        <v>0</v>
      </c>
      <c r="G20" s="572">
        <v>0</v>
      </c>
      <c r="H20" s="572">
        <v>0</v>
      </c>
      <c r="I20" s="572">
        <v>0</v>
      </c>
      <c r="J20" s="572" t="s">
        <v>937</v>
      </c>
      <c r="K20" s="573" t="s">
        <v>937</v>
      </c>
    </row>
    <row r="21" spans="1:11" ht="16.5" customHeight="1">
      <c r="A21" s="560"/>
      <c r="B21" s="561"/>
      <c r="C21" s="565">
        <v>131</v>
      </c>
      <c r="D21" s="566"/>
      <c r="E21" s="695" t="s">
        <v>229</v>
      </c>
      <c r="F21" s="557">
        <v>0</v>
      </c>
      <c r="G21" s="557">
        <v>0</v>
      </c>
      <c r="H21" s="557">
        <v>0</v>
      </c>
      <c r="I21" s="557">
        <v>0</v>
      </c>
      <c r="J21" s="557" t="s">
        <v>937</v>
      </c>
      <c r="K21" s="564" t="s">
        <v>937</v>
      </c>
    </row>
    <row r="22" spans="1:11" ht="16.5" customHeight="1">
      <c r="A22" s="560"/>
      <c r="B22" s="561"/>
      <c r="C22" s="565">
        <v>132</v>
      </c>
      <c r="D22" s="566"/>
      <c r="E22" s="695" t="s">
        <v>230</v>
      </c>
      <c r="F22" s="557">
        <v>0</v>
      </c>
      <c r="G22" s="557">
        <v>0</v>
      </c>
      <c r="H22" s="557">
        <v>0</v>
      </c>
      <c r="I22" s="557">
        <v>0</v>
      </c>
      <c r="J22" s="557" t="s">
        <v>937</v>
      </c>
      <c r="K22" s="564" t="s">
        <v>937</v>
      </c>
    </row>
    <row r="23" spans="1:11" ht="16.5" customHeight="1">
      <c r="A23" s="560"/>
      <c r="B23" s="561"/>
      <c r="C23" s="565"/>
      <c r="D23" s="566">
        <v>1321</v>
      </c>
      <c r="E23" s="695" t="s">
        <v>231</v>
      </c>
      <c r="F23" s="557">
        <v>0</v>
      </c>
      <c r="G23" s="557">
        <v>0</v>
      </c>
      <c r="H23" s="557">
        <v>0</v>
      </c>
      <c r="I23" s="557">
        <v>0</v>
      </c>
      <c r="J23" s="557" t="s">
        <v>937</v>
      </c>
      <c r="K23" s="564" t="s">
        <v>937</v>
      </c>
    </row>
    <row r="24" spans="1:11" ht="16.5" customHeight="1">
      <c r="A24" s="560"/>
      <c r="B24" s="561"/>
      <c r="C24" s="565"/>
      <c r="D24" s="566">
        <v>1322</v>
      </c>
      <c r="E24" s="695" t="s">
        <v>385</v>
      </c>
      <c r="F24" s="557">
        <v>0</v>
      </c>
      <c r="G24" s="557">
        <v>0</v>
      </c>
      <c r="H24" s="557">
        <v>0</v>
      </c>
      <c r="I24" s="557">
        <v>0</v>
      </c>
      <c r="J24" s="557" t="s">
        <v>937</v>
      </c>
      <c r="K24" s="564" t="s">
        <v>937</v>
      </c>
    </row>
    <row r="25" spans="1:11" ht="16.5" customHeight="1">
      <c r="A25" s="560"/>
      <c r="B25" s="561"/>
      <c r="C25" s="565">
        <v>133</v>
      </c>
      <c r="D25" s="566"/>
      <c r="E25" s="755" t="s">
        <v>232</v>
      </c>
      <c r="F25" s="557">
        <v>0</v>
      </c>
      <c r="G25" s="557">
        <v>0</v>
      </c>
      <c r="H25" s="557">
        <v>0</v>
      </c>
      <c r="I25" s="557">
        <v>0</v>
      </c>
      <c r="J25" s="557" t="s">
        <v>937</v>
      </c>
      <c r="K25" s="564" t="s">
        <v>937</v>
      </c>
    </row>
    <row r="26" spans="1:11" ht="16.5" customHeight="1">
      <c r="A26" s="560"/>
      <c r="B26" s="561"/>
      <c r="C26" s="565">
        <v>134</v>
      </c>
      <c r="D26" s="566"/>
      <c r="E26" s="695" t="s">
        <v>386</v>
      </c>
      <c r="F26" s="557">
        <v>0</v>
      </c>
      <c r="G26" s="557">
        <v>0</v>
      </c>
      <c r="H26" s="557">
        <v>0</v>
      </c>
      <c r="I26" s="557">
        <v>0</v>
      </c>
      <c r="J26" s="557" t="s">
        <v>937</v>
      </c>
      <c r="K26" s="564" t="s">
        <v>937</v>
      </c>
    </row>
    <row r="27" spans="1:11" ht="16.5" customHeight="1">
      <c r="A27" s="560"/>
      <c r="B27" s="561"/>
      <c r="C27" s="565">
        <v>135</v>
      </c>
      <c r="D27" s="566"/>
      <c r="E27" s="695" t="s">
        <v>387</v>
      </c>
      <c r="F27" s="557">
        <v>0</v>
      </c>
      <c r="G27" s="557">
        <v>0</v>
      </c>
      <c r="H27" s="557">
        <v>0</v>
      </c>
      <c r="I27" s="557">
        <v>0</v>
      </c>
      <c r="J27" s="557" t="s">
        <v>937</v>
      </c>
      <c r="K27" s="564" t="s">
        <v>937</v>
      </c>
    </row>
    <row r="28" spans="1:11" ht="16.5" customHeight="1">
      <c r="A28" s="560"/>
      <c r="B28" s="561"/>
      <c r="C28" s="565">
        <v>136</v>
      </c>
      <c r="D28" s="566"/>
      <c r="E28" s="695" t="s">
        <v>233</v>
      </c>
      <c r="F28" s="557">
        <v>0</v>
      </c>
      <c r="G28" s="557">
        <v>0</v>
      </c>
      <c r="H28" s="557">
        <v>0</v>
      </c>
      <c r="I28" s="557">
        <v>0</v>
      </c>
      <c r="J28" s="557" t="s">
        <v>937</v>
      </c>
      <c r="K28" s="564" t="s">
        <v>937</v>
      </c>
    </row>
    <row r="29" spans="1:11" s="292" customFormat="1" ht="16.5" customHeight="1">
      <c r="A29" s="567"/>
      <c r="B29" s="574">
        <v>13</v>
      </c>
      <c r="C29" s="553"/>
      <c r="D29" s="554"/>
      <c r="E29" s="756" t="s">
        <v>234</v>
      </c>
      <c r="F29" s="569">
        <v>0</v>
      </c>
      <c r="G29" s="569">
        <v>0</v>
      </c>
      <c r="H29" s="569">
        <v>0</v>
      </c>
      <c r="I29" s="569">
        <v>0</v>
      </c>
      <c r="J29" s="569" t="s">
        <v>937</v>
      </c>
      <c r="K29" s="570" t="s">
        <v>937</v>
      </c>
    </row>
    <row r="30" spans="1:11" ht="16.5" customHeight="1">
      <c r="A30" s="560"/>
      <c r="B30" s="561"/>
      <c r="C30" s="565" t="s">
        <v>235</v>
      </c>
      <c r="D30" s="566"/>
      <c r="E30" s="695" t="s">
        <v>236</v>
      </c>
      <c r="F30" s="557">
        <v>0</v>
      </c>
      <c r="G30" s="557">
        <v>0</v>
      </c>
      <c r="H30" s="557">
        <v>0</v>
      </c>
      <c r="I30" s="557">
        <v>0</v>
      </c>
      <c r="J30" s="557" t="s">
        <v>937</v>
      </c>
      <c r="K30" s="564" t="s">
        <v>937</v>
      </c>
    </row>
    <row r="31" spans="1:11" ht="16.5" customHeight="1">
      <c r="A31" s="560"/>
      <c r="B31" s="561"/>
      <c r="C31" s="565"/>
      <c r="D31" s="566">
        <v>1401</v>
      </c>
      <c r="E31" s="695" t="s">
        <v>237</v>
      </c>
      <c r="F31" s="557">
        <v>0</v>
      </c>
      <c r="G31" s="557">
        <v>0</v>
      </c>
      <c r="H31" s="557">
        <v>0</v>
      </c>
      <c r="I31" s="557">
        <v>0</v>
      </c>
      <c r="J31" s="557" t="s">
        <v>937</v>
      </c>
      <c r="K31" s="564" t="s">
        <v>937</v>
      </c>
    </row>
    <row r="32" spans="1:11" s="292" customFormat="1" ht="16.5" customHeight="1">
      <c r="A32" s="575"/>
      <c r="B32" s="576"/>
      <c r="C32" s="562"/>
      <c r="D32" s="577">
        <v>1402</v>
      </c>
      <c r="E32" s="755" t="s">
        <v>238</v>
      </c>
      <c r="F32" s="557">
        <v>0</v>
      </c>
      <c r="G32" s="557">
        <v>0</v>
      </c>
      <c r="H32" s="557">
        <v>0</v>
      </c>
      <c r="I32" s="557">
        <v>0</v>
      </c>
      <c r="J32" s="557" t="s">
        <v>937</v>
      </c>
      <c r="K32" s="564" t="s">
        <v>937</v>
      </c>
    </row>
    <row r="33" spans="1:11" ht="16.5" customHeight="1">
      <c r="A33" s="567"/>
      <c r="B33" s="571" t="s">
        <v>239</v>
      </c>
      <c r="C33" s="553"/>
      <c r="D33" s="554"/>
      <c r="E33" s="756" t="s">
        <v>240</v>
      </c>
      <c r="F33" s="569">
        <v>0</v>
      </c>
      <c r="G33" s="569">
        <v>0</v>
      </c>
      <c r="H33" s="569">
        <v>0</v>
      </c>
      <c r="I33" s="569">
        <v>0</v>
      </c>
      <c r="J33" s="569" t="s">
        <v>937</v>
      </c>
      <c r="K33" s="570" t="s">
        <v>937</v>
      </c>
    </row>
    <row r="34" spans="1:11" ht="16.5" customHeight="1">
      <c r="A34" s="560"/>
      <c r="B34" s="561"/>
      <c r="C34" s="565">
        <v>151</v>
      </c>
      <c r="D34" s="566"/>
      <c r="E34" s="695" t="s">
        <v>241</v>
      </c>
      <c r="F34" s="557">
        <v>0</v>
      </c>
      <c r="G34" s="557">
        <v>0</v>
      </c>
      <c r="H34" s="557">
        <v>0</v>
      </c>
      <c r="I34" s="557">
        <v>0</v>
      </c>
      <c r="J34" s="557" t="s">
        <v>937</v>
      </c>
      <c r="K34" s="564" t="s">
        <v>937</v>
      </c>
    </row>
    <row r="35" spans="1:11" ht="16.5" customHeight="1">
      <c r="A35" s="560"/>
      <c r="B35" s="561"/>
      <c r="C35" s="565" t="s">
        <v>242</v>
      </c>
      <c r="D35" s="566"/>
      <c r="E35" s="695" t="s">
        <v>243</v>
      </c>
      <c r="F35" s="557">
        <v>0</v>
      </c>
      <c r="G35" s="557">
        <v>0</v>
      </c>
      <c r="H35" s="557">
        <v>0</v>
      </c>
      <c r="I35" s="557">
        <v>0</v>
      </c>
      <c r="J35" s="557" t="s">
        <v>937</v>
      </c>
      <c r="K35" s="564" t="s">
        <v>937</v>
      </c>
    </row>
    <row r="36" spans="1:11" s="292" customFormat="1" ht="16.5" customHeight="1">
      <c r="A36" s="560"/>
      <c r="B36" s="561"/>
      <c r="C36" s="565"/>
      <c r="D36" s="566" t="s">
        <v>244</v>
      </c>
      <c r="E36" s="695" t="s">
        <v>245</v>
      </c>
      <c r="F36" s="557">
        <v>0</v>
      </c>
      <c r="G36" s="557">
        <v>0</v>
      </c>
      <c r="H36" s="557">
        <v>0</v>
      </c>
      <c r="I36" s="557">
        <v>0</v>
      </c>
      <c r="J36" s="557" t="s">
        <v>937</v>
      </c>
      <c r="K36" s="564" t="s">
        <v>937</v>
      </c>
    </row>
    <row r="37" spans="1:11" ht="16.5" customHeight="1">
      <c r="A37" s="567"/>
      <c r="B37" s="571" t="s">
        <v>246</v>
      </c>
      <c r="C37" s="553"/>
      <c r="D37" s="554"/>
      <c r="E37" s="756" t="s">
        <v>247</v>
      </c>
      <c r="F37" s="569">
        <v>0</v>
      </c>
      <c r="G37" s="569">
        <v>0</v>
      </c>
      <c r="H37" s="569">
        <v>0</v>
      </c>
      <c r="I37" s="569">
        <v>0</v>
      </c>
      <c r="J37" s="569" t="s">
        <v>937</v>
      </c>
      <c r="K37" s="570" t="s">
        <v>937</v>
      </c>
    </row>
    <row r="38" spans="1:11" ht="27" customHeight="1">
      <c r="A38" s="578"/>
      <c r="B38" s="579"/>
      <c r="C38" s="580" t="s">
        <v>248</v>
      </c>
      <c r="D38" s="581"/>
      <c r="E38" s="755" t="s">
        <v>388</v>
      </c>
      <c r="F38" s="757">
        <v>5454469.75</v>
      </c>
      <c r="G38" s="757">
        <v>5850000</v>
      </c>
      <c r="H38" s="757">
        <v>5849999.999999999</v>
      </c>
      <c r="I38" s="757">
        <v>5713826.29</v>
      </c>
      <c r="J38" s="757">
        <v>97.67224427350429</v>
      </c>
      <c r="K38" s="758">
        <v>104.75493589454776</v>
      </c>
    </row>
    <row r="39" spans="1:11" ht="24" customHeight="1">
      <c r="A39" s="578" t="s">
        <v>249</v>
      </c>
      <c r="B39" s="579" t="s">
        <v>250</v>
      </c>
      <c r="C39" s="580" t="s">
        <v>251</v>
      </c>
      <c r="D39" s="581" t="s">
        <v>252</v>
      </c>
      <c r="E39" s="695" t="s">
        <v>253</v>
      </c>
      <c r="F39" s="759">
        <v>4170966.95</v>
      </c>
      <c r="G39" s="759">
        <v>4817647</v>
      </c>
      <c r="H39" s="759">
        <v>4817647</v>
      </c>
      <c r="I39" s="759">
        <v>4677965.97</v>
      </c>
      <c r="J39" s="759">
        <v>97.10063792552671</v>
      </c>
      <c r="K39" s="760">
        <v>112.15543124838234</v>
      </c>
    </row>
    <row r="40" spans="1:11" ht="16.5" customHeight="1">
      <c r="A40" s="560"/>
      <c r="B40" s="561"/>
      <c r="C40" s="565">
        <v>163</v>
      </c>
      <c r="D40" s="566"/>
      <c r="E40" s="695" t="s">
        <v>254</v>
      </c>
      <c r="F40" s="757">
        <v>0</v>
      </c>
      <c r="G40" s="757">
        <v>0</v>
      </c>
      <c r="H40" s="757">
        <v>0</v>
      </c>
      <c r="I40" s="757">
        <v>0</v>
      </c>
      <c r="J40" s="757" t="s">
        <v>937</v>
      </c>
      <c r="K40" s="758" t="s">
        <v>937</v>
      </c>
    </row>
    <row r="41" spans="1:11" ht="16.5" customHeight="1">
      <c r="A41" s="560"/>
      <c r="B41" s="561"/>
      <c r="C41" s="565">
        <v>164</v>
      </c>
      <c r="D41" s="566"/>
      <c r="E41" s="695" t="s">
        <v>255</v>
      </c>
      <c r="F41" s="757">
        <v>0</v>
      </c>
      <c r="G41" s="757">
        <v>0</v>
      </c>
      <c r="H41" s="757">
        <v>0</v>
      </c>
      <c r="I41" s="757">
        <v>0</v>
      </c>
      <c r="J41" s="757" t="s">
        <v>937</v>
      </c>
      <c r="K41" s="758" t="s">
        <v>937</v>
      </c>
    </row>
    <row r="42" spans="1:11" s="292" customFormat="1" ht="16.5" customHeight="1">
      <c r="A42" s="560"/>
      <c r="B42" s="561"/>
      <c r="C42" s="565">
        <v>169</v>
      </c>
      <c r="D42" s="566"/>
      <c r="E42" s="695" t="s">
        <v>256</v>
      </c>
      <c r="F42" s="757">
        <v>0</v>
      </c>
      <c r="G42" s="757">
        <v>0</v>
      </c>
      <c r="H42" s="757">
        <v>0</v>
      </c>
      <c r="I42" s="757">
        <v>0</v>
      </c>
      <c r="J42" s="757" t="s">
        <v>937</v>
      </c>
      <c r="K42" s="758" t="s">
        <v>937</v>
      </c>
    </row>
    <row r="43" spans="1:11" ht="38.25" customHeight="1">
      <c r="A43" s="567"/>
      <c r="B43" s="574">
        <v>16</v>
      </c>
      <c r="C43" s="553"/>
      <c r="D43" s="554"/>
      <c r="E43" s="756" t="s">
        <v>257</v>
      </c>
      <c r="F43" s="761">
        <v>5454469.75</v>
      </c>
      <c r="G43" s="761">
        <v>5850000</v>
      </c>
      <c r="H43" s="761">
        <v>5849999.999999999</v>
      </c>
      <c r="I43" s="761">
        <v>5713826.29</v>
      </c>
      <c r="J43" s="761">
        <v>97.67224427350429</v>
      </c>
      <c r="K43" s="762">
        <v>104.75493589454776</v>
      </c>
    </row>
    <row r="44" spans="1:11" s="292" customFormat="1" ht="16.5">
      <c r="A44" s="560"/>
      <c r="B44" s="561"/>
      <c r="C44" s="580" t="s">
        <v>258</v>
      </c>
      <c r="D44" s="577" t="s">
        <v>259</v>
      </c>
      <c r="E44" s="695" t="s">
        <v>260</v>
      </c>
      <c r="F44" s="757">
        <v>0</v>
      </c>
      <c r="G44" s="757">
        <v>0</v>
      </c>
      <c r="H44" s="757">
        <v>0</v>
      </c>
      <c r="I44" s="757">
        <v>0</v>
      </c>
      <c r="J44" s="757" t="s">
        <v>937</v>
      </c>
      <c r="K44" s="758" t="s">
        <v>937</v>
      </c>
    </row>
    <row r="45" spans="1:11" s="292" customFormat="1" ht="25.5" thickBot="1">
      <c r="A45" s="567"/>
      <c r="B45" s="574">
        <v>17</v>
      </c>
      <c r="C45" s="553"/>
      <c r="D45" s="554" t="s">
        <v>259</v>
      </c>
      <c r="E45" s="756" t="s">
        <v>260</v>
      </c>
      <c r="F45" s="761">
        <v>0</v>
      </c>
      <c r="G45" s="761">
        <v>0</v>
      </c>
      <c r="H45" s="761">
        <v>0</v>
      </c>
      <c r="I45" s="761">
        <v>0</v>
      </c>
      <c r="J45" s="761" t="s">
        <v>937</v>
      </c>
      <c r="K45" s="762" t="s">
        <v>937</v>
      </c>
    </row>
    <row r="46" spans="1:11" s="292" customFormat="1" ht="34.5" customHeight="1" thickBot="1">
      <c r="A46" s="582">
        <v>1</v>
      </c>
      <c r="B46" s="583"/>
      <c r="C46" s="584"/>
      <c r="D46" s="585"/>
      <c r="E46" s="586" t="s">
        <v>261</v>
      </c>
      <c r="F46" s="763">
        <v>5454469.75</v>
      </c>
      <c r="G46" s="763">
        <v>5850000</v>
      </c>
      <c r="H46" s="763">
        <v>5849999.999999999</v>
      </c>
      <c r="I46" s="763">
        <v>5713826.29</v>
      </c>
      <c r="J46" s="763">
        <v>97.67224427350429</v>
      </c>
      <c r="K46" s="764">
        <v>104.75493589454776</v>
      </c>
    </row>
    <row r="47" spans="1:11" ht="30" customHeight="1" thickBot="1">
      <c r="A47" s="589"/>
      <c r="B47" s="590" t="s">
        <v>262</v>
      </c>
      <c r="C47" s="591"/>
      <c r="D47" s="592"/>
      <c r="E47" s="593" t="s">
        <v>263</v>
      </c>
      <c r="F47" s="594">
        <v>0</v>
      </c>
      <c r="G47" s="594">
        <v>0</v>
      </c>
      <c r="H47" s="594">
        <v>0</v>
      </c>
      <c r="I47" s="594">
        <v>0</v>
      </c>
      <c r="J47" s="594" t="s">
        <v>937</v>
      </c>
      <c r="K47" s="595" t="s">
        <v>937</v>
      </c>
    </row>
    <row r="48" spans="1:11" ht="17.25" customHeight="1">
      <c r="A48" s="733"/>
      <c r="B48" s="734"/>
      <c r="C48" s="727"/>
      <c r="D48" s="727"/>
      <c r="E48" s="728"/>
      <c r="F48" s="729"/>
      <c r="G48" s="729"/>
      <c r="H48" s="729"/>
      <c r="I48" s="729"/>
      <c r="J48" s="729"/>
      <c r="K48" s="729"/>
    </row>
    <row r="49" spans="1:11" ht="17.25" customHeight="1">
      <c r="A49" s="733"/>
      <c r="B49" s="734"/>
      <c r="C49" s="727"/>
      <c r="D49" s="727"/>
      <c r="E49" s="728"/>
      <c r="F49" s="729"/>
      <c r="G49" s="729"/>
      <c r="H49" s="729"/>
      <c r="I49" s="729"/>
      <c r="J49" s="729"/>
      <c r="K49" s="729"/>
    </row>
    <row r="50" spans="1:11" ht="17.25" customHeight="1">
      <c r="A50" s="733"/>
      <c r="B50" s="734"/>
      <c r="C50" s="727"/>
      <c r="D50" s="727"/>
      <c r="E50" s="728"/>
      <c r="F50" s="729"/>
      <c r="G50" s="729"/>
      <c r="H50" s="729"/>
      <c r="I50" s="729"/>
      <c r="J50" s="729"/>
      <c r="K50" s="729"/>
    </row>
    <row r="51" spans="1:11" ht="17.25" customHeight="1">
      <c r="A51" s="733"/>
      <c r="B51" s="734"/>
      <c r="C51" s="727"/>
      <c r="D51" s="727"/>
      <c r="E51" s="728"/>
      <c r="F51" s="729"/>
      <c r="G51" s="729"/>
      <c r="H51" s="729"/>
      <c r="I51" s="729"/>
      <c r="J51" s="729"/>
      <c r="K51" s="729"/>
    </row>
    <row r="52" spans="1:11" ht="17.25" customHeight="1">
      <c r="A52" s="733"/>
      <c r="B52" s="734"/>
      <c r="C52" s="727"/>
      <c r="D52" s="727"/>
      <c r="E52" s="728"/>
      <c r="F52" s="729"/>
      <c r="G52" s="729"/>
      <c r="H52" s="729"/>
      <c r="I52" s="729"/>
      <c r="J52" s="729"/>
      <c r="K52" s="729"/>
    </row>
    <row r="53" spans="1:11" ht="17.25" customHeight="1">
      <c r="A53" s="733"/>
      <c r="B53" s="734"/>
      <c r="C53" s="727"/>
      <c r="D53" s="727"/>
      <c r="E53" s="728"/>
      <c r="F53" s="729"/>
      <c r="G53" s="729"/>
      <c r="H53" s="729"/>
      <c r="I53" s="729"/>
      <c r="J53" s="729"/>
      <c r="K53" s="729"/>
    </row>
    <row r="54" spans="1:11" ht="17.25" customHeight="1">
      <c r="A54" s="733"/>
      <c r="B54" s="734"/>
      <c r="C54" s="727"/>
      <c r="D54" s="727"/>
      <c r="E54" s="728"/>
      <c r="F54" s="729"/>
      <c r="G54" s="729"/>
      <c r="H54" s="729"/>
      <c r="I54" s="729"/>
      <c r="J54" s="729"/>
      <c r="K54" s="729"/>
    </row>
    <row r="55" spans="1:11" ht="17.25" customHeight="1">
      <c r="A55" s="733"/>
      <c r="B55" s="734"/>
      <c r="C55" s="727"/>
      <c r="D55" s="727"/>
      <c r="E55" s="728"/>
      <c r="F55" s="729"/>
      <c r="G55" s="729"/>
      <c r="H55" s="729"/>
      <c r="I55" s="729"/>
      <c r="J55" s="729"/>
      <c r="K55" s="729"/>
    </row>
    <row r="56" spans="1:11" ht="17.25" customHeight="1">
      <c r="A56" s="733"/>
      <c r="B56" s="734"/>
      <c r="C56" s="727"/>
      <c r="D56" s="727"/>
      <c r="E56" s="728"/>
      <c r="F56" s="729"/>
      <c r="G56" s="729"/>
      <c r="H56" s="729"/>
      <c r="I56" s="729"/>
      <c r="J56" s="729"/>
      <c r="K56" s="729"/>
    </row>
    <row r="57" spans="1:11" ht="17.25" customHeight="1">
      <c r="A57" s="733"/>
      <c r="B57" s="734"/>
      <c r="C57" s="727"/>
      <c r="D57" s="727"/>
      <c r="E57" s="728"/>
      <c r="F57" s="729"/>
      <c r="G57" s="729"/>
      <c r="H57" s="729"/>
      <c r="I57" s="729"/>
      <c r="J57" s="729"/>
      <c r="K57" s="729"/>
    </row>
    <row r="58" spans="1:11" ht="17.25" customHeight="1">
      <c r="A58" s="733"/>
      <c r="B58" s="734"/>
      <c r="C58" s="727"/>
      <c r="D58" s="727"/>
      <c r="E58" s="728"/>
      <c r="F58" s="729"/>
      <c r="G58" s="729"/>
      <c r="H58" s="729"/>
      <c r="I58" s="729"/>
      <c r="J58" s="729"/>
      <c r="K58" s="729"/>
    </row>
    <row r="59" spans="1:11" ht="30.75" customHeight="1">
      <c r="A59" s="733"/>
      <c r="B59" s="734"/>
      <c r="C59" s="727"/>
      <c r="D59" s="727"/>
      <c r="E59" s="728"/>
      <c r="F59" s="729"/>
      <c r="G59" s="729"/>
      <c r="H59" s="729"/>
      <c r="I59" s="729"/>
      <c r="J59" s="729"/>
      <c r="K59" s="729"/>
    </row>
    <row r="60" spans="1:11" ht="21" customHeight="1">
      <c r="A60" s="733"/>
      <c r="B60" s="734"/>
      <c r="C60" s="727"/>
      <c r="D60" s="727"/>
      <c r="E60" s="728"/>
      <c r="F60" s="729"/>
      <c r="G60" s="729"/>
      <c r="H60" s="729"/>
      <c r="I60" s="729"/>
      <c r="J60" s="729"/>
      <c r="K60" s="729"/>
    </row>
    <row r="61" spans="1:11" ht="22.5" customHeight="1">
      <c r="A61" s="733"/>
      <c r="B61" s="734"/>
      <c r="C61" s="727"/>
      <c r="D61" s="727"/>
      <c r="E61" s="728"/>
      <c r="F61" s="729"/>
      <c r="G61" s="729"/>
      <c r="H61" s="729"/>
      <c r="I61" s="729"/>
      <c r="J61" s="729"/>
      <c r="K61" s="729"/>
    </row>
    <row r="62" spans="1:11" ht="37.5" customHeight="1">
      <c r="A62" s="1178"/>
      <c r="B62" s="1179"/>
      <c r="C62" s="1179"/>
      <c r="D62" s="1179"/>
      <c r="E62" s="1179"/>
      <c r="F62" s="1179"/>
      <c r="G62" s="1179"/>
      <c r="H62" s="1179"/>
      <c r="I62" s="1179"/>
      <c r="J62" s="1179"/>
      <c r="K62" s="1179"/>
    </row>
    <row r="63" spans="1:11" ht="41.25" customHeight="1">
      <c r="A63" s="245"/>
      <c r="B63" s="529"/>
      <c r="C63" s="530"/>
      <c r="D63" s="531"/>
      <c r="E63" s="795" t="s">
        <v>392</v>
      </c>
      <c r="F63" s="533"/>
      <c r="G63" s="533"/>
      <c r="H63" s="533"/>
      <c r="I63" s="533"/>
      <c r="J63" s="533"/>
      <c r="K63" s="533"/>
    </row>
    <row r="64" spans="1:11" ht="17.25" customHeight="1">
      <c r="A64" s="245"/>
      <c r="B64" s="529"/>
      <c r="C64" s="530"/>
      <c r="D64" s="531"/>
      <c r="E64" s="795"/>
      <c r="F64" s="533"/>
      <c r="G64" s="533"/>
      <c r="H64" s="533"/>
      <c r="I64" s="533"/>
      <c r="J64" s="533"/>
      <c r="K64" s="533"/>
    </row>
    <row r="65" spans="1:11" ht="15" customHeight="1">
      <c r="A65" s="534" t="s">
        <v>103</v>
      </c>
      <c r="B65" s="529"/>
      <c r="C65" s="530"/>
      <c r="D65" s="531"/>
      <c r="E65" s="796" t="s">
        <v>103</v>
      </c>
      <c r="F65" s="533"/>
      <c r="G65" s="533"/>
      <c r="H65" s="533"/>
      <c r="I65" s="533"/>
      <c r="J65" s="533"/>
      <c r="K65" s="533"/>
    </row>
    <row r="66" spans="1:11" ht="17.25" customHeight="1" thickBot="1">
      <c r="A66" s="534" t="s">
        <v>199</v>
      </c>
      <c r="B66" s="525"/>
      <c r="C66" s="535"/>
      <c r="D66" s="536"/>
      <c r="E66" s="796" t="s">
        <v>199</v>
      </c>
      <c r="F66" s="537"/>
      <c r="G66" s="537"/>
      <c r="H66" s="537"/>
      <c r="I66" s="537"/>
      <c r="J66" s="537"/>
      <c r="K66" s="538" t="s">
        <v>858</v>
      </c>
    </row>
    <row r="67" spans="1:11" ht="15" customHeight="1">
      <c r="A67" s="539"/>
      <c r="B67" s="540"/>
      <c r="C67" s="540"/>
      <c r="D67" s="540"/>
      <c r="E67" s="541"/>
      <c r="F67" s="777"/>
      <c r="G67" s="778" t="s">
        <v>200</v>
      </c>
      <c r="H67" s="779"/>
      <c r="I67" s="777"/>
      <c r="J67" s="780" t="s">
        <v>47</v>
      </c>
      <c r="K67" s="781" t="s">
        <v>201</v>
      </c>
    </row>
    <row r="68" spans="1:11" ht="15" customHeight="1">
      <c r="A68" s="542" t="s">
        <v>202</v>
      </c>
      <c r="B68" s="543" t="s">
        <v>203</v>
      </c>
      <c r="C68" s="544" t="s">
        <v>204</v>
      </c>
      <c r="D68" s="544" t="s">
        <v>205</v>
      </c>
      <c r="E68" s="776" t="s">
        <v>206</v>
      </c>
      <c r="F68" s="782" t="s">
        <v>207</v>
      </c>
      <c r="G68" s="783" t="s">
        <v>968</v>
      </c>
      <c r="H68" s="246" t="s">
        <v>969</v>
      </c>
      <c r="I68" s="782" t="s">
        <v>208</v>
      </c>
      <c r="J68" s="784" t="s">
        <v>48</v>
      </c>
      <c r="K68" s="785" t="s">
        <v>209</v>
      </c>
    </row>
    <row r="69" spans="1:11" ht="15" customHeight="1">
      <c r="A69" s="546"/>
      <c r="B69" s="544" t="s">
        <v>210</v>
      </c>
      <c r="C69" s="544" t="s">
        <v>210</v>
      </c>
      <c r="D69" s="544"/>
      <c r="E69" s="547"/>
      <c r="F69" s="786"/>
      <c r="G69" s="787" t="s">
        <v>937</v>
      </c>
      <c r="H69" s="788" t="s">
        <v>937</v>
      </c>
      <c r="I69" s="786"/>
      <c r="J69" s="789" t="s">
        <v>211</v>
      </c>
      <c r="K69" s="790" t="s">
        <v>212</v>
      </c>
    </row>
    <row r="70" spans="1:11" ht="15" customHeight="1" thickBot="1">
      <c r="A70" s="548"/>
      <c r="B70" s="549"/>
      <c r="C70" s="549"/>
      <c r="D70" s="549"/>
      <c r="E70" s="550"/>
      <c r="F70" s="791">
        <v>0</v>
      </c>
      <c r="G70" s="791">
        <v>1</v>
      </c>
      <c r="H70" s="792">
        <v>2</v>
      </c>
      <c r="I70" s="791">
        <v>3</v>
      </c>
      <c r="J70" s="793">
        <v>4</v>
      </c>
      <c r="K70" s="794">
        <v>5</v>
      </c>
    </row>
    <row r="71" spans="1:11" ht="16.5" customHeight="1">
      <c r="A71" s="730"/>
      <c r="B71" s="731"/>
      <c r="C71" s="732">
        <v>211</v>
      </c>
      <c r="D71" s="731"/>
      <c r="E71" s="774" t="s">
        <v>264</v>
      </c>
      <c r="F71" s="765">
        <v>78730.62</v>
      </c>
      <c r="G71" s="765">
        <v>71397</v>
      </c>
      <c r="H71" s="765">
        <v>69907.25</v>
      </c>
      <c r="I71" s="765">
        <v>86742.61</v>
      </c>
      <c r="J71" s="765">
        <v>124.08242349684761</v>
      </c>
      <c r="K71" s="766">
        <v>110.17645993388597</v>
      </c>
    </row>
    <row r="72" spans="1:11" ht="16.5" customHeight="1">
      <c r="A72" s="560"/>
      <c r="B72" s="561"/>
      <c r="C72" s="596">
        <v>212</v>
      </c>
      <c r="D72" s="561"/>
      <c r="E72" s="659" t="s">
        <v>265</v>
      </c>
      <c r="F72" s="757">
        <v>11205.3</v>
      </c>
      <c r="G72" s="757">
        <v>0</v>
      </c>
      <c r="H72" s="757">
        <v>0</v>
      </c>
      <c r="I72" s="757">
        <v>11587.64</v>
      </c>
      <c r="J72" s="757" t="s">
        <v>937</v>
      </c>
      <c r="K72" s="758">
        <v>103.41213532881761</v>
      </c>
    </row>
    <row r="73" spans="1:11" ht="16.5" customHeight="1">
      <c r="A73" s="560"/>
      <c r="B73" s="561"/>
      <c r="C73" s="596"/>
      <c r="D73" s="561">
        <v>2122</v>
      </c>
      <c r="E73" s="659" t="s">
        <v>266</v>
      </c>
      <c r="F73" s="757">
        <v>0</v>
      </c>
      <c r="G73" s="757">
        <v>0</v>
      </c>
      <c r="H73" s="757">
        <v>0</v>
      </c>
      <c r="I73" s="757">
        <v>0</v>
      </c>
      <c r="J73" s="757" t="s">
        <v>937</v>
      </c>
      <c r="K73" s="758" t="s">
        <v>937</v>
      </c>
    </row>
    <row r="74" spans="1:11" ht="16.5" customHeight="1">
      <c r="A74" s="578"/>
      <c r="B74" s="579"/>
      <c r="C74" s="597"/>
      <c r="D74" s="579">
        <v>2123</v>
      </c>
      <c r="E74" s="659" t="s">
        <v>267</v>
      </c>
      <c r="F74" s="757">
        <v>11173.3</v>
      </c>
      <c r="G74" s="757">
        <v>0</v>
      </c>
      <c r="H74" s="757">
        <v>0</v>
      </c>
      <c r="I74" s="757">
        <v>11587.64</v>
      </c>
      <c r="J74" s="757" t="s">
        <v>937</v>
      </c>
      <c r="K74" s="758">
        <v>103.70830461904718</v>
      </c>
    </row>
    <row r="75" spans="1:11" ht="16.5" customHeight="1">
      <c r="A75" s="560"/>
      <c r="B75" s="561"/>
      <c r="C75" s="596">
        <v>213</v>
      </c>
      <c r="D75" s="561"/>
      <c r="E75" s="659" t="s">
        <v>268</v>
      </c>
      <c r="F75" s="757">
        <v>53140.05</v>
      </c>
      <c r="G75" s="757">
        <v>41337</v>
      </c>
      <c r="H75" s="757">
        <v>39249.28</v>
      </c>
      <c r="I75" s="757">
        <v>48892.08</v>
      </c>
      <c r="J75" s="757">
        <v>124.56809398796615</v>
      </c>
      <c r="K75" s="758">
        <v>92.00608580533891</v>
      </c>
    </row>
    <row r="76" spans="1:11" ht="16.5" customHeight="1">
      <c r="A76" s="560"/>
      <c r="B76" s="561"/>
      <c r="C76" s="596">
        <v>214</v>
      </c>
      <c r="D76" s="561"/>
      <c r="E76" s="659" t="s">
        <v>269</v>
      </c>
      <c r="F76" s="757">
        <v>4107.98</v>
      </c>
      <c r="G76" s="757">
        <v>1702</v>
      </c>
      <c r="H76" s="757">
        <v>3211.5</v>
      </c>
      <c r="I76" s="757">
        <v>4495.85</v>
      </c>
      <c r="J76" s="757">
        <v>139.99221547563445</v>
      </c>
      <c r="K76" s="758">
        <v>109.4418668055833</v>
      </c>
    </row>
    <row r="77" spans="1:11" s="292" customFormat="1" ht="16.5" customHeight="1">
      <c r="A77" s="560"/>
      <c r="B77" s="561"/>
      <c r="C77" s="596">
        <v>215</v>
      </c>
      <c r="D77" s="561"/>
      <c r="E77" s="659" t="s">
        <v>270</v>
      </c>
      <c r="F77" s="757">
        <v>0</v>
      </c>
      <c r="G77" s="757">
        <v>0</v>
      </c>
      <c r="H77" s="757">
        <v>0</v>
      </c>
      <c r="I77" s="757">
        <v>0</v>
      </c>
      <c r="J77" s="757" t="s">
        <v>937</v>
      </c>
      <c r="K77" s="758" t="s">
        <v>937</v>
      </c>
    </row>
    <row r="78" spans="1:11" ht="27" customHeight="1">
      <c r="A78" s="567"/>
      <c r="B78" s="574">
        <v>21</v>
      </c>
      <c r="C78" s="598"/>
      <c r="D78" s="552"/>
      <c r="E78" s="752" t="s">
        <v>271</v>
      </c>
      <c r="F78" s="761">
        <v>147183.95</v>
      </c>
      <c r="G78" s="761">
        <v>114436</v>
      </c>
      <c r="H78" s="761">
        <v>112368.03</v>
      </c>
      <c r="I78" s="761">
        <v>151718.18</v>
      </c>
      <c r="J78" s="761">
        <v>135.01899072182718</v>
      </c>
      <c r="K78" s="762">
        <v>103.08065519372185</v>
      </c>
    </row>
    <row r="79" spans="1:11" ht="18" customHeight="1">
      <c r="A79" s="560"/>
      <c r="B79" s="561"/>
      <c r="C79" s="596">
        <v>221</v>
      </c>
      <c r="D79" s="561"/>
      <c r="E79" s="659" t="s">
        <v>272</v>
      </c>
      <c r="F79" s="757">
        <v>756.9</v>
      </c>
      <c r="G79" s="757">
        <v>1</v>
      </c>
      <c r="H79" s="757">
        <v>120</v>
      </c>
      <c r="I79" s="757">
        <v>1366.85</v>
      </c>
      <c r="J79" s="757">
        <v>1139.0416666666665</v>
      </c>
      <c r="K79" s="758">
        <v>180.58528207160788</v>
      </c>
    </row>
    <row r="80" spans="1:11" s="292" customFormat="1" ht="24.75" customHeight="1">
      <c r="A80" s="560"/>
      <c r="B80" s="561"/>
      <c r="C80" s="596">
        <v>222</v>
      </c>
      <c r="D80" s="561"/>
      <c r="E80" s="775" t="s">
        <v>273</v>
      </c>
      <c r="F80" s="757">
        <v>2759.18</v>
      </c>
      <c r="G80" s="757">
        <v>2810</v>
      </c>
      <c r="H80" s="757">
        <v>2780</v>
      </c>
      <c r="I80" s="757">
        <v>2304.8</v>
      </c>
      <c r="J80" s="757">
        <v>82.9064748201439</v>
      </c>
      <c r="K80" s="758">
        <v>83.53206387404954</v>
      </c>
    </row>
    <row r="81" spans="1:11" ht="16.5" customHeight="1">
      <c r="A81" s="567"/>
      <c r="B81" s="574">
        <v>22</v>
      </c>
      <c r="C81" s="598"/>
      <c r="D81" s="552"/>
      <c r="E81" s="749" t="s">
        <v>275</v>
      </c>
      <c r="F81" s="761">
        <v>3516.08</v>
      </c>
      <c r="G81" s="761">
        <v>2811</v>
      </c>
      <c r="H81" s="761">
        <v>2900</v>
      </c>
      <c r="I81" s="761">
        <v>3671.65</v>
      </c>
      <c r="J81" s="761">
        <v>126.60862068965517</v>
      </c>
      <c r="K81" s="762">
        <v>104.42452958977042</v>
      </c>
    </row>
    <row r="82" spans="1:11" ht="26.25" customHeight="1">
      <c r="A82" s="560"/>
      <c r="B82" s="561"/>
      <c r="C82" s="596">
        <v>231</v>
      </c>
      <c r="D82" s="561"/>
      <c r="E82" s="775" t="s">
        <v>276</v>
      </c>
      <c r="F82" s="757">
        <v>2259.57</v>
      </c>
      <c r="G82" s="757">
        <v>2455</v>
      </c>
      <c r="H82" s="757">
        <v>7023</v>
      </c>
      <c r="I82" s="757">
        <v>9736.08</v>
      </c>
      <c r="J82" s="757">
        <v>138.63135412217</v>
      </c>
      <c r="K82" s="758">
        <v>430.8819819700208</v>
      </c>
    </row>
    <row r="83" spans="1:11" ht="16.5" customHeight="1">
      <c r="A83" s="560"/>
      <c r="B83" s="561"/>
      <c r="C83" s="596">
        <v>232</v>
      </c>
      <c r="D83" s="561"/>
      <c r="E83" s="775" t="s">
        <v>277</v>
      </c>
      <c r="F83" s="757">
        <v>147423.52</v>
      </c>
      <c r="G83" s="757">
        <v>115348</v>
      </c>
      <c r="H83" s="757">
        <v>111494.48</v>
      </c>
      <c r="I83" s="757">
        <v>204091.13</v>
      </c>
      <c r="J83" s="757">
        <v>183.0504344250944</v>
      </c>
      <c r="K83" s="758">
        <v>138.43864940953793</v>
      </c>
    </row>
    <row r="84" spans="1:11" ht="16.5" customHeight="1">
      <c r="A84" s="560"/>
      <c r="B84" s="561"/>
      <c r="C84" s="596">
        <v>234</v>
      </c>
      <c r="D84" s="561"/>
      <c r="E84" s="775" t="s">
        <v>278</v>
      </c>
      <c r="F84" s="757">
        <v>0</v>
      </c>
      <c r="G84" s="757">
        <v>0</v>
      </c>
      <c r="H84" s="757">
        <v>0</v>
      </c>
      <c r="I84" s="757">
        <v>0</v>
      </c>
      <c r="J84" s="757" t="s">
        <v>937</v>
      </c>
      <c r="K84" s="758" t="s">
        <v>937</v>
      </c>
    </row>
    <row r="85" spans="1:11" ht="16.5" customHeight="1">
      <c r="A85" s="560"/>
      <c r="B85" s="561"/>
      <c r="C85" s="596">
        <v>235</v>
      </c>
      <c r="D85" s="561"/>
      <c r="E85" s="775" t="s">
        <v>279</v>
      </c>
      <c r="F85" s="757">
        <v>0</v>
      </c>
      <c r="G85" s="757">
        <v>0</v>
      </c>
      <c r="H85" s="757">
        <v>0</v>
      </c>
      <c r="I85" s="757">
        <v>0</v>
      </c>
      <c r="J85" s="757" t="s">
        <v>937</v>
      </c>
      <c r="K85" s="758" t="s">
        <v>937</v>
      </c>
    </row>
    <row r="86" spans="1:11" s="292" customFormat="1" ht="16.5" customHeight="1">
      <c r="A86" s="560"/>
      <c r="B86" s="561"/>
      <c r="C86" s="596">
        <v>236</v>
      </c>
      <c r="D86" s="561"/>
      <c r="E86" s="775" t="s">
        <v>280</v>
      </c>
      <c r="F86" s="757">
        <v>0</v>
      </c>
      <c r="G86" s="757">
        <v>0</v>
      </c>
      <c r="H86" s="757">
        <v>0</v>
      </c>
      <c r="I86" s="757">
        <v>0</v>
      </c>
      <c r="J86" s="757" t="s">
        <v>937</v>
      </c>
      <c r="K86" s="758" t="s">
        <v>937</v>
      </c>
    </row>
    <row r="87" spans="1:11" ht="28.5" customHeight="1">
      <c r="A87" s="567"/>
      <c r="B87" s="574">
        <v>23</v>
      </c>
      <c r="C87" s="598"/>
      <c r="D87" s="552"/>
      <c r="E87" s="749" t="s">
        <v>281</v>
      </c>
      <c r="F87" s="761">
        <v>149683.09</v>
      </c>
      <c r="G87" s="761">
        <v>117803</v>
      </c>
      <c r="H87" s="761">
        <v>118517.48</v>
      </c>
      <c r="I87" s="761">
        <v>213827.21</v>
      </c>
      <c r="J87" s="761">
        <v>180.41828935276044</v>
      </c>
      <c r="K87" s="762">
        <v>142.85328422869947</v>
      </c>
    </row>
    <row r="88" spans="1:11" ht="25.5" customHeight="1">
      <c r="A88" s="560"/>
      <c r="B88" s="561"/>
      <c r="C88" s="596">
        <v>241</v>
      </c>
      <c r="D88" s="561"/>
      <c r="E88" s="775" t="s">
        <v>282</v>
      </c>
      <c r="F88" s="757">
        <v>0</v>
      </c>
      <c r="G88" s="757">
        <v>0</v>
      </c>
      <c r="H88" s="757">
        <v>0</v>
      </c>
      <c r="I88" s="757">
        <v>0</v>
      </c>
      <c r="J88" s="757" t="s">
        <v>937</v>
      </c>
      <c r="K88" s="758" t="s">
        <v>937</v>
      </c>
    </row>
    <row r="89" spans="1:11" ht="25.5" customHeight="1">
      <c r="A89" s="560"/>
      <c r="B89" s="561"/>
      <c r="C89" s="596">
        <v>242</v>
      </c>
      <c r="D89" s="561"/>
      <c r="E89" s="775" t="s">
        <v>283</v>
      </c>
      <c r="F89" s="757">
        <v>0</v>
      </c>
      <c r="G89" s="757">
        <v>0</v>
      </c>
      <c r="H89" s="757">
        <v>0</v>
      </c>
      <c r="I89" s="757">
        <v>0</v>
      </c>
      <c r="J89" s="757" t="s">
        <v>937</v>
      </c>
      <c r="K89" s="758" t="s">
        <v>937</v>
      </c>
    </row>
    <row r="90" spans="1:11" ht="24.75" customHeight="1">
      <c r="A90" s="560"/>
      <c r="B90" s="561"/>
      <c r="C90" s="596">
        <v>243</v>
      </c>
      <c r="D90" s="561"/>
      <c r="E90" s="775" t="s">
        <v>284</v>
      </c>
      <c r="F90" s="757">
        <v>0</v>
      </c>
      <c r="G90" s="757">
        <v>0</v>
      </c>
      <c r="H90" s="757">
        <v>0</v>
      </c>
      <c r="I90" s="757">
        <v>0</v>
      </c>
      <c r="J90" s="757" t="s">
        <v>937</v>
      </c>
      <c r="K90" s="758" t="s">
        <v>937</v>
      </c>
    </row>
    <row r="91" spans="1:11" ht="24" customHeight="1">
      <c r="A91" s="560"/>
      <c r="B91" s="561"/>
      <c r="C91" s="596">
        <v>244</v>
      </c>
      <c r="D91" s="561"/>
      <c r="E91" s="775" t="s">
        <v>285</v>
      </c>
      <c r="F91" s="757">
        <v>0</v>
      </c>
      <c r="G91" s="757">
        <v>0</v>
      </c>
      <c r="H91" s="757">
        <v>0</v>
      </c>
      <c r="I91" s="757">
        <v>0</v>
      </c>
      <c r="J91" s="757" t="s">
        <v>937</v>
      </c>
      <c r="K91" s="758" t="s">
        <v>937</v>
      </c>
    </row>
    <row r="92" spans="1:11" ht="24" customHeight="1">
      <c r="A92" s="560"/>
      <c r="B92" s="561"/>
      <c r="C92" s="596">
        <v>245</v>
      </c>
      <c r="D92" s="561"/>
      <c r="E92" s="775" t="s">
        <v>286</v>
      </c>
      <c r="F92" s="757">
        <v>0</v>
      </c>
      <c r="G92" s="757">
        <v>0</v>
      </c>
      <c r="H92" s="757">
        <v>0</v>
      </c>
      <c r="I92" s="757">
        <v>0</v>
      </c>
      <c r="J92" s="757" t="s">
        <v>937</v>
      </c>
      <c r="K92" s="758" t="s">
        <v>937</v>
      </c>
    </row>
    <row r="93" spans="1:11" ht="16.5" customHeight="1">
      <c r="A93" s="560"/>
      <c r="B93" s="561"/>
      <c r="C93" s="596">
        <v>246</v>
      </c>
      <c r="D93" s="561"/>
      <c r="E93" s="775" t="s">
        <v>287</v>
      </c>
      <c r="F93" s="757">
        <v>0</v>
      </c>
      <c r="G93" s="757">
        <v>0</v>
      </c>
      <c r="H93" s="757">
        <v>0</v>
      </c>
      <c r="I93" s="757">
        <v>0</v>
      </c>
      <c r="J93" s="757" t="s">
        <v>937</v>
      </c>
      <c r="K93" s="758" t="s">
        <v>937</v>
      </c>
    </row>
    <row r="94" spans="1:11" ht="16.5" customHeight="1">
      <c r="A94" s="560"/>
      <c r="B94" s="561"/>
      <c r="C94" s="596">
        <v>247</v>
      </c>
      <c r="D94" s="561"/>
      <c r="E94" s="775" t="s">
        <v>288</v>
      </c>
      <c r="F94" s="757">
        <v>0</v>
      </c>
      <c r="G94" s="757">
        <v>0</v>
      </c>
      <c r="H94" s="757">
        <v>0</v>
      </c>
      <c r="I94" s="757">
        <v>0</v>
      </c>
      <c r="J94" s="757" t="s">
        <v>937</v>
      </c>
      <c r="K94" s="758" t="s">
        <v>937</v>
      </c>
    </row>
    <row r="95" spans="1:11" s="292" customFormat="1" ht="16.5" customHeight="1">
      <c r="A95" s="560"/>
      <c r="B95" s="561"/>
      <c r="C95" s="596">
        <v>248</v>
      </c>
      <c r="D95" s="561"/>
      <c r="E95" s="775" t="s">
        <v>389</v>
      </c>
      <c r="F95" s="757">
        <v>0</v>
      </c>
      <c r="G95" s="757">
        <v>0</v>
      </c>
      <c r="H95" s="757">
        <v>0</v>
      </c>
      <c r="I95" s="757">
        <v>0</v>
      </c>
      <c r="J95" s="757" t="s">
        <v>937</v>
      </c>
      <c r="K95" s="758" t="s">
        <v>937</v>
      </c>
    </row>
    <row r="96" spans="1:11" s="292" customFormat="1" ht="16.5" customHeight="1" thickBot="1">
      <c r="A96" s="567"/>
      <c r="B96" s="574">
        <v>24</v>
      </c>
      <c r="C96" s="598"/>
      <c r="D96" s="552"/>
      <c r="E96" s="752" t="s">
        <v>289</v>
      </c>
      <c r="F96" s="761">
        <v>0</v>
      </c>
      <c r="G96" s="761">
        <v>0</v>
      </c>
      <c r="H96" s="761">
        <v>0</v>
      </c>
      <c r="I96" s="761">
        <v>0</v>
      </c>
      <c r="J96" s="761" t="s">
        <v>937</v>
      </c>
      <c r="K96" s="762" t="s">
        <v>937</v>
      </c>
    </row>
    <row r="97" spans="1:11" s="292" customFormat="1" ht="24.75" customHeight="1" thickBot="1">
      <c r="A97" s="582">
        <v>2</v>
      </c>
      <c r="B97" s="583"/>
      <c r="C97" s="584"/>
      <c r="D97" s="599"/>
      <c r="E97" s="586" t="s">
        <v>290</v>
      </c>
      <c r="F97" s="763">
        <v>300383.12</v>
      </c>
      <c r="G97" s="763">
        <v>235050</v>
      </c>
      <c r="H97" s="763">
        <v>233785.51</v>
      </c>
      <c r="I97" s="763">
        <v>369217.04</v>
      </c>
      <c r="J97" s="763">
        <v>157.92982208349866</v>
      </c>
      <c r="K97" s="764">
        <v>122.91537553774658</v>
      </c>
    </row>
    <row r="98" spans="1:11" ht="3.75" customHeight="1">
      <c r="A98" s="600"/>
      <c r="B98" s="561"/>
      <c r="C98" s="565"/>
      <c r="D98" s="566"/>
      <c r="E98" s="601"/>
      <c r="F98" s="767"/>
      <c r="G98" s="767"/>
      <c r="H98" s="767"/>
      <c r="I98" s="767"/>
      <c r="J98" s="767" t="s">
        <v>937</v>
      </c>
      <c r="K98" s="768" t="s">
        <v>937</v>
      </c>
    </row>
    <row r="99" spans="1:11" ht="25.5" customHeight="1">
      <c r="A99" s="560"/>
      <c r="B99" s="561"/>
      <c r="C99" s="596">
        <v>311</v>
      </c>
      <c r="D99" s="561"/>
      <c r="E99" s="659" t="s">
        <v>390</v>
      </c>
      <c r="F99" s="757">
        <v>35189.61</v>
      </c>
      <c r="G99" s="757">
        <v>20950</v>
      </c>
      <c r="H99" s="757">
        <v>22214.49</v>
      </c>
      <c r="I99" s="757">
        <v>45910.23</v>
      </c>
      <c r="J99" s="757">
        <v>206.66794511150152</v>
      </c>
      <c r="K99" s="758">
        <v>130.46529927441654</v>
      </c>
    </row>
    <row r="100" spans="1:11" s="292" customFormat="1" ht="16.5" customHeight="1">
      <c r="A100" s="560"/>
      <c r="B100" s="561"/>
      <c r="C100" s="596">
        <v>312</v>
      </c>
      <c r="D100" s="561"/>
      <c r="E100" s="659" t="s">
        <v>391</v>
      </c>
      <c r="F100" s="757">
        <v>8227.33</v>
      </c>
      <c r="G100" s="757">
        <v>0</v>
      </c>
      <c r="H100" s="757">
        <v>0</v>
      </c>
      <c r="I100" s="757">
        <v>61916.45</v>
      </c>
      <c r="J100" s="757" t="s">
        <v>937</v>
      </c>
      <c r="K100" s="758">
        <v>752.5703964712732</v>
      </c>
    </row>
    <row r="101" spans="1:11" ht="29.25" customHeight="1">
      <c r="A101" s="567"/>
      <c r="B101" s="574">
        <v>31</v>
      </c>
      <c r="C101" s="598"/>
      <c r="D101" s="552"/>
      <c r="E101" s="752" t="s">
        <v>291</v>
      </c>
      <c r="F101" s="761">
        <v>43416.94</v>
      </c>
      <c r="G101" s="761">
        <v>20950</v>
      </c>
      <c r="H101" s="761">
        <v>22214.49</v>
      </c>
      <c r="I101" s="761">
        <v>107826.68</v>
      </c>
      <c r="J101" s="761">
        <v>485.38895108553015</v>
      </c>
      <c r="K101" s="762">
        <v>248.35163417781166</v>
      </c>
    </row>
    <row r="102" spans="1:11" s="292" customFormat="1" ht="16.5" customHeight="1">
      <c r="A102" s="560"/>
      <c r="B102" s="561"/>
      <c r="C102" s="596">
        <v>320</v>
      </c>
      <c r="D102" s="561"/>
      <c r="E102" s="659" t="s">
        <v>292</v>
      </c>
      <c r="F102" s="757">
        <v>0</v>
      </c>
      <c r="G102" s="757">
        <v>0</v>
      </c>
      <c r="H102" s="757">
        <v>0</v>
      </c>
      <c r="I102" s="757">
        <v>0</v>
      </c>
      <c r="J102" s="757" t="s">
        <v>937</v>
      </c>
      <c r="K102" s="758" t="s">
        <v>937</v>
      </c>
    </row>
    <row r="103" spans="1:11" s="292" customFormat="1" ht="16.5" customHeight="1" thickBot="1">
      <c r="A103" s="567"/>
      <c r="B103" s="574">
        <v>32</v>
      </c>
      <c r="C103" s="598"/>
      <c r="D103" s="552"/>
      <c r="E103" s="752" t="s">
        <v>292</v>
      </c>
      <c r="F103" s="761">
        <v>0</v>
      </c>
      <c r="G103" s="761">
        <v>0</v>
      </c>
      <c r="H103" s="761">
        <v>0</v>
      </c>
      <c r="I103" s="761">
        <v>0</v>
      </c>
      <c r="J103" s="761" t="s">
        <v>937</v>
      </c>
      <c r="K103" s="762" t="s">
        <v>937</v>
      </c>
    </row>
    <row r="104" spans="1:11" s="292" customFormat="1" ht="24.75" customHeight="1" thickBot="1">
      <c r="A104" s="582">
        <v>3</v>
      </c>
      <c r="B104" s="583"/>
      <c r="C104" s="602"/>
      <c r="D104" s="583"/>
      <c r="E104" s="293" t="s">
        <v>293</v>
      </c>
      <c r="F104" s="763">
        <v>43416.94</v>
      </c>
      <c r="G104" s="763">
        <v>20950</v>
      </c>
      <c r="H104" s="763">
        <v>22214.49</v>
      </c>
      <c r="I104" s="763">
        <v>107826.68</v>
      </c>
      <c r="J104" s="763">
        <v>485.38895108553015</v>
      </c>
      <c r="K104" s="764">
        <v>248.35163417781166</v>
      </c>
    </row>
    <row r="105" spans="1:11" ht="4.5" customHeight="1">
      <c r="A105" s="603"/>
      <c r="B105" s="604"/>
      <c r="C105" s="605"/>
      <c r="D105" s="604"/>
      <c r="E105" s="606"/>
      <c r="F105" s="769"/>
      <c r="G105" s="769"/>
      <c r="H105" s="769"/>
      <c r="I105" s="769"/>
      <c r="J105" s="769" t="s">
        <v>937</v>
      </c>
      <c r="K105" s="770" t="s">
        <v>937</v>
      </c>
    </row>
    <row r="106" spans="1:11" ht="25.5" customHeight="1">
      <c r="A106" s="560"/>
      <c r="B106" s="561"/>
      <c r="C106" s="596">
        <v>411</v>
      </c>
      <c r="D106" s="561"/>
      <c r="E106" s="775" t="s">
        <v>294</v>
      </c>
      <c r="F106" s="757">
        <v>0</v>
      </c>
      <c r="G106" s="757">
        <v>0</v>
      </c>
      <c r="H106" s="757">
        <v>0</v>
      </c>
      <c r="I106" s="757">
        <v>0</v>
      </c>
      <c r="J106" s="757" t="s">
        <v>937</v>
      </c>
      <c r="K106" s="758" t="s">
        <v>937</v>
      </c>
    </row>
    <row r="107" spans="1:11" ht="25.5" customHeight="1">
      <c r="A107" s="560"/>
      <c r="B107" s="561"/>
      <c r="C107" s="596">
        <v>412</v>
      </c>
      <c r="D107" s="561"/>
      <c r="E107" s="775" t="s">
        <v>295</v>
      </c>
      <c r="F107" s="757">
        <v>0</v>
      </c>
      <c r="G107" s="757">
        <v>0</v>
      </c>
      <c r="H107" s="757">
        <v>0</v>
      </c>
      <c r="I107" s="757">
        <v>0</v>
      </c>
      <c r="J107" s="757" t="s">
        <v>937</v>
      </c>
      <c r="K107" s="758" t="s">
        <v>937</v>
      </c>
    </row>
    <row r="108" spans="1:11" ht="16.5" customHeight="1">
      <c r="A108" s="560"/>
      <c r="B108" s="561"/>
      <c r="C108" s="596">
        <v>413</v>
      </c>
      <c r="D108" s="561"/>
      <c r="E108" s="775" t="s">
        <v>296</v>
      </c>
      <c r="F108" s="757">
        <v>622268.41</v>
      </c>
      <c r="G108" s="757">
        <v>0</v>
      </c>
      <c r="H108" s="757">
        <v>0</v>
      </c>
      <c r="I108" s="757">
        <v>754600.82</v>
      </c>
      <c r="J108" s="757" t="s">
        <v>937</v>
      </c>
      <c r="K108" s="758">
        <v>121.26613015756334</v>
      </c>
    </row>
    <row r="109" spans="1:11" ht="16.5" customHeight="1">
      <c r="A109" s="560"/>
      <c r="B109" s="561"/>
      <c r="C109" s="596">
        <v>415</v>
      </c>
      <c r="D109" s="561"/>
      <c r="E109" s="775" t="s">
        <v>297</v>
      </c>
      <c r="F109" s="757">
        <v>0</v>
      </c>
      <c r="G109" s="757">
        <v>0</v>
      </c>
      <c r="H109" s="757">
        <v>0</v>
      </c>
      <c r="I109" s="757">
        <v>0</v>
      </c>
      <c r="J109" s="757" t="s">
        <v>937</v>
      </c>
      <c r="K109" s="758" t="s">
        <v>937</v>
      </c>
    </row>
    <row r="110" spans="1:11" s="292" customFormat="1" ht="16.5" customHeight="1">
      <c r="A110" s="560"/>
      <c r="B110" s="561"/>
      <c r="C110" s="596">
        <v>416</v>
      </c>
      <c r="D110" s="561"/>
      <c r="E110" s="775" t="s">
        <v>298</v>
      </c>
      <c r="F110" s="757">
        <v>0</v>
      </c>
      <c r="G110" s="757">
        <v>0</v>
      </c>
      <c r="H110" s="757">
        <v>0</v>
      </c>
      <c r="I110" s="757">
        <v>0</v>
      </c>
      <c r="J110" s="757" t="s">
        <v>937</v>
      </c>
      <c r="K110" s="758" t="s">
        <v>937</v>
      </c>
    </row>
    <row r="111" spans="1:11" ht="16.5" customHeight="1">
      <c r="A111" s="567"/>
      <c r="B111" s="574">
        <v>41</v>
      </c>
      <c r="C111" s="598"/>
      <c r="D111" s="552"/>
      <c r="E111" s="749" t="s">
        <v>299</v>
      </c>
      <c r="F111" s="761">
        <v>622268.41</v>
      </c>
      <c r="G111" s="761">
        <v>0</v>
      </c>
      <c r="H111" s="761">
        <v>0</v>
      </c>
      <c r="I111" s="761">
        <v>754600.82</v>
      </c>
      <c r="J111" s="761" t="s">
        <v>937</v>
      </c>
      <c r="K111" s="762">
        <v>121.26613015756334</v>
      </c>
    </row>
    <row r="112" spans="1:11" ht="27.75" customHeight="1">
      <c r="A112" s="560"/>
      <c r="B112" s="561"/>
      <c r="C112" s="596">
        <v>421</v>
      </c>
      <c r="D112" s="561"/>
      <c r="E112" s="775" t="s">
        <v>300</v>
      </c>
      <c r="F112" s="757">
        <v>0</v>
      </c>
      <c r="G112" s="757">
        <v>0</v>
      </c>
      <c r="H112" s="757">
        <v>0</v>
      </c>
      <c r="I112" s="757">
        <v>0</v>
      </c>
      <c r="J112" s="757" t="s">
        <v>937</v>
      </c>
      <c r="K112" s="758" t="s">
        <v>937</v>
      </c>
    </row>
    <row r="113" spans="1:11" ht="25.5" customHeight="1">
      <c r="A113" s="560"/>
      <c r="B113" s="561"/>
      <c r="C113" s="596">
        <v>422</v>
      </c>
      <c r="D113" s="561"/>
      <c r="E113" s="659" t="s">
        <v>301</v>
      </c>
      <c r="F113" s="757">
        <v>0</v>
      </c>
      <c r="G113" s="757">
        <v>0</v>
      </c>
      <c r="H113" s="757">
        <v>0</v>
      </c>
      <c r="I113" s="757">
        <v>0</v>
      </c>
      <c r="J113" s="757" t="s">
        <v>937</v>
      </c>
      <c r="K113" s="758" t="s">
        <v>937</v>
      </c>
    </row>
    <row r="114" spans="1:11" ht="16.5" customHeight="1">
      <c r="A114" s="560"/>
      <c r="B114" s="561"/>
      <c r="C114" s="596">
        <v>423</v>
      </c>
      <c r="D114" s="561"/>
      <c r="E114" s="659" t="s">
        <v>302</v>
      </c>
      <c r="F114" s="757">
        <v>0</v>
      </c>
      <c r="G114" s="757">
        <v>0</v>
      </c>
      <c r="H114" s="757">
        <v>0</v>
      </c>
      <c r="I114" s="757">
        <v>0</v>
      </c>
      <c r="J114" s="757" t="s">
        <v>937</v>
      </c>
      <c r="K114" s="758" t="s">
        <v>937</v>
      </c>
    </row>
    <row r="115" spans="1:11" s="292" customFormat="1" ht="16.5" customHeight="1">
      <c r="A115" s="560"/>
      <c r="B115" s="561"/>
      <c r="C115" s="596">
        <v>424</v>
      </c>
      <c r="D115" s="561"/>
      <c r="E115" s="659" t="s">
        <v>303</v>
      </c>
      <c r="F115" s="757">
        <v>0</v>
      </c>
      <c r="G115" s="757">
        <v>0</v>
      </c>
      <c r="H115" s="757">
        <v>0</v>
      </c>
      <c r="I115" s="757">
        <v>0</v>
      </c>
      <c r="J115" s="757" t="s">
        <v>937</v>
      </c>
      <c r="K115" s="758" t="s">
        <v>937</v>
      </c>
    </row>
    <row r="116" spans="1:11" s="292" customFormat="1" ht="16.5" customHeight="1" thickBot="1">
      <c r="A116" s="567"/>
      <c r="B116" s="574">
        <v>42</v>
      </c>
      <c r="C116" s="598"/>
      <c r="D116" s="552"/>
      <c r="E116" s="752" t="s">
        <v>304</v>
      </c>
      <c r="F116" s="761">
        <v>0</v>
      </c>
      <c r="G116" s="761">
        <v>0</v>
      </c>
      <c r="H116" s="761">
        <v>0</v>
      </c>
      <c r="I116" s="761">
        <v>0</v>
      </c>
      <c r="J116" s="761" t="s">
        <v>937</v>
      </c>
      <c r="K116" s="762" t="s">
        <v>937</v>
      </c>
    </row>
    <row r="117" spans="1:11" s="292" customFormat="1" ht="24.75" customHeight="1" thickBot="1">
      <c r="A117" s="582">
        <v>4</v>
      </c>
      <c r="B117" s="583"/>
      <c r="C117" s="602"/>
      <c r="D117" s="583"/>
      <c r="E117" s="293" t="s">
        <v>305</v>
      </c>
      <c r="F117" s="763">
        <v>622268.41</v>
      </c>
      <c r="G117" s="763">
        <v>0</v>
      </c>
      <c r="H117" s="763">
        <v>0</v>
      </c>
      <c r="I117" s="763">
        <v>754600.82</v>
      </c>
      <c r="J117" s="763" t="s">
        <v>937</v>
      </c>
      <c r="K117" s="764">
        <v>121.26613015756334</v>
      </c>
    </row>
    <row r="118" spans="1:11" s="292" customFormat="1" ht="30" customHeight="1" thickBot="1">
      <c r="A118" s="607" t="s">
        <v>306</v>
      </c>
      <c r="B118" s="583"/>
      <c r="C118" s="602"/>
      <c r="D118" s="583"/>
      <c r="E118" s="293" t="s">
        <v>307</v>
      </c>
      <c r="F118" s="763">
        <v>6420538.2200000025</v>
      </c>
      <c r="G118" s="763">
        <v>6106000</v>
      </c>
      <c r="H118" s="763">
        <v>6106000</v>
      </c>
      <c r="I118" s="763">
        <v>6945470.830000001</v>
      </c>
      <c r="J118" s="763">
        <v>113.74829397314119</v>
      </c>
      <c r="K118" s="764">
        <v>108.1758349847499</v>
      </c>
    </row>
    <row r="119" spans="1:11" s="292" customFormat="1" ht="9.75" customHeight="1" thickBot="1">
      <c r="A119" s="608"/>
      <c r="B119" s="609"/>
      <c r="C119" s="610"/>
      <c r="D119" s="611"/>
      <c r="E119" s="612"/>
      <c r="F119" s="771"/>
      <c r="G119" s="771"/>
      <c r="H119" s="771"/>
      <c r="I119" s="771"/>
      <c r="J119" s="771"/>
      <c r="K119" s="771"/>
    </row>
    <row r="120" spans="1:11" s="292" customFormat="1" ht="19.5" customHeight="1" thickBot="1">
      <c r="A120" s="613" t="s">
        <v>308</v>
      </c>
      <c r="B120" s="614"/>
      <c r="C120" s="615"/>
      <c r="D120" s="614"/>
      <c r="E120" s="616" t="s">
        <v>309</v>
      </c>
      <c r="F120" s="772">
        <v>6420538.2200000025</v>
      </c>
      <c r="G120" s="772">
        <v>6106000</v>
      </c>
      <c r="H120" s="772">
        <v>6106000</v>
      </c>
      <c r="I120" s="772">
        <v>6945470.830000001</v>
      </c>
      <c r="J120" s="772">
        <v>113.74829397314119</v>
      </c>
      <c r="K120" s="773">
        <v>108.1758349847499</v>
      </c>
    </row>
    <row r="121" spans="1:11" s="292" customFormat="1" ht="19.5" customHeight="1">
      <c r="A121" s="611"/>
      <c r="B121" s="611"/>
      <c r="C121" s="611"/>
      <c r="D121" s="611"/>
      <c r="E121" s="737"/>
      <c r="F121" s="681"/>
      <c r="G121" s="681"/>
      <c r="H121" s="681"/>
      <c r="I121" s="681"/>
      <c r="J121" s="681"/>
      <c r="K121" s="681"/>
    </row>
    <row r="122" spans="1:11" s="292" customFormat="1" ht="19.5" customHeight="1">
      <c r="A122" s="611"/>
      <c r="B122" s="611"/>
      <c r="C122" s="611"/>
      <c r="D122" s="611"/>
      <c r="E122" s="737"/>
      <c r="F122" s="681"/>
      <c r="G122" s="681"/>
      <c r="H122" s="681"/>
      <c r="I122" s="681"/>
      <c r="J122" s="681"/>
      <c r="K122" s="681"/>
    </row>
    <row r="123" spans="1:11" s="292" customFormat="1" ht="19.5" customHeight="1">
      <c r="A123" s="611"/>
      <c r="B123" s="611"/>
      <c r="C123" s="611"/>
      <c r="D123" s="611"/>
      <c r="E123" s="737"/>
      <c r="F123" s="681"/>
      <c r="G123" s="681"/>
      <c r="H123" s="681"/>
      <c r="I123" s="681"/>
      <c r="J123" s="681"/>
      <c r="K123" s="681"/>
    </row>
    <row r="124" spans="1:11" s="292" customFormat="1" ht="42.75" customHeight="1">
      <c r="A124" s="245"/>
      <c r="B124" s="529"/>
      <c r="C124" s="530"/>
      <c r="D124" s="531"/>
      <c r="E124" s="795" t="s">
        <v>392</v>
      </c>
      <c r="F124" s="533"/>
      <c r="G124" s="533"/>
      <c r="H124" s="533"/>
      <c r="I124" s="533"/>
      <c r="J124" s="533"/>
      <c r="K124" s="533"/>
    </row>
    <row r="125" spans="1:11" s="292" customFormat="1" ht="15" customHeight="1">
      <c r="A125" s="245"/>
      <c r="B125" s="529"/>
      <c r="C125" s="530"/>
      <c r="D125" s="531"/>
      <c r="E125" s="532"/>
      <c r="F125" s="533"/>
      <c r="G125" s="533"/>
      <c r="H125" s="533"/>
      <c r="I125" s="533"/>
      <c r="J125" s="533"/>
      <c r="K125" s="533"/>
    </row>
    <row r="126" spans="1:11" s="292" customFormat="1" ht="15.75" customHeight="1">
      <c r="A126" s="534" t="s">
        <v>103</v>
      </c>
      <c r="B126" s="529"/>
      <c r="C126" s="530"/>
      <c r="D126" s="531"/>
      <c r="E126" s="797" t="s">
        <v>103</v>
      </c>
      <c r="F126" s="533"/>
      <c r="G126" s="533"/>
      <c r="H126" s="533"/>
      <c r="I126" s="533"/>
      <c r="J126" s="533"/>
      <c r="K126" s="533"/>
    </row>
    <row r="127" spans="1:11" s="292" customFormat="1" ht="16.5" customHeight="1" thickBot="1">
      <c r="A127" s="534" t="s">
        <v>199</v>
      </c>
      <c r="B127" s="525"/>
      <c r="C127" s="535"/>
      <c r="D127" s="536"/>
      <c r="E127" s="797" t="s">
        <v>199</v>
      </c>
      <c r="F127" s="537"/>
      <c r="G127" s="537"/>
      <c r="H127" s="537"/>
      <c r="I127" s="537"/>
      <c r="J127" s="537"/>
      <c r="K127" s="538" t="s">
        <v>858</v>
      </c>
    </row>
    <row r="128" spans="1:11" s="292" customFormat="1" ht="15" customHeight="1">
      <c r="A128" s="539"/>
      <c r="B128" s="540"/>
      <c r="C128" s="540"/>
      <c r="D128" s="540"/>
      <c r="E128" s="798"/>
      <c r="F128" s="777"/>
      <c r="G128" s="778" t="s">
        <v>200</v>
      </c>
      <c r="H128" s="779"/>
      <c r="I128" s="777"/>
      <c r="J128" s="780" t="s">
        <v>47</v>
      </c>
      <c r="K128" s="781" t="s">
        <v>201</v>
      </c>
    </row>
    <row r="129" spans="1:11" s="292" customFormat="1" ht="15" customHeight="1">
      <c r="A129" s="542" t="s">
        <v>202</v>
      </c>
      <c r="B129" s="543" t="s">
        <v>203</v>
      </c>
      <c r="C129" s="544" t="s">
        <v>204</v>
      </c>
      <c r="D129" s="544" t="s">
        <v>205</v>
      </c>
      <c r="E129" s="545" t="s">
        <v>206</v>
      </c>
      <c r="F129" s="782" t="s">
        <v>207</v>
      </c>
      <c r="G129" s="783" t="s">
        <v>968</v>
      </c>
      <c r="H129" s="246" t="s">
        <v>969</v>
      </c>
      <c r="I129" s="782" t="s">
        <v>208</v>
      </c>
      <c r="J129" s="784" t="s">
        <v>48</v>
      </c>
      <c r="K129" s="785" t="s">
        <v>209</v>
      </c>
    </row>
    <row r="130" spans="1:11" s="292" customFormat="1" ht="15" customHeight="1">
      <c r="A130" s="546"/>
      <c r="B130" s="544" t="s">
        <v>210</v>
      </c>
      <c r="C130" s="544" t="s">
        <v>210</v>
      </c>
      <c r="D130" s="544"/>
      <c r="E130" s="799"/>
      <c r="F130" s="786"/>
      <c r="G130" s="787" t="s">
        <v>937</v>
      </c>
      <c r="H130" s="788" t="s">
        <v>937</v>
      </c>
      <c r="I130" s="786"/>
      <c r="J130" s="789" t="s">
        <v>211</v>
      </c>
      <c r="K130" s="790" t="s">
        <v>212</v>
      </c>
    </row>
    <row r="131" spans="1:11" s="292" customFormat="1" ht="15" customHeight="1" thickBot="1">
      <c r="A131" s="548"/>
      <c r="B131" s="549"/>
      <c r="C131" s="549"/>
      <c r="D131" s="549"/>
      <c r="E131" s="800"/>
      <c r="F131" s="791">
        <v>0</v>
      </c>
      <c r="G131" s="791">
        <v>1</v>
      </c>
      <c r="H131" s="792">
        <v>2</v>
      </c>
      <c r="I131" s="791">
        <v>3</v>
      </c>
      <c r="J131" s="793">
        <v>4</v>
      </c>
      <c r="K131" s="794">
        <v>5</v>
      </c>
    </row>
    <row r="132" spans="1:11" s="292" customFormat="1" ht="16.5" customHeight="1">
      <c r="A132" s="617"/>
      <c r="B132" s="618"/>
      <c r="C132" s="619"/>
      <c r="D132" s="618"/>
      <c r="E132" s="620" t="s">
        <v>310</v>
      </c>
      <c r="F132" s="621"/>
      <c r="G132" s="621"/>
      <c r="H132" s="621"/>
      <c r="I132" s="621"/>
      <c r="J132" s="621" t="s">
        <v>937</v>
      </c>
      <c r="K132" s="622" t="s">
        <v>937</v>
      </c>
    </row>
    <row r="133" spans="1:11" s="292" customFormat="1" ht="16.5" customHeight="1">
      <c r="A133" s="560"/>
      <c r="B133" s="561"/>
      <c r="C133" s="623">
        <v>501</v>
      </c>
      <c r="D133" s="561"/>
      <c r="E133" s="806" t="s">
        <v>311</v>
      </c>
      <c r="F133" s="757">
        <v>19626730.169999998</v>
      </c>
      <c r="G133" s="757">
        <v>20524974</v>
      </c>
      <c r="H133" s="757">
        <v>20787203</v>
      </c>
      <c r="I133" s="757">
        <v>20791531.54</v>
      </c>
      <c r="J133" s="757">
        <v>100.0208230996734</v>
      </c>
      <c r="K133" s="758">
        <v>105.93477038666599</v>
      </c>
    </row>
    <row r="134" spans="1:11" s="292" customFormat="1" ht="16.5" customHeight="1">
      <c r="A134" s="560"/>
      <c r="B134" s="561"/>
      <c r="C134" s="623">
        <v>502</v>
      </c>
      <c r="D134" s="561"/>
      <c r="E134" s="806" t="s">
        <v>312</v>
      </c>
      <c r="F134" s="757">
        <v>500578.28</v>
      </c>
      <c r="G134" s="757">
        <v>504248</v>
      </c>
      <c r="H134" s="757">
        <v>504837</v>
      </c>
      <c r="I134" s="757">
        <v>448683.91</v>
      </c>
      <c r="J134" s="757">
        <v>88.87698603707732</v>
      </c>
      <c r="K134" s="758">
        <v>89.63311592344758</v>
      </c>
    </row>
    <row r="135" spans="1:11" s="292" customFormat="1" ht="16.5" customHeight="1">
      <c r="A135" s="560"/>
      <c r="B135" s="561"/>
      <c r="C135" s="596"/>
      <c r="D135" s="561">
        <v>5021</v>
      </c>
      <c r="E135" s="806" t="s">
        <v>313</v>
      </c>
      <c r="F135" s="757">
        <v>464522.01</v>
      </c>
      <c r="G135" s="757">
        <v>442048</v>
      </c>
      <c r="H135" s="757">
        <v>57493.07</v>
      </c>
      <c r="I135" s="757">
        <v>50190.68</v>
      </c>
      <c r="J135" s="757">
        <v>87.29866051682403</v>
      </c>
      <c r="K135" s="758">
        <v>10.804801262269574</v>
      </c>
    </row>
    <row r="136" spans="1:11" s="292" customFormat="1" ht="21.75" customHeight="1">
      <c r="A136" s="560"/>
      <c r="B136" s="561"/>
      <c r="C136" s="596"/>
      <c r="D136" s="561">
        <v>5022</v>
      </c>
      <c r="E136" s="806" t="s">
        <v>314</v>
      </c>
      <c r="F136" s="757">
        <v>0</v>
      </c>
      <c r="G136" s="757">
        <v>0</v>
      </c>
      <c r="H136" s="757">
        <v>433</v>
      </c>
      <c r="I136" s="757">
        <v>432.95</v>
      </c>
      <c r="J136" s="757">
        <v>99.98845265588913</v>
      </c>
      <c r="K136" s="758" t="s">
        <v>937</v>
      </c>
    </row>
    <row r="137" spans="1:11" s="292" customFormat="1" ht="16.5" customHeight="1">
      <c r="A137" s="575"/>
      <c r="B137" s="576"/>
      <c r="C137" s="624"/>
      <c r="D137" s="576">
        <v>5023</v>
      </c>
      <c r="E137" s="775" t="s">
        <v>315</v>
      </c>
      <c r="F137" s="757">
        <v>0</v>
      </c>
      <c r="G137" s="757">
        <v>0</v>
      </c>
      <c r="H137" s="757">
        <v>0</v>
      </c>
      <c r="I137" s="757">
        <v>0</v>
      </c>
      <c r="J137" s="757" t="s">
        <v>937</v>
      </c>
      <c r="K137" s="758" t="s">
        <v>937</v>
      </c>
    </row>
    <row r="138" spans="1:11" s="292" customFormat="1" ht="16.5" customHeight="1">
      <c r="A138" s="560"/>
      <c r="B138" s="561"/>
      <c r="C138" s="596"/>
      <c r="D138" s="561">
        <v>5024</v>
      </c>
      <c r="E138" s="806" t="s">
        <v>316</v>
      </c>
      <c r="F138" s="757">
        <v>5425.07</v>
      </c>
      <c r="G138" s="757">
        <v>5571</v>
      </c>
      <c r="H138" s="757">
        <v>7125.81</v>
      </c>
      <c r="I138" s="757">
        <v>5157.71</v>
      </c>
      <c r="J138" s="757">
        <v>72.38068373981343</v>
      </c>
      <c r="K138" s="758">
        <v>95.07176865920624</v>
      </c>
    </row>
    <row r="139" spans="1:11" s="292" customFormat="1" ht="16.5" customHeight="1">
      <c r="A139" s="560"/>
      <c r="B139" s="561"/>
      <c r="C139" s="596"/>
      <c r="D139" s="561">
        <v>5025</v>
      </c>
      <c r="E139" s="806" t="s">
        <v>317</v>
      </c>
      <c r="F139" s="757">
        <v>0</v>
      </c>
      <c r="G139" s="757">
        <v>0</v>
      </c>
      <c r="H139" s="757">
        <v>0</v>
      </c>
      <c r="I139" s="757">
        <v>0</v>
      </c>
      <c r="J139" s="757" t="s">
        <v>937</v>
      </c>
      <c r="K139" s="758" t="s">
        <v>937</v>
      </c>
    </row>
    <row r="140" spans="1:11" s="292" customFormat="1" ht="16.5" customHeight="1">
      <c r="A140" s="560"/>
      <c r="B140" s="561"/>
      <c r="C140" s="596"/>
      <c r="D140" s="561">
        <v>5026</v>
      </c>
      <c r="E140" s="806" t="s">
        <v>318</v>
      </c>
      <c r="F140" s="757">
        <v>0</v>
      </c>
      <c r="G140" s="757">
        <v>0</v>
      </c>
      <c r="H140" s="757">
        <v>0</v>
      </c>
      <c r="I140" s="757">
        <v>0</v>
      </c>
      <c r="J140" s="757" t="s">
        <v>937</v>
      </c>
      <c r="K140" s="758" t="s">
        <v>937</v>
      </c>
    </row>
    <row r="141" spans="1:11" s="292" customFormat="1" ht="24.75" customHeight="1">
      <c r="A141" s="560"/>
      <c r="B141" s="561"/>
      <c r="C141" s="596"/>
      <c r="D141" s="561">
        <v>5027</v>
      </c>
      <c r="E141" s="806" t="s">
        <v>319</v>
      </c>
      <c r="F141" s="757">
        <v>513.18</v>
      </c>
      <c r="G141" s="757">
        <v>730</v>
      </c>
      <c r="H141" s="757">
        <v>328.55</v>
      </c>
      <c r="I141" s="757">
        <v>327.12</v>
      </c>
      <c r="J141" s="757">
        <v>99.5647542231015</v>
      </c>
      <c r="K141" s="758">
        <v>63.74371565532563</v>
      </c>
    </row>
    <row r="142" spans="1:11" s="292" customFormat="1" ht="24.75" customHeight="1">
      <c r="A142" s="560"/>
      <c r="B142" s="561"/>
      <c r="C142" s="596"/>
      <c r="D142" s="561">
        <v>5028</v>
      </c>
      <c r="E142" s="806" t="s">
        <v>321</v>
      </c>
      <c r="F142" s="757">
        <v>0</v>
      </c>
      <c r="G142" s="757">
        <v>0</v>
      </c>
      <c r="H142" s="757">
        <v>0</v>
      </c>
      <c r="I142" s="757">
        <v>0</v>
      </c>
      <c r="J142" s="757" t="s">
        <v>937</v>
      </c>
      <c r="K142" s="758" t="s">
        <v>937</v>
      </c>
    </row>
    <row r="143" spans="1:11" s="292" customFormat="1" ht="23.25">
      <c r="A143" s="560"/>
      <c r="B143" s="561"/>
      <c r="C143" s="596"/>
      <c r="D143" s="561">
        <v>5029</v>
      </c>
      <c r="E143" s="806" t="s">
        <v>322</v>
      </c>
      <c r="F143" s="757">
        <v>30118.02</v>
      </c>
      <c r="G143" s="757">
        <v>55899</v>
      </c>
      <c r="H143" s="757">
        <v>439456.57</v>
      </c>
      <c r="I143" s="757">
        <v>392575.45</v>
      </c>
      <c r="J143" s="757">
        <v>89.33202432267653</v>
      </c>
      <c r="K143" s="758">
        <v>1303.457033364079</v>
      </c>
    </row>
    <row r="144" spans="1:11" ht="16.5" customHeight="1">
      <c r="A144" s="560"/>
      <c r="B144" s="561"/>
      <c r="C144" s="623">
        <v>503</v>
      </c>
      <c r="D144" s="561"/>
      <c r="E144" s="806" t="s">
        <v>323</v>
      </c>
      <c r="F144" s="757">
        <v>6901691.920000002</v>
      </c>
      <c r="G144" s="757">
        <v>7216916</v>
      </c>
      <c r="H144" s="757">
        <v>7309266</v>
      </c>
      <c r="I144" s="757">
        <v>7308583.970000001</v>
      </c>
      <c r="J144" s="757">
        <v>99.99066896730808</v>
      </c>
      <c r="K144" s="758">
        <v>105.89554061114914</v>
      </c>
    </row>
    <row r="145" spans="1:11" ht="37.5" customHeight="1">
      <c r="A145" s="560"/>
      <c r="B145" s="561"/>
      <c r="C145" s="596"/>
      <c r="D145" s="561" t="s">
        <v>324</v>
      </c>
      <c r="E145" s="806" t="s">
        <v>325</v>
      </c>
      <c r="F145" s="757">
        <v>6901691.920000002</v>
      </c>
      <c r="G145" s="757">
        <v>7216916</v>
      </c>
      <c r="H145" s="757">
        <v>7309266</v>
      </c>
      <c r="I145" s="757">
        <v>7308583.970000001</v>
      </c>
      <c r="J145" s="757">
        <v>99.99066896730808</v>
      </c>
      <c r="K145" s="758">
        <v>105.89554061114914</v>
      </c>
    </row>
    <row r="146" spans="1:11" ht="27.75" customHeight="1">
      <c r="A146" s="560"/>
      <c r="B146" s="625">
        <v>50</v>
      </c>
      <c r="C146" s="596"/>
      <c r="D146" s="561"/>
      <c r="E146" s="807" t="s">
        <v>341</v>
      </c>
      <c r="F146" s="761">
        <v>27029000.370000012</v>
      </c>
      <c r="G146" s="761">
        <v>28246138</v>
      </c>
      <c r="H146" s="761">
        <v>28601306.000000004</v>
      </c>
      <c r="I146" s="761">
        <v>28548799.420000006</v>
      </c>
      <c r="J146" s="761">
        <v>99.81641894254759</v>
      </c>
      <c r="K146" s="762">
        <v>105.62284594026958</v>
      </c>
    </row>
    <row r="147" spans="1:11" ht="16.5" customHeight="1">
      <c r="A147" s="560"/>
      <c r="B147" s="561"/>
      <c r="C147" s="623">
        <v>513</v>
      </c>
      <c r="D147" s="561"/>
      <c r="E147" s="659" t="s">
        <v>342</v>
      </c>
      <c r="F147" s="757">
        <v>2550099.51</v>
      </c>
      <c r="G147" s="757">
        <v>2097591</v>
      </c>
      <c r="H147" s="757">
        <v>2270515.74</v>
      </c>
      <c r="I147" s="757">
        <v>2413920.16</v>
      </c>
      <c r="J147" s="757">
        <v>106.31594035987612</v>
      </c>
      <c r="K147" s="758">
        <v>94.65984172515685</v>
      </c>
    </row>
    <row r="148" spans="1:11" ht="16.5" customHeight="1">
      <c r="A148" s="560"/>
      <c r="B148" s="561"/>
      <c r="C148" s="623">
        <v>514</v>
      </c>
      <c r="D148" s="561"/>
      <c r="E148" s="659" t="s">
        <v>343</v>
      </c>
      <c r="F148" s="757">
        <v>641.93</v>
      </c>
      <c r="G148" s="757">
        <v>815</v>
      </c>
      <c r="H148" s="757">
        <v>731.94</v>
      </c>
      <c r="I148" s="757">
        <v>673.07</v>
      </c>
      <c r="J148" s="757">
        <v>91.95699101019208</v>
      </c>
      <c r="K148" s="758">
        <v>104.85099621454054</v>
      </c>
    </row>
    <row r="149" spans="1:11" ht="16.5" customHeight="1">
      <c r="A149" s="560"/>
      <c r="B149" s="561"/>
      <c r="C149" s="623">
        <v>515</v>
      </c>
      <c r="D149" s="561"/>
      <c r="E149" s="659" t="s">
        <v>344</v>
      </c>
      <c r="F149" s="757">
        <v>1420990.53</v>
      </c>
      <c r="G149" s="757">
        <v>1608244</v>
      </c>
      <c r="H149" s="757">
        <v>1305056.87</v>
      </c>
      <c r="I149" s="757">
        <v>1462539.02</v>
      </c>
      <c r="J149" s="757">
        <v>112.06707183572773</v>
      </c>
      <c r="K149" s="758">
        <v>102.92391040776323</v>
      </c>
    </row>
    <row r="150" spans="1:11" ht="16.5" customHeight="1">
      <c r="A150" s="560"/>
      <c r="B150" s="561"/>
      <c r="C150" s="623">
        <v>516</v>
      </c>
      <c r="D150" s="561"/>
      <c r="E150" s="659" t="s">
        <v>345</v>
      </c>
      <c r="F150" s="757">
        <v>2487628.3</v>
      </c>
      <c r="G150" s="757">
        <v>2564846</v>
      </c>
      <c r="H150" s="757">
        <v>2696032.88</v>
      </c>
      <c r="I150" s="757">
        <v>2751423.24</v>
      </c>
      <c r="J150" s="757">
        <v>102.05451351913781</v>
      </c>
      <c r="K150" s="758">
        <v>110.60427476243137</v>
      </c>
    </row>
    <row r="151" spans="1:11" ht="16.5" customHeight="1">
      <c r="A151" s="560"/>
      <c r="B151" s="561"/>
      <c r="C151" s="623">
        <v>517</v>
      </c>
      <c r="D151" s="561"/>
      <c r="E151" s="659" t="s">
        <v>346</v>
      </c>
      <c r="F151" s="757">
        <v>1608910.53</v>
      </c>
      <c r="G151" s="757">
        <v>1301469</v>
      </c>
      <c r="H151" s="757">
        <v>1421697.61</v>
      </c>
      <c r="I151" s="757">
        <v>1399320.57</v>
      </c>
      <c r="J151" s="757">
        <v>98.42603378928096</v>
      </c>
      <c r="K151" s="758">
        <v>86.97317494714886</v>
      </c>
    </row>
    <row r="152" spans="1:11" ht="16.5" customHeight="1">
      <c r="A152" s="560"/>
      <c r="B152" s="561"/>
      <c r="C152" s="623"/>
      <c r="D152" s="561">
        <v>5171</v>
      </c>
      <c r="E152" s="659" t="s">
        <v>347</v>
      </c>
      <c r="F152" s="757">
        <v>1145162.85</v>
      </c>
      <c r="G152" s="757">
        <v>739982</v>
      </c>
      <c r="H152" s="757">
        <v>959652.65</v>
      </c>
      <c r="I152" s="757">
        <v>913352.95</v>
      </c>
      <c r="J152" s="757">
        <v>95.17536892124457</v>
      </c>
      <c r="K152" s="758">
        <v>79.75747292186433</v>
      </c>
    </row>
    <row r="153" spans="1:11" s="292" customFormat="1" ht="16.5" customHeight="1">
      <c r="A153" s="560"/>
      <c r="B153" s="561"/>
      <c r="C153" s="623"/>
      <c r="D153" s="561">
        <v>5173</v>
      </c>
      <c r="E153" s="659" t="s">
        <v>348</v>
      </c>
      <c r="F153" s="757">
        <v>167032.29</v>
      </c>
      <c r="G153" s="757">
        <v>202607</v>
      </c>
      <c r="H153" s="757">
        <v>151621.1</v>
      </c>
      <c r="I153" s="757">
        <v>183598.58</v>
      </c>
      <c r="J153" s="757">
        <v>121.09038913449379</v>
      </c>
      <c r="K153" s="758">
        <v>109.91801645059167</v>
      </c>
    </row>
    <row r="154" spans="1:11" ht="16.5" customHeight="1">
      <c r="A154" s="560"/>
      <c r="B154" s="561"/>
      <c r="C154" s="623">
        <v>518</v>
      </c>
      <c r="D154" s="561"/>
      <c r="E154" s="775" t="s">
        <v>349</v>
      </c>
      <c r="F154" s="757">
        <v>42.17</v>
      </c>
      <c r="G154" s="757">
        <v>0</v>
      </c>
      <c r="H154" s="757">
        <v>301.86</v>
      </c>
      <c r="I154" s="757">
        <v>301.86</v>
      </c>
      <c r="J154" s="757">
        <v>100</v>
      </c>
      <c r="K154" s="758">
        <v>715.8169314678681</v>
      </c>
    </row>
    <row r="155" spans="1:11" ht="26.25" customHeight="1">
      <c r="A155" s="560"/>
      <c r="B155" s="561"/>
      <c r="C155" s="623">
        <v>519</v>
      </c>
      <c r="D155" s="561"/>
      <c r="E155" s="659" t="s">
        <v>350</v>
      </c>
      <c r="F155" s="757">
        <v>326573.3</v>
      </c>
      <c r="G155" s="757">
        <v>260937</v>
      </c>
      <c r="H155" s="757">
        <v>422269.46</v>
      </c>
      <c r="I155" s="757">
        <v>411586.51</v>
      </c>
      <c r="J155" s="757">
        <v>97.47011067293381</v>
      </c>
      <c r="K155" s="758">
        <v>126.0318923806692</v>
      </c>
    </row>
    <row r="156" spans="1:11" ht="16.5" customHeight="1">
      <c r="A156" s="567"/>
      <c r="B156" s="574">
        <v>51</v>
      </c>
      <c r="C156" s="598"/>
      <c r="D156" s="552"/>
      <c r="E156" s="752" t="s">
        <v>351</v>
      </c>
      <c r="F156" s="761">
        <v>8394886.270000003</v>
      </c>
      <c r="G156" s="761">
        <v>7833902</v>
      </c>
      <c r="H156" s="761">
        <v>8116606.360000002</v>
      </c>
      <c r="I156" s="761">
        <v>8439764.430000003</v>
      </c>
      <c r="J156" s="761">
        <v>103.9814431754702</v>
      </c>
      <c r="K156" s="762">
        <v>100.53458925537058</v>
      </c>
    </row>
    <row r="157" spans="1:11" ht="5.25" customHeight="1">
      <c r="A157" s="560"/>
      <c r="B157" s="561"/>
      <c r="C157" s="596"/>
      <c r="D157" s="561"/>
      <c r="E157" s="626"/>
      <c r="F157" s="801"/>
      <c r="G157" s="801"/>
      <c r="H157" s="801"/>
      <c r="I157" s="801"/>
      <c r="J157" s="801" t="s">
        <v>937</v>
      </c>
      <c r="K157" s="802" t="s">
        <v>937</v>
      </c>
    </row>
    <row r="158" spans="1:11" ht="16.5" customHeight="1">
      <c r="A158" s="560"/>
      <c r="B158" s="561"/>
      <c r="C158" s="623">
        <v>521</v>
      </c>
      <c r="D158" s="561"/>
      <c r="E158" s="659" t="s">
        <v>352</v>
      </c>
      <c r="F158" s="757">
        <v>0</v>
      </c>
      <c r="G158" s="757">
        <v>0</v>
      </c>
      <c r="H158" s="757">
        <v>561</v>
      </c>
      <c r="I158" s="757">
        <v>561</v>
      </c>
      <c r="J158" s="757">
        <v>100</v>
      </c>
      <c r="K158" s="758" t="s">
        <v>937</v>
      </c>
    </row>
    <row r="159" spans="1:11" ht="16.5" customHeight="1">
      <c r="A159" s="560"/>
      <c r="B159" s="561"/>
      <c r="C159" s="623">
        <v>522</v>
      </c>
      <c r="D159" s="561"/>
      <c r="E159" s="659" t="s">
        <v>353</v>
      </c>
      <c r="F159" s="757">
        <v>36454</v>
      </c>
      <c r="G159" s="757">
        <v>46981</v>
      </c>
      <c r="H159" s="757">
        <v>52063</v>
      </c>
      <c r="I159" s="757">
        <v>42682</v>
      </c>
      <c r="J159" s="757">
        <v>81.98144555634521</v>
      </c>
      <c r="K159" s="758">
        <v>117.08454490590883</v>
      </c>
    </row>
    <row r="160" spans="1:11" ht="16.5" customHeight="1">
      <c r="A160" s="560"/>
      <c r="B160" s="561"/>
      <c r="C160" s="623"/>
      <c r="D160" s="561">
        <v>5222</v>
      </c>
      <c r="E160" s="659" t="s">
        <v>354</v>
      </c>
      <c r="F160" s="757">
        <v>34473</v>
      </c>
      <c r="G160" s="757">
        <v>31981</v>
      </c>
      <c r="H160" s="757">
        <v>38430</v>
      </c>
      <c r="I160" s="757">
        <v>37991</v>
      </c>
      <c r="J160" s="757">
        <v>98.85766328389279</v>
      </c>
      <c r="K160" s="758">
        <v>110.2050880399153</v>
      </c>
    </row>
    <row r="161" spans="1:11" ht="25.5" customHeight="1">
      <c r="A161" s="560"/>
      <c r="B161" s="561"/>
      <c r="C161" s="623"/>
      <c r="D161" s="561">
        <v>5229</v>
      </c>
      <c r="E161" s="659" t="s">
        <v>355</v>
      </c>
      <c r="F161" s="757">
        <v>0</v>
      </c>
      <c r="G161" s="757">
        <v>15000</v>
      </c>
      <c r="H161" s="757">
        <v>0</v>
      </c>
      <c r="I161" s="757">
        <v>0</v>
      </c>
      <c r="J161" s="757" t="s">
        <v>937</v>
      </c>
      <c r="K161" s="758" t="s">
        <v>937</v>
      </c>
    </row>
    <row r="162" spans="1:11" ht="25.5" customHeight="1">
      <c r="A162" s="578"/>
      <c r="B162" s="579"/>
      <c r="C162" s="627">
        <v>523</v>
      </c>
      <c r="D162" s="579"/>
      <c r="E162" s="659" t="s">
        <v>356</v>
      </c>
      <c r="F162" s="757">
        <v>0</v>
      </c>
      <c r="G162" s="757">
        <v>0</v>
      </c>
      <c r="H162" s="757">
        <v>880</v>
      </c>
      <c r="I162" s="757">
        <v>880</v>
      </c>
      <c r="J162" s="757">
        <v>100</v>
      </c>
      <c r="K162" s="758" t="s">
        <v>937</v>
      </c>
    </row>
    <row r="163" spans="1:11" ht="25.5" customHeight="1">
      <c r="A163" s="578"/>
      <c r="B163" s="579"/>
      <c r="C163" s="627">
        <v>524</v>
      </c>
      <c r="D163" s="579"/>
      <c r="E163" s="659" t="s">
        <v>357</v>
      </c>
      <c r="F163" s="757">
        <v>0</v>
      </c>
      <c r="G163" s="757">
        <v>0</v>
      </c>
      <c r="H163" s="757">
        <v>0</v>
      </c>
      <c r="I163" s="757">
        <v>0</v>
      </c>
      <c r="J163" s="757" t="s">
        <v>937</v>
      </c>
      <c r="K163" s="758" t="s">
        <v>937</v>
      </c>
    </row>
    <row r="164" spans="1:11" s="292" customFormat="1" ht="30.75" customHeight="1">
      <c r="A164" s="808"/>
      <c r="B164" s="809">
        <v>52</v>
      </c>
      <c r="C164" s="810"/>
      <c r="D164" s="811"/>
      <c r="E164" s="752" t="s">
        <v>358</v>
      </c>
      <c r="F164" s="569">
        <v>36454</v>
      </c>
      <c r="G164" s="569">
        <v>46981</v>
      </c>
      <c r="H164" s="569">
        <v>53504</v>
      </c>
      <c r="I164" s="569">
        <v>44123</v>
      </c>
      <c r="J164" s="569">
        <v>82.46673145933015</v>
      </c>
      <c r="K164" s="570">
        <v>121.0374718823723</v>
      </c>
    </row>
    <row r="165" spans="1:11" ht="5.25" customHeight="1">
      <c r="A165" s="560"/>
      <c r="B165" s="561"/>
      <c r="C165" s="596"/>
      <c r="D165" s="561"/>
      <c r="E165" s="626"/>
      <c r="F165" s="801"/>
      <c r="G165" s="801"/>
      <c r="H165" s="801"/>
      <c r="I165" s="801"/>
      <c r="J165" s="801"/>
      <c r="K165" s="802"/>
    </row>
    <row r="166" spans="1:11" ht="27" customHeight="1">
      <c r="A166" s="560"/>
      <c r="B166" s="561"/>
      <c r="C166" s="623">
        <v>531</v>
      </c>
      <c r="D166" s="561"/>
      <c r="E166" s="748" t="s">
        <v>393</v>
      </c>
      <c r="F166" s="757">
        <v>0</v>
      </c>
      <c r="G166" s="757">
        <v>0</v>
      </c>
      <c r="H166" s="757">
        <v>0</v>
      </c>
      <c r="I166" s="757">
        <v>0</v>
      </c>
      <c r="J166" s="757" t="s">
        <v>937</v>
      </c>
      <c r="K166" s="758" t="s">
        <v>937</v>
      </c>
    </row>
    <row r="167" spans="1:11" ht="16.5" customHeight="1">
      <c r="A167" s="560"/>
      <c r="B167" s="561"/>
      <c r="C167" s="596"/>
      <c r="D167" s="561">
        <v>5312</v>
      </c>
      <c r="E167" s="775" t="s">
        <v>359</v>
      </c>
      <c r="F167" s="757">
        <v>0</v>
      </c>
      <c r="G167" s="757">
        <v>0</v>
      </c>
      <c r="H167" s="757">
        <v>0</v>
      </c>
      <c r="I167" s="757">
        <v>0</v>
      </c>
      <c r="J167" s="757" t="s">
        <v>937</v>
      </c>
      <c r="K167" s="758" t="s">
        <v>937</v>
      </c>
    </row>
    <row r="168" spans="1:11" ht="21.75" customHeight="1">
      <c r="A168" s="560"/>
      <c r="B168" s="561"/>
      <c r="C168" s="596"/>
      <c r="D168" s="561">
        <v>5314</v>
      </c>
      <c r="E168" s="812" t="s">
        <v>394</v>
      </c>
      <c r="F168" s="757">
        <v>0</v>
      </c>
      <c r="G168" s="757">
        <v>0</v>
      </c>
      <c r="H168" s="757">
        <v>0</v>
      </c>
      <c r="I168" s="757">
        <v>0</v>
      </c>
      <c r="J168" s="757" t="s">
        <v>937</v>
      </c>
      <c r="K168" s="758" t="s">
        <v>937</v>
      </c>
    </row>
    <row r="169" spans="1:11" ht="21.75" customHeight="1">
      <c r="A169" s="628"/>
      <c r="B169" s="629"/>
      <c r="C169" s="630"/>
      <c r="D169" s="629">
        <v>5318</v>
      </c>
      <c r="E169" s="812" t="s">
        <v>360</v>
      </c>
      <c r="F169" s="757">
        <v>0</v>
      </c>
      <c r="G169" s="757">
        <v>0</v>
      </c>
      <c r="H169" s="757">
        <v>0</v>
      </c>
      <c r="I169" s="757">
        <v>0</v>
      </c>
      <c r="J169" s="757" t="s">
        <v>937</v>
      </c>
      <c r="K169" s="758" t="s">
        <v>937</v>
      </c>
    </row>
    <row r="170" spans="1:11" ht="25.5" customHeight="1">
      <c r="A170" s="560"/>
      <c r="B170" s="561"/>
      <c r="C170" s="623">
        <v>532</v>
      </c>
      <c r="D170" s="561"/>
      <c r="E170" s="748" t="s">
        <v>395</v>
      </c>
      <c r="F170" s="757">
        <v>13574.06</v>
      </c>
      <c r="G170" s="757">
        <v>8500</v>
      </c>
      <c r="H170" s="757">
        <v>27070</v>
      </c>
      <c r="I170" s="757">
        <v>22213.62</v>
      </c>
      <c r="J170" s="757">
        <v>82.05991872922054</v>
      </c>
      <c r="K170" s="758">
        <v>163.64757485969562</v>
      </c>
    </row>
    <row r="171" spans="1:11" ht="16.5" customHeight="1">
      <c r="A171" s="560"/>
      <c r="B171" s="561"/>
      <c r="C171" s="596"/>
      <c r="D171" s="576">
        <v>5321</v>
      </c>
      <c r="E171" s="775" t="s">
        <v>361</v>
      </c>
      <c r="F171" s="757">
        <v>13574.06</v>
      </c>
      <c r="G171" s="757">
        <v>8500</v>
      </c>
      <c r="H171" s="757">
        <v>24450</v>
      </c>
      <c r="I171" s="757">
        <v>19594.52</v>
      </c>
      <c r="J171" s="757">
        <v>80.14118609406952</v>
      </c>
      <c r="K171" s="758">
        <v>144.35268445844503</v>
      </c>
    </row>
    <row r="172" spans="1:11" ht="25.5" customHeight="1">
      <c r="A172" s="560"/>
      <c r="B172" s="561"/>
      <c r="C172" s="596"/>
      <c r="D172" s="576">
        <v>5322</v>
      </c>
      <c r="E172" s="775" t="s">
        <v>362</v>
      </c>
      <c r="F172" s="757">
        <v>0</v>
      </c>
      <c r="G172" s="757">
        <v>0</v>
      </c>
      <c r="H172" s="757">
        <v>0</v>
      </c>
      <c r="I172" s="757">
        <v>0</v>
      </c>
      <c r="J172" s="757" t="s">
        <v>937</v>
      </c>
      <c r="K172" s="758" t="s">
        <v>937</v>
      </c>
    </row>
    <row r="173" spans="1:11" s="292" customFormat="1" ht="16.5" customHeight="1">
      <c r="A173" s="560"/>
      <c r="B173" s="561"/>
      <c r="C173" s="596"/>
      <c r="D173" s="576">
        <v>5323</v>
      </c>
      <c r="E173" s="775" t="s">
        <v>363</v>
      </c>
      <c r="F173" s="757">
        <v>0</v>
      </c>
      <c r="G173" s="757">
        <v>0</v>
      </c>
      <c r="H173" s="757">
        <v>2620</v>
      </c>
      <c r="I173" s="757">
        <v>2619.1</v>
      </c>
      <c r="J173" s="757">
        <v>99.96564885496183</v>
      </c>
      <c r="K173" s="758" t="s">
        <v>937</v>
      </c>
    </row>
    <row r="174" spans="1:11" ht="24.75" customHeight="1">
      <c r="A174" s="560"/>
      <c r="B174" s="561"/>
      <c r="C174" s="596"/>
      <c r="D174" s="576">
        <v>5324</v>
      </c>
      <c r="E174" s="775" t="s">
        <v>364</v>
      </c>
      <c r="F174" s="757">
        <v>0</v>
      </c>
      <c r="G174" s="757">
        <v>0</v>
      </c>
      <c r="H174" s="757">
        <v>0</v>
      </c>
      <c r="I174" s="757">
        <v>0</v>
      </c>
      <c r="J174" s="757" t="s">
        <v>937</v>
      </c>
      <c r="K174" s="758" t="s">
        <v>937</v>
      </c>
    </row>
    <row r="175" spans="1:11" ht="24.75" customHeight="1">
      <c r="A175" s="560"/>
      <c r="B175" s="561"/>
      <c r="C175" s="596"/>
      <c r="D175" s="576">
        <v>5329</v>
      </c>
      <c r="E175" s="659" t="s">
        <v>365</v>
      </c>
      <c r="F175" s="757">
        <v>0</v>
      </c>
      <c r="G175" s="757">
        <v>0</v>
      </c>
      <c r="H175" s="757">
        <v>0</v>
      </c>
      <c r="I175" s="757">
        <v>0</v>
      </c>
      <c r="J175" s="757" t="s">
        <v>937</v>
      </c>
      <c r="K175" s="758" t="s">
        <v>937</v>
      </c>
    </row>
    <row r="176" spans="1:11" ht="24.75" customHeight="1">
      <c r="A176" s="560"/>
      <c r="B176" s="561"/>
      <c r="C176" s="623">
        <v>533</v>
      </c>
      <c r="D176" s="561"/>
      <c r="E176" s="659" t="s">
        <v>396</v>
      </c>
      <c r="F176" s="757">
        <v>575536.96</v>
      </c>
      <c r="G176" s="757">
        <v>493023</v>
      </c>
      <c r="H176" s="757">
        <v>619167</v>
      </c>
      <c r="I176" s="757">
        <v>619167</v>
      </c>
      <c r="J176" s="757">
        <v>100</v>
      </c>
      <c r="K176" s="758">
        <v>107.58075380597624</v>
      </c>
    </row>
    <row r="177" spans="1:11" ht="16.5" customHeight="1">
      <c r="A177" s="560"/>
      <c r="B177" s="561"/>
      <c r="C177" s="623">
        <v>534</v>
      </c>
      <c r="D177" s="561"/>
      <c r="E177" s="659" t="s">
        <v>366</v>
      </c>
      <c r="F177" s="757">
        <v>731881.85</v>
      </c>
      <c r="G177" s="757">
        <v>410500</v>
      </c>
      <c r="H177" s="757">
        <v>415737</v>
      </c>
      <c r="I177" s="757">
        <v>1058232.49</v>
      </c>
      <c r="J177" s="757">
        <v>254.54373558283243</v>
      </c>
      <c r="K177" s="758">
        <v>144.5906180075377</v>
      </c>
    </row>
    <row r="178" spans="1:11" ht="21.75" customHeight="1">
      <c r="A178" s="560"/>
      <c r="B178" s="561"/>
      <c r="C178" s="623"/>
      <c r="D178" s="576">
        <v>5342</v>
      </c>
      <c r="E178" s="659" t="s">
        <v>367</v>
      </c>
      <c r="F178" s="757">
        <v>392470.14</v>
      </c>
      <c r="G178" s="757">
        <v>410500</v>
      </c>
      <c r="H178" s="757">
        <v>415737</v>
      </c>
      <c r="I178" s="757">
        <v>415821.08</v>
      </c>
      <c r="J178" s="757">
        <v>100.02022432451285</v>
      </c>
      <c r="K178" s="758">
        <v>105.94973671118011</v>
      </c>
    </row>
    <row r="179" spans="1:11" ht="16.5" customHeight="1">
      <c r="A179" s="560"/>
      <c r="B179" s="561"/>
      <c r="C179" s="623">
        <v>536</v>
      </c>
      <c r="D179" s="561"/>
      <c r="E179" s="659" t="s">
        <v>368</v>
      </c>
      <c r="F179" s="757">
        <v>9231.85</v>
      </c>
      <c r="G179" s="757">
        <v>6918</v>
      </c>
      <c r="H179" s="757">
        <v>26411.63</v>
      </c>
      <c r="I179" s="757">
        <v>48341.8</v>
      </c>
      <c r="J179" s="757">
        <v>183.03224753640725</v>
      </c>
      <c r="K179" s="758">
        <v>523.6415236382741</v>
      </c>
    </row>
    <row r="180" spans="1:11" ht="30.75" customHeight="1" thickBot="1">
      <c r="A180" s="741"/>
      <c r="B180" s="742">
        <v>53</v>
      </c>
      <c r="C180" s="743"/>
      <c r="D180" s="744"/>
      <c r="E180" s="813" t="s">
        <v>369</v>
      </c>
      <c r="F180" s="803">
        <v>1330224.72</v>
      </c>
      <c r="G180" s="803">
        <v>918941</v>
      </c>
      <c r="H180" s="803">
        <v>1088385.63</v>
      </c>
      <c r="I180" s="803">
        <v>1747954.91</v>
      </c>
      <c r="J180" s="804">
        <v>160.60069719957625</v>
      </c>
      <c r="K180" s="805">
        <v>131.40297903951145</v>
      </c>
    </row>
    <row r="181" spans="1:11" ht="12.75">
      <c r="A181" s="735"/>
      <c r="B181" s="738"/>
      <c r="C181" s="735"/>
      <c r="D181" s="735"/>
      <c r="E181" s="739"/>
      <c r="F181" s="740"/>
      <c r="G181" s="740"/>
      <c r="H181" s="740"/>
      <c r="I181" s="740"/>
      <c r="J181" s="740"/>
      <c r="K181" s="740"/>
    </row>
    <row r="182" spans="1:11" ht="12.75">
      <c r="A182" s="735"/>
      <c r="B182" s="738"/>
      <c r="C182" s="735"/>
      <c r="D182" s="735"/>
      <c r="E182" s="739"/>
      <c r="F182" s="740"/>
      <c r="G182" s="740"/>
      <c r="H182" s="740"/>
      <c r="I182" s="740"/>
      <c r="J182" s="740"/>
      <c r="K182" s="740"/>
    </row>
    <row r="183" spans="1:11" ht="12.75">
      <c r="A183" s="735"/>
      <c r="B183" s="738"/>
      <c r="C183" s="735"/>
      <c r="D183" s="735"/>
      <c r="E183" s="739"/>
      <c r="F183" s="740"/>
      <c r="G183" s="740"/>
      <c r="H183" s="740"/>
      <c r="I183" s="740"/>
      <c r="J183" s="740"/>
      <c r="K183" s="740"/>
    </row>
    <row r="184" spans="1:11" ht="12.75">
      <c r="A184" s="735"/>
      <c r="B184" s="738"/>
      <c r="C184" s="735"/>
      <c r="D184" s="735"/>
      <c r="E184" s="739"/>
      <c r="F184" s="740"/>
      <c r="G184" s="740"/>
      <c r="H184" s="740"/>
      <c r="I184" s="740"/>
      <c r="J184" s="740"/>
      <c r="K184" s="740"/>
    </row>
    <row r="185" spans="1:11" ht="12.75">
      <c r="A185" s="735"/>
      <c r="B185" s="738"/>
      <c r="C185" s="735"/>
      <c r="D185" s="735"/>
      <c r="E185" s="739"/>
      <c r="F185" s="740"/>
      <c r="G185" s="740"/>
      <c r="H185" s="740"/>
      <c r="I185" s="740"/>
      <c r="J185" s="740"/>
      <c r="K185" s="740"/>
    </row>
    <row r="186" spans="1:11" ht="34.5">
      <c r="A186" s="245"/>
      <c r="B186" s="529"/>
      <c r="C186" s="530"/>
      <c r="D186" s="531"/>
      <c r="E186" s="795" t="s">
        <v>392</v>
      </c>
      <c r="F186" s="533"/>
      <c r="G186" s="533"/>
      <c r="H186" s="533"/>
      <c r="I186" s="533"/>
      <c r="J186" s="533"/>
      <c r="K186" s="533"/>
    </row>
    <row r="187" spans="1:11" ht="17.25">
      <c r="A187" s="245"/>
      <c r="B187" s="529"/>
      <c r="C187" s="530"/>
      <c r="D187" s="531"/>
      <c r="E187" s="795"/>
      <c r="F187" s="533"/>
      <c r="G187" s="533"/>
      <c r="H187" s="533"/>
      <c r="I187" s="533"/>
      <c r="J187" s="533"/>
      <c r="K187" s="533"/>
    </row>
    <row r="188" spans="1:11" ht="15" customHeight="1">
      <c r="A188" s="534" t="s">
        <v>103</v>
      </c>
      <c r="B188" s="529"/>
      <c r="C188" s="530"/>
      <c r="D188" s="531"/>
      <c r="E188" s="797" t="s">
        <v>103</v>
      </c>
      <c r="F188" s="533"/>
      <c r="G188" s="533"/>
      <c r="H188" s="533"/>
      <c r="I188" s="533"/>
      <c r="J188" s="533"/>
      <c r="K188" s="533"/>
    </row>
    <row r="189" spans="1:11" ht="18" customHeight="1" thickBot="1">
      <c r="A189" s="534" t="s">
        <v>199</v>
      </c>
      <c r="B189" s="525"/>
      <c r="C189" s="535"/>
      <c r="D189" s="536"/>
      <c r="E189" s="797" t="s">
        <v>199</v>
      </c>
      <c r="F189" s="537"/>
      <c r="G189" s="537"/>
      <c r="H189" s="537"/>
      <c r="I189" s="537"/>
      <c r="J189" s="537"/>
      <c r="K189" s="538" t="s">
        <v>858</v>
      </c>
    </row>
    <row r="190" spans="1:11" ht="15" customHeight="1">
      <c r="A190" s="539"/>
      <c r="B190" s="540"/>
      <c r="C190" s="540"/>
      <c r="D190" s="540"/>
      <c r="E190" s="798"/>
      <c r="F190" s="777"/>
      <c r="G190" s="778" t="s">
        <v>200</v>
      </c>
      <c r="H190" s="779"/>
      <c r="I190" s="777"/>
      <c r="J190" s="780" t="s">
        <v>47</v>
      </c>
      <c r="K190" s="781" t="s">
        <v>201</v>
      </c>
    </row>
    <row r="191" spans="1:11" ht="15" customHeight="1">
      <c r="A191" s="542" t="s">
        <v>202</v>
      </c>
      <c r="B191" s="543" t="s">
        <v>203</v>
      </c>
      <c r="C191" s="544" t="s">
        <v>204</v>
      </c>
      <c r="D191" s="544" t="s">
        <v>205</v>
      </c>
      <c r="E191" s="545" t="s">
        <v>206</v>
      </c>
      <c r="F191" s="782" t="s">
        <v>207</v>
      </c>
      <c r="G191" s="783" t="s">
        <v>968</v>
      </c>
      <c r="H191" s="246" t="s">
        <v>969</v>
      </c>
      <c r="I191" s="782" t="s">
        <v>208</v>
      </c>
      <c r="J191" s="784" t="s">
        <v>48</v>
      </c>
      <c r="K191" s="785" t="s">
        <v>209</v>
      </c>
    </row>
    <row r="192" spans="1:11" ht="15" customHeight="1">
      <c r="A192" s="546"/>
      <c r="B192" s="544" t="s">
        <v>210</v>
      </c>
      <c r="C192" s="544" t="s">
        <v>210</v>
      </c>
      <c r="D192" s="544"/>
      <c r="E192" s="799"/>
      <c r="F192" s="786"/>
      <c r="G192" s="787" t="s">
        <v>937</v>
      </c>
      <c r="H192" s="788" t="s">
        <v>937</v>
      </c>
      <c r="I192" s="786"/>
      <c r="J192" s="789" t="s">
        <v>211</v>
      </c>
      <c r="K192" s="790" t="s">
        <v>212</v>
      </c>
    </row>
    <row r="193" spans="1:11" ht="15" customHeight="1" thickBot="1">
      <c r="A193" s="548"/>
      <c r="B193" s="549"/>
      <c r="C193" s="549"/>
      <c r="D193" s="549"/>
      <c r="E193" s="800"/>
      <c r="F193" s="791">
        <v>0</v>
      </c>
      <c r="G193" s="791">
        <v>1</v>
      </c>
      <c r="H193" s="792">
        <v>2</v>
      </c>
      <c r="I193" s="791">
        <v>3</v>
      </c>
      <c r="J193" s="793">
        <v>4</v>
      </c>
      <c r="K193" s="794">
        <v>5</v>
      </c>
    </row>
    <row r="194" spans="1:11" ht="15" customHeight="1">
      <c r="A194" s="560"/>
      <c r="B194" s="561"/>
      <c r="C194" s="623">
        <v>541</v>
      </c>
      <c r="D194" s="561"/>
      <c r="E194" s="806" t="s">
        <v>370</v>
      </c>
      <c r="F194" s="757">
        <v>3949884.06</v>
      </c>
      <c r="G194" s="757">
        <v>4237500</v>
      </c>
      <c r="H194" s="757">
        <v>4237699</v>
      </c>
      <c r="I194" s="757">
        <v>4112755.39</v>
      </c>
      <c r="J194" s="757">
        <v>97.05161669103917</v>
      </c>
      <c r="K194" s="758">
        <v>104.12344584109134</v>
      </c>
    </row>
    <row r="195" spans="1:11" ht="16.5" customHeight="1">
      <c r="A195" s="560"/>
      <c r="B195" s="561"/>
      <c r="C195" s="623">
        <v>542</v>
      </c>
      <c r="D195" s="561"/>
      <c r="E195" s="806" t="s">
        <v>371</v>
      </c>
      <c r="F195" s="757">
        <v>90093.93</v>
      </c>
      <c r="G195" s="757">
        <v>83238</v>
      </c>
      <c r="H195" s="757">
        <v>91268.67</v>
      </c>
      <c r="I195" s="757">
        <v>97337.48</v>
      </c>
      <c r="J195" s="757">
        <v>106.64939020147877</v>
      </c>
      <c r="K195" s="758">
        <v>108.03999781117331</v>
      </c>
    </row>
    <row r="196" spans="1:11" ht="16.5" customHeight="1">
      <c r="A196" s="560"/>
      <c r="B196" s="561"/>
      <c r="C196" s="623">
        <v>549</v>
      </c>
      <c r="D196" s="561"/>
      <c r="E196" s="806" t="s">
        <v>372</v>
      </c>
      <c r="F196" s="757">
        <v>22026.85</v>
      </c>
      <c r="G196" s="757">
        <v>23124</v>
      </c>
      <c r="H196" s="757">
        <v>15443.82</v>
      </c>
      <c r="I196" s="757">
        <v>15822.34</v>
      </c>
      <c r="J196" s="757">
        <v>102.45094801674715</v>
      </c>
      <c r="K196" s="758">
        <v>71.83205950918993</v>
      </c>
    </row>
    <row r="197" spans="1:11" ht="19.5" customHeight="1">
      <c r="A197" s="567"/>
      <c r="B197" s="574">
        <v>54</v>
      </c>
      <c r="C197" s="598"/>
      <c r="D197" s="552"/>
      <c r="E197" s="821" t="s">
        <v>373</v>
      </c>
      <c r="F197" s="814">
        <v>4062004.84</v>
      </c>
      <c r="G197" s="814">
        <v>4343862</v>
      </c>
      <c r="H197" s="814">
        <v>4344411.49</v>
      </c>
      <c r="I197" s="814">
        <v>4225915.21</v>
      </c>
      <c r="J197" s="815">
        <v>97.27244345355508</v>
      </c>
      <c r="K197" s="816">
        <v>104.03520863357711</v>
      </c>
    </row>
    <row r="198" spans="1:11" ht="6" customHeight="1">
      <c r="A198" s="560"/>
      <c r="B198" s="561"/>
      <c r="C198" s="596"/>
      <c r="D198" s="561"/>
      <c r="E198" s="631"/>
      <c r="F198" s="817"/>
      <c r="G198" s="817"/>
      <c r="H198" s="817"/>
      <c r="I198" s="817"/>
      <c r="J198" s="817" t="s">
        <v>937</v>
      </c>
      <c r="K198" s="818" t="s">
        <v>937</v>
      </c>
    </row>
    <row r="199" spans="1:11" ht="27" customHeight="1">
      <c r="A199" s="560"/>
      <c r="B199" s="561"/>
      <c r="C199" s="623">
        <v>551</v>
      </c>
      <c r="D199" s="561"/>
      <c r="E199" s="806" t="s">
        <v>374</v>
      </c>
      <c r="F199" s="757">
        <v>601.35</v>
      </c>
      <c r="G199" s="757">
        <v>0</v>
      </c>
      <c r="H199" s="757">
        <v>1632.4</v>
      </c>
      <c r="I199" s="757">
        <v>1632.4</v>
      </c>
      <c r="J199" s="757">
        <v>100</v>
      </c>
      <c r="K199" s="758">
        <v>271.4558909121144</v>
      </c>
    </row>
    <row r="200" spans="1:11" ht="16.5" customHeight="1">
      <c r="A200" s="575"/>
      <c r="B200" s="576"/>
      <c r="C200" s="632"/>
      <c r="D200" s="576" t="s">
        <v>375</v>
      </c>
      <c r="E200" s="775" t="s">
        <v>376</v>
      </c>
      <c r="F200" s="757">
        <v>0</v>
      </c>
      <c r="G200" s="757">
        <v>0</v>
      </c>
      <c r="H200" s="757">
        <v>0</v>
      </c>
      <c r="I200" s="757">
        <v>0</v>
      </c>
      <c r="J200" s="757" t="s">
        <v>937</v>
      </c>
      <c r="K200" s="758" t="s">
        <v>937</v>
      </c>
    </row>
    <row r="201" spans="1:11" ht="16.5" customHeight="1">
      <c r="A201" s="560"/>
      <c r="B201" s="561"/>
      <c r="C201" s="623">
        <v>552</v>
      </c>
      <c r="D201" s="561"/>
      <c r="E201" s="806" t="s">
        <v>377</v>
      </c>
      <c r="F201" s="757">
        <v>0</v>
      </c>
      <c r="G201" s="757">
        <v>0</v>
      </c>
      <c r="H201" s="757">
        <v>0</v>
      </c>
      <c r="I201" s="757">
        <v>0</v>
      </c>
      <c r="J201" s="757" t="s">
        <v>937</v>
      </c>
      <c r="K201" s="758" t="s">
        <v>937</v>
      </c>
    </row>
    <row r="202" spans="1:11" ht="17.25" customHeight="1">
      <c r="A202" s="560"/>
      <c r="B202" s="561"/>
      <c r="C202" s="623">
        <v>553</v>
      </c>
      <c r="D202" s="561"/>
      <c r="E202" s="806" t="s">
        <v>378</v>
      </c>
      <c r="F202" s="757">
        <v>794.51</v>
      </c>
      <c r="G202" s="757">
        <v>0</v>
      </c>
      <c r="H202" s="757">
        <v>0</v>
      </c>
      <c r="I202" s="757">
        <v>0</v>
      </c>
      <c r="J202" s="757" t="s">
        <v>937</v>
      </c>
      <c r="K202" s="758">
        <v>0</v>
      </c>
    </row>
    <row r="203" spans="1:11" ht="19.5" customHeight="1">
      <c r="A203" s="567"/>
      <c r="B203" s="574">
        <v>55</v>
      </c>
      <c r="C203" s="598"/>
      <c r="D203" s="552"/>
      <c r="E203" s="807" t="s">
        <v>379</v>
      </c>
      <c r="F203" s="761">
        <v>1395.86</v>
      </c>
      <c r="G203" s="761">
        <v>0</v>
      </c>
      <c r="H203" s="761">
        <v>1632.4</v>
      </c>
      <c r="I203" s="761">
        <v>1632.4</v>
      </c>
      <c r="J203" s="761">
        <v>100</v>
      </c>
      <c r="K203" s="762">
        <v>116.94582551258723</v>
      </c>
    </row>
    <row r="204" spans="1:11" s="292" customFormat="1" ht="6" customHeight="1">
      <c r="A204" s="560"/>
      <c r="B204" s="561"/>
      <c r="C204" s="596"/>
      <c r="D204" s="561"/>
      <c r="E204" s="626"/>
      <c r="F204" s="801"/>
      <c r="G204" s="801"/>
      <c r="H204" s="801"/>
      <c r="I204" s="801"/>
      <c r="J204" s="801" t="s">
        <v>937</v>
      </c>
      <c r="K204" s="802" t="s">
        <v>937</v>
      </c>
    </row>
    <row r="205" spans="1:11" ht="27.75" customHeight="1">
      <c r="A205" s="560"/>
      <c r="B205" s="561"/>
      <c r="C205" s="623">
        <v>561</v>
      </c>
      <c r="D205" s="561"/>
      <c r="E205" s="806" t="s">
        <v>397</v>
      </c>
      <c r="F205" s="757">
        <v>0</v>
      </c>
      <c r="G205" s="757">
        <v>0</v>
      </c>
      <c r="H205" s="757">
        <v>0</v>
      </c>
      <c r="I205" s="757">
        <v>0</v>
      </c>
      <c r="J205" s="757" t="s">
        <v>937</v>
      </c>
      <c r="K205" s="758" t="s">
        <v>937</v>
      </c>
    </row>
    <row r="206" spans="1:11" ht="26.25" customHeight="1">
      <c r="A206" s="560"/>
      <c r="B206" s="561"/>
      <c r="C206" s="623">
        <v>562</v>
      </c>
      <c r="D206" s="561"/>
      <c r="E206" s="806" t="s">
        <v>398</v>
      </c>
      <c r="F206" s="757">
        <v>0</v>
      </c>
      <c r="G206" s="757">
        <v>0</v>
      </c>
      <c r="H206" s="757">
        <v>0</v>
      </c>
      <c r="I206" s="757">
        <v>0</v>
      </c>
      <c r="J206" s="757" t="s">
        <v>937</v>
      </c>
      <c r="K206" s="758" t="s">
        <v>937</v>
      </c>
    </row>
    <row r="207" spans="1:11" ht="27.75" customHeight="1">
      <c r="A207" s="560"/>
      <c r="B207" s="561"/>
      <c r="C207" s="623">
        <v>563</v>
      </c>
      <c r="D207" s="561"/>
      <c r="E207" s="806" t="s">
        <v>399</v>
      </c>
      <c r="F207" s="757">
        <v>0</v>
      </c>
      <c r="G207" s="757">
        <v>0</v>
      </c>
      <c r="H207" s="757">
        <v>0</v>
      </c>
      <c r="I207" s="757">
        <v>0</v>
      </c>
      <c r="J207" s="757" t="s">
        <v>937</v>
      </c>
      <c r="K207" s="758" t="s">
        <v>937</v>
      </c>
    </row>
    <row r="208" spans="1:11" ht="25.5" customHeight="1">
      <c r="A208" s="560"/>
      <c r="B208" s="561"/>
      <c r="C208" s="623">
        <v>564</v>
      </c>
      <c r="D208" s="561"/>
      <c r="E208" s="806" t="s">
        <v>400</v>
      </c>
      <c r="F208" s="757">
        <v>0</v>
      </c>
      <c r="G208" s="757">
        <v>0</v>
      </c>
      <c r="H208" s="757">
        <v>0</v>
      </c>
      <c r="I208" s="757">
        <v>0</v>
      </c>
      <c r="J208" s="757" t="s">
        <v>937</v>
      </c>
      <c r="K208" s="758" t="s">
        <v>937</v>
      </c>
    </row>
    <row r="209" spans="1:11" s="292" customFormat="1" ht="24.75" customHeight="1">
      <c r="A209" s="560"/>
      <c r="B209" s="561"/>
      <c r="C209" s="623">
        <v>565</v>
      </c>
      <c r="D209" s="561"/>
      <c r="E209" s="806" t="s">
        <v>401</v>
      </c>
      <c r="F209" s="757">
        <v>0</v>
      </c>
      <c r="G209" s="757">
        <v>0</v>
      </c>
      <c r="H209" s="757">
        <v>0</v>
      </c>
      <c r="I209" s="757">
        <v>0</v>
      </c>
      <c r="J209" s="757" t="s">
        <v>937</v>
      </c>
      <c r="K209" s="758" t="s">
        <v>937</v>
      </c>
    </row>
    <row r="210" spans="1:11" ht="16.5" customHeight="1">
      <c r="A210" s="560"/>
      <c r="B210" s="561"/>
      <c r="C210" s="623">
        <v>566</v>
      </c>
      <c r="D210" s="561"/>
      <c r="E210" s="806" t="s">
        <v>402</v>
      </c>
      <c r="F210" s="757">
        <v>0</v>
      </c>
      <c r="G210" s="757">
        <v>0</v>
      </c>
      <c r="H210" s="757">
        <v>0</v>
      </c>
      <c r="I210" s="757">
        <v>0</v>
      </c>
      <c r="J210" s="757" t="s">
        <v>937</v>
      </c>
      <c r="K210" s="758" t="s">
        <v>937</v>
      </c>
    </row>
    <row r="211" spans="1:11" ht="16.5" customHeight="1">
      <c r="A211" s="560"/>
      <c r="B211" s="561"/>
      <c r="C211" s="623">
        <v>567</v>
      </c>
      <c r="D211" s="561"/>
      <c r="E211" s="659" t="s">
        <v>403</v>
      </c>
      <c r="F211" s="757">
        <v>0</v>
      </c>
      <c r="G211" s="757">
        <v>0</v>
      </c>
      <c r="H211" s="757">
        <v>0</v>
      </c>
      <c r="I211" s="757">
        <v>0</v>
      </c>
      <c r="J211" s="757" t="s">
        <v>937</v>
      </c>
      <c r="K211" s="758" t="s">
        <v>937</v>
      </c>
    </row>
    <row r="212" spans="1:11" ht="19.5" customHeight="1">
      <c r="A212" s="567"/>
      <c r="B212" s="574">
        <v>56</v>
      </c>
      <c r="C212" s="598"/>
      <c r="D212" s="552"/>
      <c r="E212" s="807" t="s">
        <v>380</v>
      </c>
      <c r="F212" s="761">
        <v>0</v>
      </c>
      <c r="G212" s="761">
        <v>0</v>
      </c>
      <c r="H212" s="761">
        <v>0</v>
      </c>
      <c r="I212" s="761">
        <v>0</v>
      </c>
      <c r="J212" s="761" t="s">
        <v>937</v>
      </c>
      <c r="K212" s="762" t="s">
        <v>937</v>
      </c>
    </row>
    <row r="213" spans="1:11" ht="5.25" customHeight="1">
      <c r="A213" s="633"/>
      <c r="B213" s="634"/>
      <c r="C213" s="635"/>
      <c r="D213" s="634"/>
      <c r="E213" s="636"/>
      <c r="F213" s="819"/>
      <c r="G213" s="819"/>
      <c r="H213" s="819"/>
      <c r="I213" s="819"/>
      <c r="J213" s="819" t="s">
        <v>937</v>
      </c>
      <c r="K213" s="820" t="s">
        <v>937</v>
      </c>
    </row>
    <row r="214" spans="1:11" s="292" customFormat="1" ht="26.25" customHeight="1">
      <c r="A214" s="578"/>
      <c r="B214" s="579"/>
      <c r="C214" s="627">
        <v>571</v>
      </c>
      <c r="D214" s="579"/>
      <c r="E214" s="659" t="s">
        <v>404</v>
      </c>
      <c r="F214" s="757">
        <v>0</v>
      </c>
      <c r="G214" s="757">
        <v>0</v>
      </c>
      <c r="H214" s="757">
        <v>0</v>
      </c>
      <c r="I214" s="757">
        <v>0</v>
      </c>
      <c r="J214" s="757" t="s">
        <v>937</v>
      </c>
      <c r="K214" s="758" t="s">
        <v>937</v>
      </c>
    </row>
    <row r="215" spans="1:11" ht="24.75" customHeight="1">
      <c r="A215" s="578"/>
      <c r="B215" s="579"/>
      <c r="C215" s="627">
        <v>572</v>
      </c>
      <c r="D215" s="579"/>
      <c r="E215" s="659" t="s">
        <v>405</v>
      </c>
      <c r="F215" s="757">
        <v>0</v>
      </c>
      <c r="G215" s="757">
        <v>0</v>
      </c>
      <c r="H215" s="757">
        <v>0</v>
      </c>
      <c r="I215" s="757">
        <v>0</v>
      </c>
      <c r="J215" s="757" t="s">
        <v>937</v>
      </c>
      <c r="K215" s="758" t="s">
        <v>937</v>
      </c>
    </row>
    <row r="216" spans="1:11" ht="24" customHeight="1">
      <c r="A216" s="578"/>
      <c r="B216" s="579"/>
      <c r="C216" s="627">
        <v>573</v>
      </c>
      <c r="D216" s="579"/>
      <c r="E216" s="659" t="s">
        <v>406</v>
      </c>
      <c r="F216" s="757">
        <v>0</v>
      </c>
      <c r="G216" s="757">
        <v>0</v>
      </c>
      <c r="H216" s="757">
        <v>0</v>
      </c>
      <c r="I216" s="757">
        <v>0</v>
      </c>
      <c r="J216" s="757" t="s">
        <v>937</v>
      </c>
      <c r="K216" s="758" t="s">
        <v>937</v>
      </c>
    </row>
    <row r="217" spans="1:11" ht="24" customHeight="1">
      <c r="A217" s="578"/>
      <c r="B217" s="579"/>
      <c r="C217" s="627">
        <v>574</v>
      </c>
      <c r="D217" s="579"/>
      <c r="E217" s="659" t="s">
        <v>407</v>
      </c>
      <c r="F217" s="757">
        <v>0</v>
      </c>
      <c r="G217" s="757">
        <v>0</v>
      </c>
      <c r="H217" s="757">
        <v>0</v>
      </c>
      <c r="I217" s="757">
        <v>0</v>
      </c>
      <c r="J217" s="757" t="s">
        <v>937</v>
      </c>
      <c r="K217" s="758" t="s">
        <v>937</v>
      </c>
    </row>
    <row r="218" spans="1:11" ht="26.25" customHeight="1">
      <c r="A218" s="578"/>
      <c r="B218" s="579"/>
      <c r="C218" s="627">
        <v>575</v>
      </c>
      <c r="D218" s="579"/>
      <c r="E218" s="659" t="s">
        <v>381</v>
      </c>
      <c r="F218" s="757">
        <v>0</v>
      </c>
      <c r="G218" s="757">
        <v>0</v>
      </c>
      <c r="H218" s="757">
        <v>0</v>
      </c>
      <c r="I218" s="757">
        <v>0</v>
      </c>
      <c r="J218" s="757" t="s">
        <v>937</v>
      </c>
      <c r="K218" s="758" t="s">
        <v>937</v>
      </c>
    </row>
    <row r="219" spans="1:11" ht="25.5" customHeight="1">
      <c r="A219" s="578"/>
      <c r="B219" s="579"/>
      <c r="C219" s="627">
        <v>576</v>
      </c>
      <c r="D219" s="579"/>
      <c r="E219" s="659" t="s">
        <v>633</v>
      </c>
      <c r="F219" s="757">
        <v>0</v>
      </c>
      <c r="G219" s="757">
        <v>0</v>
      </c>
      <c r="H219" s="757">
        <v>0</v>
      </c>
      <c r="I219" s="757">
        <v>0</v>
      </c>
      <c r="J219" s="757" t="s">
        <v>937</v>
      </c>
      <c r="K219" s="758" t="s">
        <v>937</v>
      </c>
    </row>
    <row r="220" spans="1:11" ht="26.25" customHeight="1">
      <c r="A220" s="578"/>
      <c r="B220" s="579"/>
      <c r="C220" s="627">
        <v>577</v>
      </c>
      <c r="D220" s="579"/>
      <c r="E220" s="659" t="s">
        <v>634</v>
      </c>
      <c r="F220" s="757">
        <v>0</v>
      </c>
      <c r="G220" s="757">
        <v>0</v>
      </c>
      <c r="H220" s="757">
        <v>0</v>
      </c>
      <c r="I220" s="757">
        <v>0</v>
      </c>
      <c r="J220" s="757" t="s">
        <v>937</v>
      </c>
      <c r="K220" s="758" t="s">
        <v>937</v>
      </c>
    </row>
    <row r="221" spans="1:11" ht="16.5" customHeight="1">
      <c r="A221" s="578"/>
      <c r="B221" s="579"/>
      <c r="C221" s="627">
        <v>579</v>
      </c>
      <c r="D221" s="579"/>
      <c r="E221" s="659" t="s">
        <v>635</v>
      </c>
      <c r="F221" s="757">
        <v>0</v>
      </c>
      <c r="G221" s="757">
        <v>0</v>
      </c>
      <c r="H221" s="757">
        <v>0</v>
      </c>
      <c r="I221" s="757">
        <v>0</v>
      </c>
      <c r="J221" s="757" t="s">
        <v>937</v>
      </c>
      <c r="K221" s="758" t="s">
        <v>937</v>
      </c>
    </row>
    <row r="222" spans="1:11" ht="19.5" customHeight="1">
      <c r="A222" s="578"/>
      <c r="B222" s="637">
        <v>57</v>
      </c>
      <c r="C222" s="635"/>
      <c r="D222" s="634"/>
      <c r="E222" s="752" t="s">
        <v>636</v>
      </c>
      <c r="F222" s="761">
        <v>0</v>
      </c>
      <c r="G222" s="761">
        <v>0</v>
      </c>
      <c r="H222" s="761">
        <v>0</v>
      </c>
      <c r="I222" s="761">
        <v>0</v>
      </c>
      <c r="J222" s="761" t="s">
        <v>937</v>
      </c>
      <c r="K222" s="762" t="s">
        <v>937</v>
      </c>
    </row>
    <row r="223" spans="1:11" s="292" customFormat="1" ht="6" customHeight="1">
      <c r="A223" s="560"/>
      <c r="B223" s="561"/>
      <c r="C223" s="596"/>
      <c r="D223" s="561"/>
      <c r="E223" s="638"/>
      <c r="F223" s="801"/>
      <c r="G223" s="801"/>
      <c r="H223" s="801"/>
      <c r="I223" s="801"/>
      <c r="J223" s="801" t="s">
        <v>937</v>
      </c>
      <c r="K223" s="802" t="s">
        <v>937</v>
      </c>
    </row>
    <row r="224" spans="1:11" s="292" customFormat="1" ht="16.5" customHeight="1">
      <c r="A224" s="560"/>
      <c r="B224" s="561"/>
      <c r="C224" s="623">
        <v>590</v>
      </c>
      <c r="D224" s="561"/>
      <c r="E224" s="806" t="s">
        <v>637</v>
      </c>
      <c r="F224" s="757">
        <v>64776.46</v>
      </c>
      <c r="G224" s="757">
        <v>68475</v>
      </c>
      <c r="H224" s="757">
        <v>66821.12</v>
      </c>
      <c r="I224" s="757">
        <v>66819.5</v>
      </c>
      <c r="J224" s="757">
        <v>99.99757561681098</v>
      </c>
      <c r="K224" s="758">
        <v>103.15398525946</v>
      </c>
    </row>
    <row r="225" spans="1:11" ht="19.5" customHeight="1" thickBot="1">
      <c r="A225" s="567"/>
      <c r="B225" s="574">
        <v>59</v>
      </c>
      <c r="C225" s="598"/>
      <c r="D225" s="552"/>
      <c r="E225" s="807" t="s">
        <v>637</v>
      </c>
      <c r="F225" s="761">
        <v>64776.46</v>
      </c>
      <c r="G225" s="761">
        <v>68475</v>
      </c>
      <c r="H225" s="761">
        <v>66821.12</v>
      </c>
      <c r="I225" s="761">
        <v>66819.5</v>
      </c>
      <c r="J225" s="761">
        <v>99.99757561681098</v>
      </c>
      <c r="K225" s="762">
        <v>103.15398525946</v>
      </c>
    </row>
    <row r="226" spans="1:11" ht="30" customHeight="1" thickBot="1">
      <c r="A226" s="582">
        <v>5</v>
      </c>
      <c r="B226" s="583"/>
      <c r="C226" s="602"/>
      <c r="D226" s="583"/>
      <c r="E226" s="295" t="s">
        <v>638</v>
      </c>
      <c r="F226" s="763">
        <v>40918742.51999999</v>
      </c>
      <c r="G226" s="763">
        <v>41458298.99999999</v>
      </c>
      <c r="H226" s="763">
        <v>42272666.9999999</v>
      </c>
      <c r="I226" s="763">
        <v>43075008.869999975</v>
      </c>
      <c r="J226" s="763">
        <v>101.8980157320097</v>
      </c>
      <c r="K226" s="764">
        <v>105.2696300453174</v>
      </c>
    </row>
    <row r="227" spans="1:11" ht="30" customHeight="1">
      <c r="A227" s="738"/>
      <c r="B227" s="735"/>
      <c r="C227" s="735"/>
      <c r="D227" s="735"/>
      <c r="E227" s="745"/>
      <c r="F227" s="736"/>
      <c r="G227" s="736"/>
      <c r="H227" s="736"/>
      <c r="I227" s="736"/>
      <c r="J227" s="736"/>
      <c r="K227" s="736"/>
    </row>
    <row r="228" spans="1:11" ht="30" customHeight="1">
      <c r="A228" s="738"/>
      <c r="B228" s="735"/>
      <c r="C228" s="735"/>
      <c r="D228" s="735"/>
      <c r="E228" s="745"/>
      <c r="F228" s="736"/>
      <c r="G228" s="736"/>
      <c r="H228" s="736"/>
      <c r="I228" s="736"/>
      <c r="J228" s="736"/>
      <c r="K228" s="736"/>
    </row>
    <row r="229" spans="1:11" ht="30" customHeight="1">
      <c r="A229" s="738"/>
      <c r="B229" s="735"/>
      <c r="C229" s="735"/>
      <c r="D229" s="735"/>
      <c r="E229" s="745"/>
      <c r="F229" s="736"/>
      <c r="G229" s="736"/>
      <c r="H229" s="736"/>
      <c r="I229" s="736"/>
      <c r="J229" s="736"/>
      <c r="K229" s="736"/>
    </row>
    <row r="230" spans="1:11" ht="30" customHeight="1">
      <c r="A230" s="738"/>
      <c r="B230" s="735"/>
      <c r="C230" s="735"/>
      <c r="D230" s="735"/>
      <c r="E230" s="745"/>
      <c r="F230" s="736"/>
      <c r="G230" s="736"/>
      <c r="H230" s="736"/>
      <c r="I230" s="736"/>
      <c r="J230" s="736"/>
      <c r="K230" s="736"/>
    </row>
    <row r="231" spans="1:11" ht="30" customHeight="1">
      <c r="A231" s="738"/>
      <c r="B231" s="735"/>
      <c r="C231" s="735"/>
      <c r="D231" s="735"/>
      <c r="E231" s="745"/>
      <c r="F231" s="736"/>
      <c r="G231" s="736"/>
      <c r="H231" s="736"/>
      <c r="I231" s="736"/>
      <c r="J231" s="736"/>
      <c r="K231" s="736"/>
    </row>
    <row r="232" spans="1:11" ht="30" customHeight="1">
      <c r="A232" s="738"/>
      <c r="B232" s="735"/>
      <c r="C232" s="735"/>
      <c r="D232" s="735"/>
      <c r="E232" s="745"/>
      <c r="F232" s="736"/>
      <c r="G232" s="736"/>
      <c r="H232" s="736"/>
      <c r="I232" s="736"/>
      <c r="J232" s="736"/>
      <c r="K232" s="736"/>
    </row>
    <row r="233" spans="1:11" ht="30" customHeight="1">
      <c r="A233" s="738"/>
      <c r="B233" s="735"/>
      <c r="C233" s="735"/>
      <c r="D233" s="735"/>
      <c r="E233" s="745"/>
      <c r="F233" s="736"/>
      <c r="G233" s="736"/>
      <c r="H233" s="736"/>
      <c r="I233" s="736"/>
      <c r="J233" s="736"/>
      <c r="K233" s="736"/>
    </row>
    <row r="234" spans="1:11" ht="30" customHeight="1">
      <c r="A234" s="738"/>
      <c r="B234" s="735"/>
      <c r="C234" s="735"/>
      <c r="D234" s="735"/>
      <c r="E234" s="745"/>
      <c r="F234" s="736"/>
      <c r="G234" s="736"/>
      <c r="H234" s="736"/>
      <c r="I234" s="736"/>
      <c r="J234" s="736"/>
      <c r="K234" s="736"/>
    </row>
    <row r="235" spans="1:11" ht="30" customHeight="1">
      <c r="A235" s="738"/>
      <c r="B235" s="735"/>
      <c r="C235" s="735"/>
      <c r="D235" s="735"/>
      <c r="E235" s="745"/>
      <c r="F235" s="736"/>
      <c r="G235" s="736"/>
      <c r="H235" s="736"/>
      <c r="I235" s="736"/>
      <c r="J235" s="736"/>
      <c r="K235" s="736"/>
    </row>
    <row r="236" spans="1:11" ht="30" customHeight="1">
      <c r="A236" s="738"/>
      <c r="B236" s="735"/>
      <c r="C236" s="735"/>
      <c r="D236" s="735"/>
      <c r="E236" s="745"/>
      <c r="F236" s="736"/>
      <c r="G236" s="736"/>
      <c r="H236" s="736"/>
      <c r="I236" s="736"/>
      <c r="J236" s="736"/>
      <c r="K236" s="736"/>
    </row>
    <row r="237" spans="1:11" ht="30" customHeight="1">
      <c r="A237" s="738"/>
      <c r="B237" s="735"/>
      <c r="C237" s="735"/>
      <c r="D237" s="735"/>
      <c r="E237" s="745"/>
      <c r="F237" s="736"/>
      <c r="G237" s="736"/>
      <c r="H237" s="736"/>
      <c r="I237" s="736"/>
      <c r="J237" s="736"/>
      <c r="K237" s="736"/>
    </row>
    <row r="238" spans="1:11" ht="30" customHeight="1">
      <c r="A238" s="738"/>
      <c r="B238" s="735"/>
      <c r="C238" s="735"/>
      <c r="D238" s="735"/>
      <c r="E238" s="745"/>
      <c r="F238" s="736"/>
      <c r="G238" s="736"/>
      <c r="H238" s="736"/>
      <c r="I238" s="736"/>
      <c r="J238" s="736"/>
      <c r="K238" s="736"/>
    </row>
    <row r="239" spans="1:11" ht="30" customHeight="1">
      <c r="A239" s="738"/>
      <c r="B239" s="735"/>
      <c r="C239" s="735"/>
      <c r="D239" s="735"/>
      <c r="E239" s="745"/>
      <c r="F239" s="736"/>
      <c r="G239" s="736"/>
      <c r="H239" s="736"/>
      <c r="I239" s="736"/>
      <c r="J239" s="736"/>
      <c r="K239" s="736"/>
    </row>
    <row r="240" spans="1:11" ht="42" customHeight="1">
      <c r="A240" s="738"/>
      <c r="B240" s="735"/>
      <c r="C240" s="735"/>
      <c r="D240" s="735"/>
      <c r="E240" s="795" t="s">
        <v>392</v>
      </c>
      <c r="F240" s="533"/>
      <c r="G240" s="533"/>
      <c r="H240" s="533"/>
      <c r="I240" s="533"/>
      <c r="J240" s="533"/>
      <c r="K240" s="533"/>
    </row>
    <row r="241" spans="1:11" ht="14.25" customHeight="1">
      <c r="A241" s="738"/>
      <c r="B241" s="735"/>
      <c r="C241" s="735"/>
      <c r="D241" s="735"/>
      <c r="E241" s="795"/>
      <c r="F241" s="533"/>
      <c r="G241" s="533"/>
      <c r="H241" s="533"/>
      <c r="I241" s="533"/>
      <c r="J241" s="533"/>
      <c r="K241" s="533"/>
    </row>
    <row r="242" spans="1:11" ht="15" customHeight="1">
      <c r="A242" s="738"/>
      <c r="B242" s="735"/>
      <c r="C242" s="735"/>
      <c r="D242" s="735"/>
      <c r="E242" s="797" t="s">
        <v>103</v>
      </c>
      <c r="F242" s="533"/>
      <c r="G242" s="533"/>
      <c r="H242" s="533"/>
      <c r="I242" s="533"/>
      <c r="J242" s="533"/>
      <c r="K242" s="533"/>
    </row>
    <row r="243" spans="1:11" ht="16.5" customHeight="1" thickBot="1">
      <c r="A243" s="738"/>
      <c r="B243" s="735"/>
      <c r="C243" s="735"/>
      <c r="D243" s="735"/>
      <c r="E243" s="797" t="s">
        <v>199</v>
      </c>
      <c r="F243" s="537"/>
      <c r="G243" s="537"/>
      <c r="H243" s="537"/>
      <c r="I243" s="537"/>
      <c r="J243" s="537"/>
      <c r="K243" s="538" t="s">
        <v>858</v>
      </c>
    </row>
    <row r="244" spans="1:11" ht="15" customHeight="1">
      <c r="A244" s="738"/>
      <c r="B244" s="735"/>
      <c r="C244" s="735"/>
      <c r="D244" s="735"/>
      <c r="E244" s="798"/>
      <c r="F244" s="777"/>
      <c r="G244" s="778" t="s">
        <v>200</v>
      </c>
      <c r="H244" s="779"/>
      <c r="I244" s="777"/>
      <c r="J244" s="780" t="s">
        <v>47</v>
      </c>
      <c r="K244" s="781" t="s">
        <v>201</v>
      </c>
    </row>
    <row r="245" spans="1:11" ht="15" customHeight="1">
      <c r="A245" s="738"/>
      <c r="B245" s="735"/>
      <c r="C245" s="735"/>
      <c r="D245" s="735"/>
      <c r="E245" s="545" t="s">
        <v>206</v>
      </c>
      <c r="F245" s="782" t="s">
        <v>207</v>
      </c>
      <c r="G245" s="783" t="s">
        <v>968</v>
      </c>
      <c r="H245" s="246" t="s">
        <v>969</v>
      </c>
      <c r="I245" s="782" t="s">
        <v>208</v>
      </c>
      <c r="J245" s="784" t="s">
        <v>48</v>
      </c>
      <c r="K245" s="785" t="s">
        <v>209</v>
      </c>
    </row>
    <row r="246" spans="1:11" ht="15" customHeight="1">
      <c r="A246" s="738"/>
      <c r="B246" s="735"/>
      <c r="C246" s="735"/>
      <c r="D246" s="735"/>
      <c r="E246" s="799"/>
      <c r="F246" s="786"/>
      <c r="G246" s="787" t="s">
        <v>937</v>
      </c>
      <c r="H246" s="788" t="s">
        <v>937</v>
      </c>
      <c r="I246" s="786"/>
      <c r="J246" s="789" t="s">
        <v>211</v>
      </c>
      <c r="K246" s="790" t="s">
        <v>212</v>
      </c>
    </row>
    <row r="247" spans="1:11" ht="15" customHeight="1" thickBot="1">
      <c r="A247" s="738"/>
      <c r="B247" s="735"/>
      <c r="C247" s="735"/>
      <c r="D247" s="735"/>
      <c r="E247" s="800"/>
      <c r="F247" s="791">
        <v>0</v>
      </c>
      <c r="G247" s="791">
        <v>1</v>
      </c>
      <c r="H247" s="792">
        <v>2</v>
      </c>
      <c r="I247" s="791">
        <v>3</v>
      </c>
      <c r="J247" s="793">
        <v>4</v>
      </c>
      <c r="K247" s="794">
        <v>5</v>
      </c>
    </row>
    <row r="248" spans="1:11" ht="16.5" customHeight="1">
      <c r="A248" s="560"/>
      <c r="B248" s="561"/>
      <c r="C248" s="623">
        <v>611</v>
      </c>
      <c r="D248" s="561"/>
      <c r="E248" s="659" t="s">
        <v>639</v>
      </c>
      <c r="F248" s="757">
        <v>114421.17</v>
      </c>
      <c r="G248" s="757">
        <v>54604</v>
      </c>
      <c r="H248" s="757">
        <v>119258.56</v>
      </c>
      <c r="I248" s="757">
        <v>86085.04</v>
      </c>
      <c r="J248" s="757">
        <v>72.1835313121339</v>
      </c>
      <c r="K248" s="758">
        <v>75.2352383741575</v>
      </c>
    </row>
    <row r="249" spans="1:11" ht="16.5" customHeight="1">
      <c r="A249" s="560"/>
      <c r="B249" s="561"/>
      <c r="C249" s="623">
        <v>612</v>
      </c>
      <c r="D249" s="561"/>
      <c r="E249" s="659" t="s">
        <v>640</v>
      </c>
      <c r="F249" s="757">
        <v>2595121.76</v>
      </c>
      <c r="G249" s="757">
        <v>3028997</v>
      </c>
      <c r="H249" s="757">
        <v>3275552.14</v>
      </c>
      <c r="I249" s="757">
        <v>2707499.89</v>
      </c>
      <c r="J249" s="757">
        <v>82.65781688946035</v>
      </c>
      <c r="K249" s="758">
        <v>104.33036059163561</v>
      </c>
    </row>
    <row r="250" spans="1:11" ht="16.5" customHeight="1">
      <c r="A250" s="560"/>
      <c r="B250" s="561"/>
      <c r="C250" s="623">
        <v>613</v>
      </c>
      <c r="D250" s="561"/>
      <c r="E250" s="659" t="s">
        <v>641</v>
      </c>
      <c r="F250" s="757">
        <v>8657.84</v>
      </c>
      <c r="G250" s="757">
        <v>12920</v>
      </c>
      <c r="H250" s="757">
        <v>30870.3</v>
      </c>
      <c r="I250" s="757">
        <v>29797.02</v>
      </c>
      <c r="J250" s="757">
        <v>96.5232602209891</v>
      </c>
      <c r="K250" s="758">
        <v>344.1622852813173</v>
      </c>
    </row>
    <row r="251" spans="1:11" ht="16.5" customHeight="1">
      <c r="A251" s="560"/>
      <c r="B251" s="561"/>
      <c r="C251" s="623">
        <v>614</v>
      </c>
      <c r="D251" s="561"/>
      <c r="E251" s="775" t="s">
        <v>642</v>
      </c>
      <c r="F251" s="757">
        <v>2806.14</v>
      </c>
      <c r="G251" s="757">
        <v>0</v>
      </c>
      <c r="H251" s="757">
        <v>0</v>
      </c>
      <c r="I251" s="757">
        <v>0</v>
      </c>
      <c r="J251" s="757" t="s">
        <v>937</v>
      </c>
      <c r="K251" s="758">
        <v>0</v>
      </c>
    </row>
    <row r="252" spans="1:11" ht="16.5" customHeight="1">
      <c r="A252" s="567"/>
      <c r="B252" s="574">
        <v>61</v>
      </c>
      <c r="C252" s="598"/>
      <c r="D252" s="552"/>
      <c r="E252" s="749" t="s">
        <v>643</v>
      </c>
      <c r="F252" s="761">
        <v>2721006.91</v>
      </c>
      <c r="G252" s="761">
        <v>3096521</v>
      </c>
      <c r="H252" s="761">
        <v>3425681</v>
      </c>
      <c r="I252" s="761">
        <v>2823381.95</v>
      </c>
      <c r="J252" s="761">
        <v>82.41812211936839</v>
      </c>
      <c r="K252" s="762">
        <v>103.76239544353088</v>
      </c>
    </row>
    <row r="253" spans="1:11" ht="5.25" customHeight="1">
      <c r="A253" s="560"/>
      <c r="B253" s="561"/>
      <c r="C253" s="596"/>
      <c r="D253" s="561"/>
      <c r="E253" s="750"/>
      <c r="F253" s="801"/>
      <c r="G253" s="801"/>
      <c r="H253" s="801"/>
      <c r="I253" s="801"/>
      <c r="J253" s="801" t="s">
        <v>937</v>
      </c>
      <c r="K253" s="802" t="s">
        <v>937</v>
      </c>
    </row>
    <row r="254" spans="1:11" ht="16.5" customHeight="1">
      <c r="A254" s="560"/>
      <c r="B254" s="561"/>
      <c r="C254" s="623">
        <v>620</v>
      </c>
      <c r="D254" s="561"/>
      <c r="E254" s="775" t="s">
        <v>644</v>
      </c>
      <c r="F254" s="757">
        <v>0</v>
      </c>
      <c r="G254" s="757">
        <v>0</v>
      </c>
      <c r="H254" s="757">
        <v>0</v>
      </c>
      <c r="I254" s="757">
        <v>0</v>
      </c>
      <c r="J254" s="757" t="s">
        <v>937</v>
      </c>
      <c r="K254" s="758" t="s">
        <v>937</v>
      </c>
    </row>
    <row r="255" spans="1:11" ht="16.5" customHeight="1">
      <c r="A255" s="567"/>
      <c r="B255" s="574">
        <v>62</v>
      </c>
      <c r="C255" s="598"/>
      <c r="D255" s="552"/>
      <c r="E255" s="749" t="s">
        <v>644</v>
      </c>
      <c r="F255" s="761">
        <v>0</v>
      </c>
      <c r="G255" s="761">
        <v>0</v>
      </c>
      <c r="H255" s="761">
        <v>0</v>
      </c>
      <c r="I255" s="761">
        <v>0</v>
      </c>
      <c r="J255" s="761" t="s">
        <v>937</v>
      </c>
      <c r="K255" s="762" t="s">
        <v>937</v>
      </c>
    </row>
    <row r="256" spans="1:11" ht="6.75" customHeight="1">
      <c r="A256" s="560"/>
      <c r="B256" s="561"/>
      <c r="C256" s="596"/>
      <c r="D256" s="561"/>
      <c r="E256" s="750"/>
      <c r="F256" s="801"/>
      <c r="G256" s="801"/>
      <c r="H256" s="801"/>
      <c r="I256" s="801"/>
      <c r="J256" s="801" t="s">
        <v>937</v>
      </c>
      <c r="K256" s="802" t="s">
        <v>937</v>
      </c>
    </row>
    <row r="257" spans="1:11" s="292" customFormat="1" ht="16.5" customHeight="1">
      <c r="A257" s="560"/>
      <c r="B257" s="561"/>
      <c r="C257" s="623">
        <v>631</v>
      </c>
      <c r="D257" s="561"/>
      <c r="E257" s="775" t="s">
        <v>645</v>
      </c>
      <c r="F257" s="757">
        <v>840.74</v>
      </c>
      <c r="G257" s="757">
        <v>0</v>
      </c>
      <c r="H257" s="757">
        <v>637</v>
      </c>
      <c r="I257" s="757">
        <v>512</v>
      </c>
      <c r="J257" s="757">
        <v>80.3767660910518</v>
      </c>
      <c r="K257" s="758">
        <v>60.898732069367455</v>
      </c>
    </row>
    <row r="258" spans="1:11" s="292" customFormat="1" ht="16.5" customHeight="1">
      <c r="A258" s="560"/>
      <c r="B258" s="561"/>
      <c r="C258" s="623">
        <v>632</v>
      </c>
      <c r="D258" s="561"/>
      <c r="E258" s="775" t="s">
        <v>646</v>
      </c>
      <c r="F258" s="757">
        <v>0</v>
      </c>
      <c r="G258" s="757">
        <v>0</v>
      </c>
      <c r="H258" s="757">
        <v>0</v>
      </c>
      <c r="I258" s="757">
        <v>0</v>
      </c>
      <c r="J258" s="757" t="s">
        <v>937</v>
      </c>
      <c r="K258" s="758" t="s">
        <v>937</v>
      </c>
    </row>
    <row r="259" spans="1:11" ht="26.25">
      <c r="A259" s="560"/>
      <c r="B259" s="561"/>
      <c r="C259" s="623">
        <v>633</v>
      </c>
      <c r="D259" s="561"/>
      <c r="E259" s="748" t="s">
        <v>382</v>
      </c>
      <c r="F259" s="757">
        <v>239000</v>
      </c>
      <c r="G259" s="757">
        <v>0</v>
      </c>
      <c r="H259" s="757">
        <v>0</v>
      </c>
      <c r="I259" s="757">
        <v>0</v>
      </c>
      <c r="J259" s="757" t="s">
        <v>937</v>
      </c>
      <c r="K259" s="758">
        <v>0</v>
      </c>
    </row>
    <row r="260" spans="1:11" ht="18.75" customHeight="1">
      <c r="A260" s="628"/>
      <c r="B260" s="629"/>
      <c r="C260" s="639"/>
      <c r="D260" s="629">
        <v>6335</v>
      </c>
      <c r="E260" s="659" t="s">
        <v>647</v>
      </c>
      <c r="F260" s="757">
        <v>239000</v>
      </c>
      <c r="G260" s="757">
        <v>0</v>
      </c>
      <c r="H260" s="757">
        <v>0</v>
      </c>
      <c r="I260" s="757">
        <v>0</v>
      </c>
      <c r="J260" s="757" t="s">
        <v>937</v>
      </c>
      <c r="K260" s="758">
        <v>0</v>
      </c>
    </row>
    <row r="261" spans="1:11" ht="27" customHeight="1">
      <c r="A261" s="628"/>
      <c r="B261" s="629"/>
      <c r="C261" s="639">
        <v>634</v>
      </c>
      <c r="D261" s="629"/>
      <c r="E261" s="748" t="s">
        <v>383</v>
      </c>
      <c r="F261" s="757">
        <v>258215.55</v>
      </c>
      <c r="G261" s="757">
        <v>251000</v>
      </c>
      <c r="H261" s="757">
        <v>667234</v>
      </c>
      <c r="I261" s="757">
        <v>641104.12</v>
      </c>
      <c r="J261" s="757">
        <v>96.08385064310272</v>
      </c>
      <c r="K261" s="758">
        <v>248.28253759310778</v>
      </c>
    </row>
    <row r="262" spans="1:11" ht="11.25" customHeight="1">
      <c r="A262" s="560"/>
      <c r="B262" s="561"/>
      <c r="C262" s="596"/>
      <c r="D262" s="576"/>
      <c r="E262" s="669" t="s">
        <v>648</v>
      </c>
      <c r="F262" s="801"/>
      <c r="G262" s="801"/>
      <c r="H262" s="801"/>
      <c r="I262" s="801"/>
      <c r="J262" s="801" t="s">
        <v>937</v>
      </c>
      <c r="K262" s="802" t="s">
        <v>937</v>
      </c>
    </row>
    <row r="263" spans="1:11" s="292" customFormat="1" ht="12" customHeight="1">
      <c r="A263" s="560"/>
      <c r="B263" s="561"/>
      <c r="C263" s="596"/>
      <c r="D263" s="576">
        <v>6341</v>
      </c>
      <c r="E263" s="659" t="s">
        <v>649</v>
      </c>
      <c r="F263" s="757">
        <v>156225.5</v>
      </c>
      <c r="G263" s="757">
        <v>18000</v>
      </c>
      <c r="H263" s="757">
        <v>138885</v>
      </c>
      <c r="I263" s="757">
        <v>112976.78</v>
      </c>
      <c r="J263" s="757">
        <v>81.34555927565972</v>
      </c>
      <c r="K263" s="758">
        <v>72.31647842381686</v>
      </c>
    </row>
    <row r="264" spans="1:11" ht="16.5" customHeight="1">
      <c r="A264" s="560"/>
      <c r="B264" s="561"/>
      <c r="C264" s="596"/>
      <c r="D264" s="576">
        <v>6342</v>
      </c>
      <c r="E264" s="659" t="s">
        <v>650</v>
      </c>
      <c r="F264" s="757">
        <v>101990.05</v>
      </c>
      <c r="G264" s="757">
        <v>233000</v>
      </c>
      <c r="H264" s="757">
        <v>528349</v>
      </c>
      <c r="I264" s="757">
        <v>528127.34</v>
      </c>
      <c r="J264" s="757">
        <v>99.95804666990946</v>
      </c>
      <c r="K264" s="758">
        <v>517.8224150297015</v>
      </c>
    </row>
    <row r="265" spans="1:11" s="292" customFormat="1" ht="23.25">
      <c r="A265" s="560"/>
      <c r="B265" s="561"/>
      <c r="C265" s="596"/>
      <c r="D265" s="576">
        <v>6343</v>
      </c>
      <c r="E265" s="659" t="s">
        <v>651</v>
      </c>
      <c r="F265" s="757">
        <v>0</v>
      </c>
      <c r="G265" s="757">
        <v>0</v>
      </c>
      <c r="H265" s="757">
        <v>0</v>
      </c>
      <c r="I265" s="757">
        <v>0</v>
      </c>
      <c r="J265" s="757" t="s">
        <v>937</v>
      </c>
      <c r="K265" s="758" t="s">
        <v>937</v>
      </c>
    </row>
    <row r="266" spans="1:11" s="292" customFormat="1" ht="23.25">
      <c r="A266" s="560"/>
      <c r="B266" s="561"/>
      <c r="C266" s="596"/>
      <c r="D266" s="576">
        <v>6344</v>
      </c>
      <c r="E266" s="659" t="s">
        <v>652</v>
      </c>
      <c r="F266" s="757">
        <v>0</v>
      </c>
      <c r="G266" s="757">
        <v>0</v>
      </c>
      <c r="H266" s="757">
        <v>0</v>
      </c>
      <c r="I266" s="757">
        <v>0</v>
      </c>
      <c r="J266" s="757" t="s">
        <v>937</v>
      </c>
      <c r="K266" s="758" t="s">
        <v>937</v>
      </c>
    </row>
    <row r="267" spans="1:11" ht="23.25">
      <c r="A267" s="560"/>
      <c r="B267" s="561"/>
      <c r="C267" s="596"/>
      <c r="D267" s="576">
        <v>6349</v>
      </c>
      <c r="E267" s="659" t="s">
        <v>653</v>
      </c>
      <c r="F267" s="757">
        <v>0</v>
      </c>
      <c r="G267" s="757">
        <v>0</v>
      </c>
      <c r="H267" s="757">
        <v>0</v>
      </c>
      <c r="I267" s="757">
        <v>0</v>
      </c>
      <c r="J267" s="757" t="s">
        <v>937</v>
      </c>
      <c r="K267" s="758" t="s">
        <v>937</v>
      </c>
    </row>
    <row r="268" spans="1:11" ht="16.5" customHeight="1">
      <c r="A268" s="560"/>
      <c r="B268" s="561"/>
      <c r="C268" s="623">
        <v>635</v>
      </c>
      <c r="D268" s="561"/>
      <c r="E268" s="659" t="s">
        <v>654</v>
      </c>
      <c r="F268" s="757">
        <v>562832.62</v>
      </c>
      <c r="G268" s="757">
        <v>380911</v>
      </c>
      <c r="H268" s="757">
        <v>421431</v>
      </c>
      <c r="I268" s="757">
        <v>385415.7</v>
      </c>
      <c r="J268" s="757">
        <v>91.45404585804083</v>
      </c>
      <c r="K268" s="758">
        <v>68.4778540376711</v>
      </c>
    </row>
    <row r="269" spans="1:11" ht="16.5" customHeight="1">
      <c r="A269" s="560"/>
      <c r="B269" s="561"/>
      <c r="C269" s="623">
        <v>636</v>
      </c>
      <c r="D269" s="561"/>
      <c r="E269" s="659" t="s">
        <v>655</v>
      </c>
      <c r="F269" s="757">
        <v>305716.8</v>
      </c>
      <c r="G269" s="757">
        <v>0</v>
      </c>
      <c r="H269" s="757">
        <v>0</v>
      </c>
      <c r="I269" s="757">
        <v>743776.48</v>
      </c>
      <c r="J269" s="757" t="s">
        <v>937</v>
      </c>
      <c r="K269" s="758">
        <v>243.28937107806965</v>
      </c>
    </row>
    <row r="270" spans="1:11" ht="16.5" customHeight="1">
      <c r="A270" s="560"/>
      <c r="B270" s="561"/>
      <c r="C270" s="623">
        <v>637</v>
      </c>
      <c r="D270" s="561"/>
      <c r="E270" s="659" t="s">
        <v>656</v>
      </c>
      <c r="F270" s="757">
        <v>0</v>
      </c>
      <c r="G270" s="757">
        <v>0</v>
      </c>
      <c r="H270" s="757">
        <v>0</v>
      </c>
      <c r="I270" s="757">
        <v>0</v>
      </c>
      <c r="J270" s="757" t="s">
        <v>937</v>
      </c>
      <c r="K270" s="758" t="s">
        <v>937</v>
      </c>
    </row>
    <row r="271" spans="1:11" ht="16.5" customHeight="1">
      <c r="A271" s="560"/>
      <c r="B271" s="561"/>
      <c r="C271" s="623">
        <v>638</v>
      </c>
      <c r="D271" s="561"/>
      <c r="E271" s="659" t="s">
        <v>657</v>
      </c>
      <c r="F271" s="757">
        <v>0</v>
      </c>
      <c r="G271" s="757">
        <v>0</v>
      </c>
      <c r="H271" s="757">
        <v>0</v>
      </c>
      <c r="I271" s="757">
        <v>0</v>
      </c>
      <c r="J271" s="757" t="s">
        <v>937</v>
      </c>
      <c r="K271" s="758" t="s">
        <v>937</v>
      </c>
    </row>
    <row r="272" spans="1:11" ht="16.5" customHeight="1">
      <c r="A272" s="567"/>
      <c r="B272" s="574">
        <v>63</v>
      </c>
      <c r="C272" s="598"/>
      <c r="D272" s="552"/>
      <c r="E272" s="752" t="s">
        <v>658</v>
      </c>
      <c r="F272" s="761">
        <v>1366605.71</v>
      </c>
      <c r="G272" s="761">
        <v>631911</v>
      </c>
      <c r="H272" s="761">
        <v>1089302</v>
      </c>
      <c r="I272" s="761">
        <v>1770808.3</v>
      </c>
      <c r="J272" s="761">
        <v>162.56357741012135</v>
      </c>
      <c r="K272" s="762">
        <v>129.5771184799162</v>
      </c>
    </row>
    <row r="273" spans="1:11" ht="6" customHeight="1">
      <c r="A273" s="560"/>
      <c r="B273" s="561"/>
      <c r="C273" s="596"/>
      <c r="D273" s="561"/>
      <c r="E273" s="753"/>
      <c r="F273" s="801"/>
      <c r="G273" s="801"/>
      <c r="H273" s="801"/>
      <c r="I273" s="801"/>
      <c r="J273" s="801" t="s">
        <v>937</v>
      </c>
      <c r="K273" s="802" t="s">
        <v>937</v>
      </c>
    </row>
    <row r="274" spans="1:11" ht="18" customHeight="1">
      <c r="A274" s="560"/>
      <c r="B274" s="561"/>
      <c r="C274" s="623">
        <v>641</v>
      </c>
      <c r="D274" s="561"/>
      <c r="E274" s="659" t="s">
        <v>659</v>
      </c>
      <c r="F274" s="757">
        <v>0</v>
      </c>
      <c r="G274" s="757">
        <v>0</v>
      </c>
      <c r="H274" s="757">
        <v>0</v>
      </c>
      <c r="I274" s="757">
        <v>0</v>
      </c>
      <c r="J274" s="757" t="s">
        <v>937</v>
      </c>
      <c r="K274" s="758" t="s">
        <v>937</v>
      </c>
    </row>
    <row r="275" spans="1:11" ht="24" customHeight="1">
      <c r="A275" s="560"/>
      <c r="B275" s="561"/>
      <c r="C275" s="623">
        <v>642</v>
      </c>
      <c r="D275" s="561"/>
      <c r="E275" s="659" t="s">
        <v>660</v>
      </c>
      <c r="F275" s="757">
        <v>0</v>
      </c>
      <c r="G275" s="757">
        <v>0</v>
      </c>
      <c r="H275" s="757">
        <v>0</v>
      </c>
      <c r="I275" s="757">
        <v>0</v>
      </c>
      <c r="J275" s="757" t="s">
        <v>937</v>
      </c>
      <c r="K275" s="758" t="s">
        <v>937</v>
      </c>
    </row>
    <row r="276" spans="1:11" ht="24.75" customHeight="1">
      <c r="A276" s="560"/>
      <c r="B276" s="561"/>
      <c r="C276" s="623">
        <v>643</v>
      </c>
      <c r="D276" s="561"/>
      <c r="E276" s="659" t="s">
        <v>661</v>
      </c>
      <c r="F276" s="757">
        <v>0</v>
      </c>
      <c r="G276" s="757">
        <v>0</v>
      </c>
      <c r="H276" s="757">
        <v>0</v>
      </c>
      <c r="I276" s="757">
        <v>0</v>
      </c>
      <c r="J276" s="757" t="s">
        <v>937</v>
      </c>
      <c r="K276" s="758" t="s">
        <v>937</v>
      </c>
    </row>
    <row r="277" spans="1:11" ht="23.25" customHeight="1">
      <c r="A277" s="560"/>
      <c r="B277" s="561"/>
      <c r="C277" s="623">
        <v>644</v>
      </c>
      <c r="D277" s="561"/>
      <c r="E277" s="659" t="s">
        <v>662</v>
      </c>
      <c r="F277" s="757">
        <v>0</v>
      </c>
      <c r="G277" s="757">
        <v>0</v>
      </c>
      <c r="H277" s="757">
        <v>0</v>
      </c>
      <c r="I277" s="757">
        <v>0</v>
      </c>
      <c r="J277" s="757" t="s">
        <v>937</v>
      </c>
      <c r="K277" s="758" t="s">
        <v>937</v>
      </c>
    </row>
    <row r="278" spans="1:11" ht="25.5" customHeight="1">
      <c r="A278" s="560"/>
      <c r="B278" s="561"/>
      <c r="C278" s="623">
        <v>645</v>
      </c>
      <c r="D278" s="561"/>
      <c r="E278" s="659" t="s">
        <v>663</v>
      </c>
      <c r="F278" s="757">
        <v>0</v>
      </c>
      <c r="G278" s="757">
        <v>0</v>
      </c>
      <c r="H278" s="757">
        <v>0</v>
      </c>
      <c r="I278" s="757">
        <v>0</v>
      </c>
      <c r="J278" s="757" t="s">
        <v>937</v>
      </c>
      <c r="K278" s="758" t="s">
        <v>937</v>
      </c>
    </row>
    <row r="279" spans="1:11" ht="16.5" customHeight="1">
      <c r="A279" s="560"/>
      <c r="B279" s="561"/>
      <c r="C279" s="623">
        <v>646</v>
      </c>
      <c r="D279" s="561"/>
      <c r="E279" s="659" t="s">
        <v>664</v>
      </c>
      <c r="F279" s="757">
        <v>0</v>
      </c>
      <c r="G279" s="757">
        <v>0</v>
      </c>
      <c r="H279" s="757">
        <v>0</v>
      </c>
      <c r="I279" s="757">
        <v>0</v>
      </c>
      <c r="J279" s="757" t="s">
        <v>937</v>
      </c>
      <c r="K279" s="758" t="s">
        <v>937</v>
      </c>
    </row>
    <row r="280" spans="1:11" ht="16.5" customHeight="1">
      <c r="A280" s="560"/>
      <c r="B280" s="561"/>
      <c r="C280" s="623">
        <v>647</v>
      </c>
      <c r="D280" s="561"/>
      <c r="E280" s="659" t="s">
        <v>665</v>
      </c>
      <c r="F280" s="757">
        <v>0</v>
      </c>
      <c r="G280" s="757">
        <v>0</v>
      </c>
      <c r="H280" s="757">
        <v>0</v>
      </c>
      <c r="I280" s="757">
        <v>0</v>
      </c>
      <c r="J280" s="757" t="s">
        <v>937</v>
      </c>
      <c r="K280" s="758" t="s">
        <v>937</v>
      </c>
    </row>
    <row r="281" spans="1:11" ht="16.5" customHeight="1">
      <c r="A281" s="567"/>
      <c r="B281" s="574">
        <v>64</v>
      </c>
      <c r="C281" s="598"/>
      <c r="D281" s="552"/>
      <c r="E281" s="752" t="s">
        <v>666</v>
      </c>
      <c r="F281" s="761">
        <v>0</v>
      </c>
      <c r="G281" s="761">
        <v>0</v>
      </c>
      <c r="H281" s="761">
        <v>0</v>
      </c>
      <c r="I281" s="761">
        <v>0</v>
      </c>
      <c r="J281" s="761" t="s">
        <v>937</v>
      </c>
      <c r="K281" s="762" t="s">
        <v>937</v>
      </c>
    </row>
    <row r="282" spans="1:11" ht="4.5" customHeight="1">
      <c r="A282" s="633"/>
      <c r="B282" s="634"/>
      <c r="C282" s="635"/>
      <c r="D282" s="634"/>
      <c r="E282" s="754"/>
      <c r="F282" s="819"/>
      <c r="G282" s="819"/>
      <c r="H282" s="819"/>
      <c r="I282" s="819"/>
      <c r="J282" s="819" t="s">
        <v>937</v>
      </c>
      <c r="K282" s="820" t="s">
        <v>937</v>
      </c>
    </row>
    <row r="283" spans="1:11" ht="24.75" customHeight="1">
      <c r="A283" s="578"/>
      <c r="B283" s="579"/>
      <c r="C283" s="627">
        <v>671</v>
      </c>
      <c r="D283" s="579"/>
      <c r="E283" s="659" t="s">
        <v>408</v>
      </c>
      <c r="F283" s="757">
        <v>0</v>
      </c>
      <c r="G283" s="757">
        <v>0</v>
      </c>
      <c r="H283" s="757">
        <v>0</v>
      </c>
      <c r="I283" s="757">
        <v>0</v>
      </c>
      <c r="J283" s="757" t="s">
        <v>937</v>
      </c>
      <c r="K283" s="758" t="s">
        <v>937</v>
      </c>
    </row>
    <row r="284" spans="1:11" s="292" customFormat="1" ht="25.5" customHeight="1">
      <c r="A284" s="578"/>
      <c r="B284" s="579"/>
      <c r="C284" s="627">
        <v>672</v>
      </c>
      <c r="D284" s="579"/>
      <c r="E284" s="659" t="s">
        <v>409</v>
      </c>
      <c r="F284" s="757">
        <v>0</v>
      </c>
      <c r="G284" s="757">
        <v>0</v>
      </c>
      <c r="H284" s="757">
        <v>0</v>
      </c>
      <c r="I284" s="757">
        <v>0</v>
      </c>
      <c r="J284" s="757" t="s">
        <v>937</v>
      </c>
      <c r="K284" s="758" t="s">
        <v>937</v>
      </c>
    </row>
    <row r="285" spans="1:11" ht="27.75" customHeight="1">
      <c r="A285" s="578"/>
      <c r="B285" s="579"/>
      <c r="C285" s="627">
        <v>673</v>
      </c>
      <c r="D285" s="579"/>
      <c r="E285" s="659" t="s">
        <v>410</v>
      </c>
      <c r="F285" s="757">
        <v>0</v>
      </c>
      <c r="G285" s="757">
        <v>0</v>
      </c>
      <c r="H285" s="757">
        <v>0</v>
      </c>
      <c r="I285" s="757">
        <v>0</v>
      </c>
      <c r="J285" s="757" t="s">
        <v>937</v>
      </c>
      <c r="K285" s="758" t="s">
        <v>937</v>
      </c>
    </row>
    <row r="286" spans="1:11" ht="27" customHeight="1">
      <c r="A286" s="578"/>
      <c r="B286" s="579"/>
      <c r="C286" s="627">
        <v>674</v>
      </c>
      <c r="D286" s="579"/>
      <c r="E286" s="659" t="s">
        <v>411</v>
      </c>
      <c r="F286" s="757">
        <v>0</v>
      </c>
      <c r="G286" s="757">
        <v>0</v>
      </c>
      <c r="H286" s="757">
        <v>0</v>
      </c>
      <c r="I286" s="757">
        <v>0</v>
      </c>
      <c r="J286" s="757" t="s">
        <v>937</v>
      </c>
      <c r="K286" s="758" t="s">
        <v>937</v>
      </c>
    </row>
    <row r="287" spans="1:11" ht="24" customHeight="1">
      <c r="A287" s="578"/>
      <c r="B287" s="579"/>
      <c r="C287" s="627">
        <v>675</v>
      </c>
      <c r="D287" s="579"/>
      <c r="E287" s="659" t="s">
        <v>667</v>
      </c>
      <c r="F287" s="757">
        <v>0</v>
      </c>
      <c r="G287" s="757">
        <v>0</v>
      </c>
      <c r="H287" s="757">
        <v>0</v>
      </c>
      <c r="I287" s="757">
        <v>0</v>
      </c>
      <c r="J287" s="757" t="s">
        <v>937</v>
      </c>
      <c r="K287" s="758" t="s">
        <v>937</v>
      </c>
    </row>
    <row r="288" spans="1:11" ht="25.5" customHeight="1">
      <c r="A288" s="578"/>
      <c r="B288" s="579"/>
      <c r="C288" s="627">
        <v>676</v>
      </c>
      <c r="D288" s="579"/>
      <c r="E288" s="659" t="s">
        <v>668</v>
      </c>
      <c r="F288" s="757">
        <v>0</v>
      </c>
      <c r="G288" s="757">
        <v>0</v>
      </c>
      <c r="H288" s="757">
        <v>0</v>
      </c>
      <c r="I288" s="757">
        <v>0</v>
      </c>
      <c r="J288" s="757" t="s">
        <v>937</v>
      </c>
      <c r="K288" s="758" t="s">
        <v>937</v>
      </c>
    </row>
    <row r="289" spans="1:11" ht="16.5" customHeight="1">
      <c r="A289" s="578"/>
      <c r="B289" s="579"/>
      <c r="C289" s="627">
        <v>679</v>
      </c>
      <c r="D289" s="579"/>
      <c r="E289" s="659" t="s">
        <v>669</v>
      </c>
      <c r="F289" s="757">
        <v>0</v>
      </c>
      <c r="G289" s="757">
        <v>0</v>
      </c>
      <c r="H289" s="757">
        <v>0</v>
      </c>
      <c r="I289" s="757">
        <v>0</v>
      </c>
      <c r="J289" s="757" t="s">
        <v>937</v>
      </c>
      <c r="K289" s="758" t="s">
        <v>937</v>
      </c>
    </row>
    <row r="290" spans="1:11" ht="16.5" customHeight="1">
      <c r="A290" s="578"/>
      <c r="B290" s="637">
        <v>67</v>
      </c>
      <c r="C290" s="597"/>
      <c r="D290" s="579"/>
      <c r="E290" s="752" t="s">
        <v>670</v>
      </c>
      <c r="F290" s="761">
        <v>0</v>
      </c>
      <c r="G290" s="761">
        <v>0</v>
      </c>
      <c r="H290" s="761">
        <v>0</v>
      </c>
      <c r="I290" s="761">
        <v>0</v>
      </c>
      <c r="J290" s="761" t="s">
        <v>937</v>
      </c>
      <c r="K290" s="762" t="s">
        <v>937</v>
      </c>
    </row>
    <row r="291" spans="1:11" ht="6.75" customHeight="1">
      <c r="A291" s="560"/>
      <c r="B291" s="561"/>
      <c r="C291" s="596"/>
      <c r="D291" s="561"/>
      <c r="E291" s="751"/>
      <c r="F291" s="801"/>
      <c r="G291" s="801"/>
      <c r="H291" s="801"/>
      <c r="I291" s="801"/>
      <c r="J291" s="801" t="s">
        <v>937</v>
      </c>
      <c r="K291" s="802" t="s">
        <v>937</v>
      </c>
    </row>
    <row r="292" spans="1:11" ht="16.5" customHeight="1">
      <c r="A292" s="560"/>
      <c r="B292" s="561"/>
      <c r="C292" s="623">
        <v>690</v>
      </c>
      <c r="D292" s="561"/>
      <c r="E292" s="659" t="s">
        <v>671</v>
      </c>
      <c r="F292" s="757">
        <v>0</v>
      </c>
      <c r="G292" s="757">
        <v>0</v>
      </c>
      <c r="H292" s="757">
        <v>0</v>
      </c>
      <c r="I292" s="757">
        <v>0</v>
      </c>
      <c r="J292" s="757" t="s">
        <v>937</v>
      </c>
      <c r="K292" s="758" t="s">
        <v>937</v>
      </c>
    </row>
    <row r="293" spans="1:11" s="292" customFormat="1" ht="16.5" customHeight="1" thickBot="1">
      <c r="A293" s="567"/>
      <c r="B293" s="574">
        <v>69</v>
      </c>
      <c r="C293" s="598"/>
      <c r="D293" s="552"/>
      <c r="E293" s="752" t="s">
        <v>671</v>
      </c>
      <c r="F293" s="761">
        <v>0</v>
      </c>
      <c r="G293" s="761">
        <v>0</v>
      </c>
      <c r="H293" s="761">
        <v>0</v>
      </c>
      <c r="I293" s="761">
        <v>0</v>
      </c>
      <c r="J293" s="761" t="s">
        <v>937</v>
      </c>
      <c r="K293" s="762" t="s">
        <v>937</v>
      </c>
    </row>
    <row r="294" spans="1:11" s="292" customFormat="1" ht="30" customHeight="1" thickBot="1">
      <c r="A294" s="582">
        <v>6</v>
      </c>
      <c r="B294" s="583"/>
      <c r="C294" s="602"/>
      <c r="D294" s="640"/>
      <c r="E294" s="293" t="s">
        <v>672</v>
      </c>
      <c r="F294" s="763">
        <v>4087612.62</v>
      </c>
      <c r="G294" s="763">
        <v>3728432</v>
      </c>
      <c r="H294" s="763">
        <v>4514983</v>
      </c>
      <c r="I294" s="763">
        <v>4594190.25</v>
      </c>
      <c r="J294" s="763">
        <v>101.7543200051916</v>
      </c>
      <c r="K294" s="764">
        <v>112.3929950583233</v>
      </c>
    </row>
    <row r="295" spans="1:11" ht="34.5" customHeight="1" thickBot="1">
      <c r="A295" s="582">
        <v>5.6</v>
      </c>
      <c r="B295" s="583"/>
      <c r="C295" s="602"/>
      <c r="D295" s="640"/>
      <c r="E295" s="293" t="s">
        <v>673</v>
      </c>
      <c r="F295" s="763">
        <v>45006355.139999986</v>
      </c>
      <c r="G295" s="763">
        <v>45186730.99999999</v>
      </c>
      <c r="H295" s="763">
        <v>46787649.999999896</v>
      </c>
      <c r="I295" s="763">
        <v>47669199.11999999</v>
      </c>
      <c r="J295" s="763">
        <v>101.88414917184363</v>
      </c>
      <c r="K295" s="764">
        <v>105.9165954934959</v>
      </c>
    </row>
    <row r="296" spans="1:11" ht="24.75" customHeight="1" thickBot="1">
      <c r="A296" s="641" t="s">
        <v>674</v>
      </c>
      <c r="B296" s="642"/>
      <c r="C296" s="643"/>
      <c r="D296" s="644"/>
      <c r="E296" s="645" t="s">
        <v>675</v>
      </c>
      <c r="F296" s="822">
        <v>-38585816.91999999</v>
      </c>
      <c r="G296" s="822">
        <v>-39080730.99999999</v>
      </c>
      <c r="H296" s="822">
        <v>-40681649.999999896</v>
      </c>
      <c r="I296" s="822">
        <v>-40723728.28999999</v>
      </c>
      <c r="J296" s="822" t="s">
        <v>937</v>
      </c>
      <c r="K296" s="823" t="s">
        <v>937</v>
      </c>
    </row>
    <row r="297" spans="1:11" ht="18.75" customHeight="1" thickBot="1">
      <c r="A297" s="536"/>
      <c r="B297" s="536"/>
      <c r="C297" s="536"/>
      <c r="D297" s="536"/>
      <c r="E297" s="646"/>
      <c r="F297" s="824"/>
      <c r="G297" s="824"/>
      <c r="H297" s="824"/>
      <c r="I297" s="824"/>
      <c r="J297" s="824" t="s">
        <v>937</v>
      </c>
      <c r="K297" s="825" t="s">
        <v>937</v>
      </c>
    </row>
    <row r="298" spans="1:11" ht="18.75" customHeight="1" thickBot="1">
      <c r="A298" s="649"/>
      <c r="B298" s="650" t="s">
        <v>676</v>
      </c>
      <c r="C298" s="651"/>
      <c r="D298" s="652"/>
      <c r="E298" s="828" t="s">
        <v>309</v>
      </c>
      <c r="F298" s="826">
        <v>45006355.140000015</v>
      </c>
      <c r="G298" s="826">
        <v>45186731</v>
      </c>
      <c r="H298" s="826">
        <v>46787650.00000001</v>
      </c>
      <c r="I298" s="826">
        <v>47669199.120000005</v>
      </c>
      <c r="J298" s="826">
        <v>101.8841491718434</v>
      </c>
      <c r="K298" s="827">
        <v>105.91659549349588</v>
      </c>
    </row>
    <row r="299" spans="1:11" ht="12.75" customHeight="1" hidden="1">
      <c r="A299" s="536"/>
      <c r="B299" s="536"/>
      <c r="C299" s="536"/>
      <c r="D299" s="536"/>
      <c r="E299" s="646"/>
      <c r="F299" s="647"/>
      <c r="G299" s="647"/>
      <c r="H299" s="647"/>
      <c r="I299" s="647"/>
      <c r="J299" s="647" t="s">
        <v>937</v>
      </c>
      <c r="K299" s="653" t="s">
        <v>937</v>
      </c>
    </row>
    <row r="300" spans="1:11" ht="12.75" customHeight="1">
      <c r="A300" s="536"/>
      <c r="B300" s="536"/>
      <c r="C300" s="536"/>
      <c r="D300" s="536"/>
      <c r="E300" s="646"/>
      <c r="F300" s="647"/>
      <c r="G300" s="647"/>
      <c r="H300" s="647"/>
      <c r="I300" s="647"/>
      <c r="J300" s="647"/>
      <c r="K300" s="647"/>
    </row>
    <row r="301" spans="1:11" ht="12.75" customHeight="1">
      <c r="A301" s="536"/>
      <c r="B301" s="536"/>
      <c r="C301" s="536"/>
      <c r="D301" s="536"/>
      <c r="E301" s="646"/>
      <c r="F301" s="647"/>
      <c r="G301" s="647"/>
      <c r="H301" s="647"/>
      <c r="I301" s="647"/>
      <c r="J301" s="647"/>
      <c r="K301" s="647"/>
    </row>
    <row r="302" spans="1:11" ht="12.75" customHeight="1">
      <c r="A302" s="536"/>
      <c r="B302" s="536"/>
      <c r="C302" s="536"/>
      <c r="D302" s="536"/>
      <c r="E302" s="646"/>
      <c r="F302" s="647"/>
      <c r="G302" s="647"/>
      <c r="H302" s="647"/>
      <c r="I302" s="647"/>
      <c r="J302" s="647"/>
      <c r="K302" s="647"/>
    </row>
    <row r="303" spans="1:11" ht="12.75" customHeight="1">
      <c r="A303" s="536"/>
      <c r="B303" s="536"/>
      <c r="C303" s="536"/>
      <c r="D303" s="536"/>
      <c r="E303" s="646"/>
      <c r="F303" s="647"/>
      <c r="G303" s="647"/>
      <c r="H303" s="647"/>
      <c r="I303" s="647"/>
      <c r="J303" s="647"/>
      <c r="K303" s="647"/>
    </row>
    <row r="304" spans="1:11" ht="12.75" customHeight="1">
      <c r="A304" s="536"/>
      <c r="B304" s="536"/>
      <c r="C304" s="536"/>
      <c r="D304" s="536"/>
      <c r="E304" s="646"/>
      <c r="F304" s="647"/>
      <c r="G304" s="647"/>
      <c r="H304" s="647"/>
      <c r="I304" s="647"/>
      <c r="J304" s="647"/>
      <c r="K304" s="647"/>
    </row>
    <row r="305" spans="1:11" ht="12.75" customHeight="1">
      <c r="A305" s="536"/>
      <c r="B305" s="536"/>
      <c r="C305" s="536"/>
      <c r="D305" s="536"/>
      <c r="E305" s="646"/>
      <c r="F305" s="647"/>
      <c r="G305" s="647"/>
      <c r="H305" s="647"/>
      <c r="I305" s="647"/>
      <c r="J305" s="647"/>
      <c r="K305" s="647"/>
    </row>
    <row r="306" spans="1:11" ht="12.75" customHeight="1">
      <c r="A306" s="536"/>
      <c r="B306" s="536"/>
      <c r="C306" s="536"/>
      <c r="D306" s="536"/>
      <c r="E306" s="646"/>
      <c r="F306" s="647"/>
      <c r="G306" s="647"/>
      <c r="H306" s="647"/>
      <c r="I306" s="647"/>
      <c r="J306" s="647"/>
      <c r="K306" s="647"/>
    </row>
    <row r="307" spans="1:11" ht="12.75" customHeight="1">
      <c r="A307" s="536"/>
      <c r="B307" s="536"/>
      <c r="C307" s="536"/>
      <c r="D307" s="536"/>
      <c r="E307" s="646"/>
      <c r="F307" s="647"/>
      <c r="G307" s="647"/>
      <c r="H307" s="647"/>
      <c r="I307" s="647"/>
      <c r="J307" s="647"/>
      <c r="K307" s="647"/>
    </row>
    <row r="308" spans="1:11" ht="12.75" customHeight="1">
      <c r="A308" s="536"/>
      <c r="B308" s="536"/>
      <c r="C308" s="536"/>
      <c r="D308" s="536"/>
      <c r="E308" s="646"/>
      <c r="F308" s="647"/>
      <c r="G308" s="647"/>
      <c r="H308" s="647"/>
      <c r="I308" s="647"/>
      <c r="J308" s="647"/>
      <c r="K308" s="647"/>
    </row>
    <row r="309" spans="1:11" ht="12.75" customHeight="1">
      <c r="A309" s="536"/>
      <c r="B309" s="536"/>
      <c r="C309" s="536"/>
      <c r="D309" s="536"/>
      <c r="E309" s="646"/>
      <c r="F309" s="647"/>
      <c r="G309" s="647"/>
      <c r="H309" s="647"/>
      <c r="I309" s="647"/>
      <c r="J309" s="647"/>
      <c r="K309" s="647"/>
    </row>
    <row r="310" spans="1:11" ht="37.5" customHeight="1">
      <c r="A310" s="536"/>
      <c r="B310" s="536"/>
      <c r="C310" s="536"/>
      <c r="D310" s="536"/>
      <c r="E310" s="795" t="s">
        <v>392</v>
      </c>
      <c r="F310" s="533"/>
      <c r="G310" s="533"/>
      <c r="H310" s="533"/>
      <c r="I310" s="533"/>
      <c r="J310" s="533"/>
      <c r="K310" s="533"/>
    </row>
    <row r="311" spans="1:11" ht="15" customHeight="1">
      <c r="A311" s="536"/>
      <c r="B311" s="536"/>
      <c r="C311" s="536"/>
      <c r="D311" s="536"/>
      <c r="E311" s="795"/>
      <c r="F311" s="533"/>
      <c r="G311" s="533"/>
      <c r="H311" s="533"/>
      <c r="I311" s="533"/>
      <c r="J311" s="533"/>
      <c r="K311" s="533"/>
    </row>
    <row r="312" spans="1:11" ht="16.5" customHeight="1">
      <c r="A312" s="536"/>
      <c r="B312" s="536"/>
      <c r="C312" s="536"/>
      <c r="D312" s="536"/>
      <c r="E312" s="534" t="s">
        <v>103</v>
      </c>
      <c r="F312" s="533"/>
      <c r="G312" s="533"/>
      <c r="H312" s="533"/>
      <c r="I312" s="533"/>
      <c r="J312" s="533"/>
      <c r="K312" s="533"/>
    </row>
    <row r="313" spans="1:11" ht="16.5" customHeight="1" thickBot="1">
      <c r="A313" s="536"/>
      <c r="B313" s="536"/>
      <c r="C313" s="536"/>
      <c r="D313" s="536"/>
      <c r="E313" s="534" t="s">
        <v>199</v>
      </c>
      <c r="F313" s="537"/>
      <c r="G313" s="537"/>
      <c r="H313" s="537"/>
      <c r="I313" s="537"/>
      <c r="J313" s="537"/>
      <c r="K313" s="538" t="s">
        <v>858</v>
      </c>
    </row>
    <row r="314" spans="1:11" ht="15" customHeight="1">
      <c r="A314" s="536"/>
      <c r="B314" s="536"/>
      <c r="C314" s="536"/>
      <c r="D314" s="536"/>
      <c r="E314" s="541"/>
      <c r="F314" s="777"/>
      <c r="G314" s="778" t="s">
        <v>200</v>
      </c>
      <c r="H314" s="779"/>
      <c r="I314" s="777"/>
      <c r="J314" s="780" t="s">
        <v>47</v>
      </c>
      <c r="K314" s="781" t="s">
        <v>201</v>
      </c>
    </row>
    <row r="315" spans="1:11" ht="15" customHeight="1">
      <c r="A315" s="536"/>
      <c r="B315" s="536"/>
      <c r="C315" s="536"/>
      <c r="D315" s="536"/>
      <c r="E315" s="545" t="s">
        <v>206</v>
      </c>
      <c r="F315" s="782" t="s">
        <v>207</v>
      </c>
      <c r="G315" s="783" t="s">
        <v>968</v>
      </c>
      <c r="H315" s="246" t="s">
        <v>969</v>
      </c>
      <c r="I315" s="782" t="s">
        <v>208</v>
      </c>
      <c r="J315" s="784" t="s">
        <v>48</v>
      </c>
      <c r="K315" s="785" t="s">
        <v>209</v>
      </c>
    </row>
    <row r="316" spans="1:11" ht="15" customHeight="1">
      <c r="A316" s="536"/>
      <c r="B316" s="536"/>
      <c r="C316" s="536"/>
      <c r="D316" s="536"/>
      <c r="E316" s="547"/>
      <c r="F316" s="786"/>
      <c r="G316" s="787" t="s">
        <v>937</v>
      </c>
      <c r="H316" s="788" t="s">
        <v>937</v>
      </c>
      <c r="I316" s="786"/>
      <c r="J316" s="789" t="s">
        <v>211</v>
      </c>
      <c r="K316" s="790" t="s">
        <v>212</v>
      </c>
    </row>
    <row r="317" spans="1:11" ht="15" customHeight="1" thickBot="1">
      <c r="A317" s="536"/>
      <c r="B317" s="536"/>
      <c r="C317" s="536"/>
      <c r="D317" s="536"/>
      <c r="E317" s="550"/>
      <c r="F317" s="791">
        <v>0</v>
      </c>
      <c r="G317" s="829">
        <v>1</v>
      </c>
      <c r="H317" s="830">
        <v>2</v>
      </c>
      <c r="I317" s="829">
        <v>3</v>
      </c>
      <c r="J317" s="831">
        <v>4</v>
      </c>
      <c r="K317" s="794">
        <v>5</v>
      </c>
    </row>
    <row r="318" spans="1:11" ht="18.75" customHeight="1">
      <c r="A318" s="654"/>
      <c r="B318" s="655"/>
      <c r="C318" s="655"/>
      <c r="D318" s="656"/>
      <c r="E318" s="832" t="s">
        <v>677</v>
      </c>
      <c r="F318" s="746"/>
      <c r="G318" s="747"/>
      <c r="H318" s="747"/>
      <c r="I318" s="747"/>
      <c r="J318" s="747" t="s">
        <v>937</v>
      </c>
      <c r="K318" s="657" t="s">
        <v>937</v>
      </c>
    </row>
    <row r="319" spans="1:11" ht="16.5" customHeight="1">
      <c r="A319" s="578"/>
      <c r="B319" s="597"/>
      <c r="C319" s="597"/>
      <c r="D319" s="658">
        <v>8111</v>
      </c>
      <c r="E319" s="659" t="s">
        <v>678</v>
      </c>
      <c r="F319" s="557">
        <v>0</v>
      </c>
      <c r="G319" s="557">
        <v>0</v>
      </c>
      <c r="H319" s="557">
        <v>0</v>
      </c>
      <c r="I319" s="557">
        <v>0</v>
      </c>
      <c r="J319" s="557" t="s">
        <v>937</v>
      </c>
      <c r="K319" s="564" t="s">
        <v>937</v>
      </c>
    </row>
    <row r="320" spans="1:11" ht="25.5" customHeight="1">
      <c r="A320" s="578"/>
      <c r="B320" s="597"/>
      <c r="C320" s="597"/>
      <c r="D320" s="658">
        <v>8115</v>
      </c>
      <c r="E320" s="659" t="s">
        <v>679</v>
      </c>
      <c r="F320" s="557">
        <v>0</v>
      </c>
      <c r="G320" s="557">
        <v>0</v>
      </c>
      <c r="H320" s="557">
        <v>0</v>
      </c>
      <c r="I320" s="557">
        <v>0</v>
      </c>
      <c r="J320" s="557" t="s">
        <v>937</v>
      </c>
      <c r="K320" s="564" t="s">
        <v>937</v>
      </c>
    </row>
    <row r="321" spans="1:11" ht="16.5" customHeight="1">
      <c r="A321" s="660"/>
      <c r="B321" s="661"/>
      <c r="C321" s="662">
        <v>811</v>
      </c>
      <c r="D321" s="663"/>
      <c r="E321" s="664" t="s">
        <v>680</v>
      </c>
      <c r="F321" s="557">
        <v>0</v>
      </c>
      <c r="G321" s="557">
        <v>0</v>
      </c>
      <c r="H321" s="557">
        <v>0</v>
      </c>
      <c r="I321" s="557">
        <v>0</v>
      </c>
      <c r="J321" s="557" t="s">
        <v>937</v>
      </c>
      <c r="K321" s="564" t="s">
        <v>937</v>
      </c>
    </row>
    <row r="322" spans="1:11" ht="16.5" customHeight="1">
      <c r="A322" s="660"/>
      <c r="B322" s="661"/>
      <c r="C322" s="662"/>
      <c r="D322" s="663">
        <v>8121</v>
      </c>
      <c r="E322" s="664" t="s">
        <v>681</v>
      </c>
      <c r="F322" s="557">
        <v>0</v>
      </c>
      <c r="G322" s="557">
        <v>0</v>
      </c>
      <c r="H322" s="557">
        <v>0</v>
      </c>
      <c r="I322" s="557">
        <v>0</v>
      </c>
      <c r="J322" s="557" t="s">
        <v>937</v>
      </c>
      <c r="K322" s="564" t="s">
        <v>937</v>
      </c>
    </row>
    <row r="323" spans="1:11" s="292" customFormat="1" ht="16.5" customHeight="1">
      <c r="A323" s="660"/>
      <c r="B323" s="661"/>
      <c r="C323" s="662">
        <v>812</v>
      </c>
      <c r="D323" s="663"/>
      <c r="E323" s="664" t="s">
        <v>682</v>
      </c>
      <c r="F323" s="557">
        <v>0</v>
      </c>
      <c r="G323" s="557">
        <v>0</v>
      </c>
      <c r="H323" s="557">
        <v>0</v>
      </c>
      <c r="I323" s="557">
        <v>0</v>
      </c>
      <c r="J323" s="557" t="s">
        <v>937</v>
      </c>
      <c r="K323" s="564" t="s">
        <v>937</v>
      </c>
    </row>
    <row r="324" spans="1:11" s="292" customFormat="1" ht="16.5" customHeight="1">
      <c r="A324" s="660"/>
      <c r="B324" s="662">
        <v>81</v>
      </c>
      <c r="C324" s="662"/>
      <c r="D324" s="663"/>
      <c r="E324" s="833" t="s">
        <v>683</v>
      </c>
      <c r="F324" s="557">
        <v>0</v>
      </c>
      <c r="G324" s="557">
        <v>0</v>
      </c>
      <c r="H324" s="557">
        <v>0</v>
      </c>
      <c r="I324" s="557">
        <v>0</v>
      </c>
      <c r="J324" s="557" t="s">
        <v>937</v>
      </c>
      <c r="K324" s="564" t="s">
        <v>937</v>
      </c>
    </row>
    <row r="325" spans="1:11" s="292" customFormat="1" ht="16.5" customHeight="1">
      <c r="A325" s="660"/>
      <c r="B325" s="661"/>
      <c r="C325" s="662">
        <v>821</v>
      </c>
      <c r="D325" s="663"/>
      <c r="E325" s="664" t="s">
        <v>680</v>
      </c>
      <c r="F325" s="557">
        <v>0</v>
      </c>
      <c r="G325" s="557">
        <v>0</v>
      </c>
      <c r="H325" s="557">
        <v>0</v>
      </c>
      <c r="I325" s="557">
        <v>0</v>
      </c>
      <c r="J325" s="557" t="s">
        <v>937</v>
      </c>
      <c r="K325" s="564" t="s">
        <v>937</v>
      </c>
    </row>
    <row r="326" spans="1:11" s="292" customFormat="1" ht="16.5" customHeight="1">
      <c r="A326" s="660"/>
      <c r="B326" s="661"/>
      <c r="C326" s="662"/>
      <c r="D326" s="663">
        <v>8223</v>
      </c>
      <c r="E326" s="664" t="s">
        <v>684</v>
      </c>
      <c r="F326" s="557">
        <v>0</v>
      </c>
      <c r="G326" s="557">
        <v>0</v>
      </c>
      <c r="H326" s="557">
        <v>0</v>
      </c>
      <c r="I326" s="557">
        <v>0</v>
      </c>
      <c r="J326" s="557" t="s">
        <v>937</v>
      </c>
      <c r="K326" s="564" t="s">
        <v>937</v>
      </c>
    </row>
    <row r="327" spans="1:11" ht="16.5" customHeight="1">
      <c r="A327" s="660"/>
      <c r="B327" s="661"/>
      <c r="C327" s="662">
        <v>822</v>
      </c>
      <c r="D327" s="663"/>
      <c r="E327" s="664" t="s">
        <v>685</v>
      </c>
      <c r="F327" s="557">
        <v>0</v>
      </c>
      <c r="G327" s="557">
        <v>0</v>
      </c>
      <c r="H327" s="557">
        <v>0</v>
      </c>
      <c r="I327" s="557">
        <v>0</v>
      </c>
      <c r="J327" s="557" t="s">
        <v>937</v>
      </c>
      <c r="K327" s="564" t="s">
        <v>937</v>
      </c>
    </row>
    <row r="328" spans="1:11" ht="16.5" customHeight="1">
      <c r="A328" s="660"/>
      <c r="B328" s="662">
        <v>82</v>
      </c>
      <c r="C328" s="662"/>
      <c r="D328" s="663"/>
      <c r="E328" s="833" t="s">
        <v>686</v>
      </c>
      <c r="F328" s="557">
        <v>0</v>
      </c>
      <c r="G328" s="557">
        <v>0</v>
      </c>
      <c r="H328" s="557">
        <v>0</v>
      </c>
      <c r="I328" s="557">
        <v>0</v>
      </c>
      <c r="J328" s="557" t="s">
        <v>937</v>
      </c>
      <c r="K328" s="564" t="s">
        <v>937</v>
      </c>
    </row>
    <row r="329" spans="1:11" ht="16.5" customHeight="1">
      <c r="A329" s="665"/>
      <c r="B329" s="666"/>
      <c r="C329" s="667">
        <v>890</v>
      </c>
      <c r="D329" s="668"/>
      <c r="E329" s="669" t="s">
        <v>687</v>
      </c>
      <c r="F329" s="557">
        <v>0</v>
      </c>
      <c r="G329" s="557">
        <v>0</v>
      </c>
      <c r="H329" s="557">
        <v>0</v>
      </c>
      <c r="I329" s="557">
        <v>0</v>
      </c>
      <c r="J329" s="557" t="s">
        <v>937</v>
      </c>
      <c r="K329" s="564" t="s">
        <v>937</v>
      </c>
    </row>
    <row r="330" spans="1:11" ht="16.5" customHeight="1" thickBot="1">
      <c r="A330" s="670"/>
      <c r="B330" s="671">
        <v>89</v>
      </c>
      <c r="C330" s="672"/>
      <c r="D330" s="673"/>
      <c r="E330" s="813" t="s">
        <v>687</v>
      </c>
      <c r="F330" s="557">
        <v>0</v>
      </c>
      <c r="G330" s="557">
        <v>0</v>
      </c>
      <c r="H330" s="557">
        <v>0</v>
      </c>
      <c r="I330" s="557">
        <v>0</v>
      </c>
      <c r="J330" s="557" t="s">
        <v>937</v>
      </c>
      <c r="K330" s="564" t="s">
        <v>937</v>
      </c>
    </row>
    <row r="331" spans="1:11" ht="30" customHeight="1" thickBot="1">
      <c r="A331" s="674">
        <v>8</v>
      </c>
      <c r="B331" s="675"/>
      <c r="C331" s="675"/>
      <c r="D331" s="676"/>
      <c r="E331" s="677" t="s">
        <v>688</v>
      </c>
      <c r="F331" s="587">
        <v>0</v>
      </c>
      <c r="G331" s="587">
        <v>0</v>
      </c>
      <c r="H331" s="587">
        <v>0</v>
      </c>
      <c r="I331" s="587">
        <v>0</v>
      </c>
      <c r="J331" s="587" t="s">
        <v>937</v>
      </c>
      <c r="K331" s="588" t="s">
        <v>937</v>
      </c>
    </row>
    <row r="332" spans="1:11" ht="10.5" customHeight="1" thickBot="1">
      <c r="A332" s="536"/>
      <c r="B332" s="536"/>
      <c r="C332" s="536"/>
      <c r="D332" s="536"/>
      <c r="E332" s="646"/>
      <c r="F332" s="647"/>
      <c r="G332" s="647"/>
      <c r="H332" s="647"/>
      <c r="I332" s="647"/>
      <c r="J332" s="647" t="s">
        <v>937</v>
      </c>
      <c r="K332" s="648" t="s">
        <v>937</v>
      </c>
    </row>
    <row r="333" spans="1:11" ht="24.75" customHeight="1" thickBot="1">
      <c r="A333" s="649" t="s">
        <v>689</v>
      </c>
      <c r="B333" s="651"/>
      <c r="C333" s="651"/>
      <c r="D333" s="652"/>
      <c r="E333" s="678" t="s">
        <v>690</v>
      </c>
      <c r="F333" s="826">
        <v>-38585816.91999999</v>
      </c>
      <c r="G333" s="826">
        <v>-39080730.99999999</v>
      </c>
      <c r="H333" s="826">
        <v>-40681649.999999896</v>
      </c>
      <c r="I333" s="826">
        <v>-40723728.28999999</v>
      </c>
      <c r="J333" s="826" t="s">
        <v>937</v>
      </c>
      <c r="K333" s="827" t="s">
        <v>937</v>
      </c>
    </row>
    <row r="334" spans="1:11" ht="10.5" customHeight="1">
      <c r="A334" s="679"/>
      <c r="B334" s="679"/>
      <c r="C334" s="679"/>
      <c r="D334" s="679"/>
      <c r="E334" s="680"/>
      <c r="F334" s="681"/>
      <c r="G334" s="681"/>
      <c r="H334" s="681"/>
      <c r="I334" s="681"/>
      <c r="J334" s="681" t="s">
        <v>937</v>
      </c>
      <c r="K334" s="682" t="s">
        <v>937</v>
      </c>
    </row>
    <row r="335" spans="1:11" ht="21" customHeight="1" thickBot="1">
      <c r="A335" s="679"/>
      <c r="B335" s="679"/>
      <c r="C335" s="679"/>
      <c r="D335" s="679"/>
      <c r="E335" s="683"/>
      <c r="F335" s="138"/>
      <c r="G335" s="138"/>
      <c r="H335" s="138"/>
      <c r="I335" s="138"/>
      <c r="J335" s="138" t="s">
        <v>937</v>
      </c>
      <c r="K335" s="249" t="s">
        <v>937</v>
      </c>
    </row>
    <row r="336" spans="1:11" ht="30" customHeight="1">
      <c r="A336" s="684"/>
      <c r="B336" s="685"/>
      <c r="C336" s="685"/>
      <c r="D336" s="685"/>
      <c r="E336" s="686" t="s">
        <v>691</v>
      </c>
      <c r="F336" s="687"/>
      <c r="G336" s="687"/>
      <c r="H336" s="687"/>
      <c r="I336" s="687"/>
      <c r="J336" s="687" t="s">
        <v>937</v>
      </c>
      <c r="K336" s="688" t="s">
        <v>937</v>
      </c>
    </row>
    <row r="337" spans="1:11" ht="21.75" customHeight="1">
      <c r="A337" s="689"/>
      <c r="B337" s="690"/>
      <c r="C337" s="690"/>
      <c r="D337" s="690"/>
      <c r="E337" s="691" t="s">
        <v>692</v>
      </c>
      <c r="F337" s="837">
        <v>3949884.06</v>
      </c>
      <c r="G337" s="837">
        <v>4237500</v>
      </c>
      <c r="H337" s="837">
        <v>4237699</v>
      </c>
      <c r="I337" s="837">
        <v>4112755.39</v>
      </c>
      <c r="J337" s="837">
        <v>97.05161669103917</v>
      </c>
      <c r="K337" s="838">
        <v>104.12344584109134</v>
      </c>
    </row>
    <row r="338" spans="1:11" ht="16.5" customHeight="1">
      <c r="A338" s="1171" t="s">
        <v>693</v>
      </c>
      <c r="B338" s="1172"/>
      <c r="C338" s="1172"/>
      <c r="D338" s="1172"/>
      <c r="E338" s="692" t="s">
        <v>694</v>
      </c>
      <c r="F338" s="759">
        <v>2250801.06</v>
      </c>
      <c r="G338" s="757">
        <v>2346600</v>
      </c>
      <c r="H338" s="757">
        <v>2395600</v>
      </c>
      <c r="I338" s="757">
        <v>2394091.37</v>
      </c>
      <c r="J338" s="757">
        <v>99.93702496243114</v>
      </c>
      <c r="K338" s="758">
        <v>106.3661916882161</v>
      </c>
    </row>
    <row r="339" spans="1:11" ht="16.5" customHeight="1">
      <c r="A339" s="1173" t="s">
        <v>695</v>
      </c>
      <c r="B339" s="1174"/>
      <c r="C339" s="1174"/>
      <c r="D339" s="1175"/>
      <c r="E339" s="692" t="s">
        <v>696</v>
      </c>
      <c r="F339" s="839">
        <v>1699083</v>
      </c>
      <c r="G339" s="839">
        <v>1890900</v>
      </c>
      <c r="H339" s="839">
        <v>1842099</v>
      </c>
      <c r="I339" s="839">
        <v>1718664.02</v>
      </c>
      <c r="J339" s="839">
        <v>93.29922116020909</v>
      </c>
      <c r="K339" s="840">
        <v>101.1524463490012</v>
      </c>
    </row>
    <row r="340" spans="1:11" ht="16.5" customHeight="1">
      <c r="A340" s="693" t="s">
        <v>697</v>
      </c>
      <c r="B340" s="694"/>
      <c r="C340" s="694"/>
      <c r="D340" s="694"/>
      <c r="E340" s="695" t="s">
        <v>698</v>
      </c>
      <c r="F340" s="757">
        <v>0</v>
      </c>
      <c r="G340" s="757">
        <v>0</v>
      </c>
      <c r="H340" s="757">
        <v>0</v>
      </c>
      <c r="I340" s="757">
        <v>0</v>
      </c>
      <c r="J340" s="757" t="s">
        <v>937</v>
      </c>
      <c r="K340" s="758" t="s">
        <v>937</v>
      </c>
    </row>
    <row r="341" spans="1:11" ht="16.5" customHeight="1">
      <c r="A341" s="693" t="s">
        <v>699</v>
      </c>
      <c r="B341" s="694"/>
      <c r="C341" s="694"/>
      <c r="D341" s="694"/>
      <c r="E341" s="695" t="s">
        <v>700</v>
      </c>
      <c r="F341" s="557">
        <v>0</v>
      </c>
      <c r="G341" s="557">
        <v>0</v>
      </c>
      <c r="H341" s="557">
        <v>0</v>
      </c>
      <c r="I341" s="557">
        <v>0</v>
      </c>
      <c r="J341" s="557" t="s">
        <v>937</v>
      </c>
      <c r="K341" s="564" t="s">
        <v>937</v>
      </c>
    </row>
    <row r="342" spans="1:11" ht="21.75" customHeight="1">
      <c r="A342" s="696" t="s">
        <v>701</v>
      </c>
      <c r="B342" s="697"/>
      <c r="C342" s="698"/>
      <c r="D342" s="698"/>
      <c r="E342" s="834" t="s">
        <v>412</v>
      </c>
      <c r="F342" s="569">
        <v>0</v>
      </c>
      <c r="G342" s="569">
        <v>0</v>
      </c>
      <c r="H342" s="569">
        <v>0</v>
      </c>
      <c r="I342" s="569">
        <v>0</v>
      </c>
      <c r="J342" s="569" t="s">
        <v>937</v>
      </c>
      <c r="K342" s="570" t="s">
        <v>937</v>
      </c>
    </row>
    <row r="343" spans="1:11" ht="32.25" customHeight="1">
      <c r="A343" s="1176" t="s">
        <v>702</v>
      </c>
      <c r="B343" s="1177"/>
      <c r="C343" s="1177"/>
      <c r="D343" s="1177"/>
      <c r="E343" s="834" t="s">
        <v>703</v>
      </c>
      <c r="F343" s="699">
        <v>0</v>
      </c>
      <c r="G343" s="700">
        <v>0</v>
      </c>
      <c r="H343" s="701">
        <v>0</v>
      </c>
      <c r="I343" s="701">
        <v>0</v>
      </c>
      <c r="J343" s="701" t="s">
        <v>937</v>
      </c>
      <c r="K343" s="702" t="s">
        <v>937</v>
      </c>
    </row>
    <row r="344" spans="1:11" ht="21.75" customHeight="1">
      <c r="A344" s="703" t="s">
        <v>704</v>
      </c>
      <c r="B344" s="698"/>
      <c r="C344" s="698"/>
      <c r="D344" s="698"/>
      <c r="E344" s="835" t="s">
        <v>705</v>
      </c>
      <c r="F344" s="704">
        <v>0</v>
      </c>
      <c r="G344" s="705">
        <v>0</v>
      </c>
      <c r="H344" s="706">
        <v>0</v>
      </c>
      <c r="I344" s="706">
        <v>0</v>
      </c>
      <c r="J344" s="706" t="s">
        <v>937</v>
      </c>
      <c r="K344" s="707" t="s">
        <v>937</v>
      </c>
    </row>
    <row r="345" spans="1:11" ht="26.25">
      <c r="A345" s="703" t="s">
        <v>706</v>
      </c>
      <c r="B345" s="698"/>
      <c r="C345" s="698"/>
      <c r="D345" s="698"/>
      <c r="E345" s="836" t="s">
        <v>707</v>
      </c>
      <c r="F345" s="699">
        <v>0</v>
      </c>
      <c r="G345" s="700">
        <v>0</v>
      </c>
      <c r="H345" s="701">
        <v>0</v>
      </c>
      <c r="I345" s="701">
        <v>0</v>
      </c>
      <c r="J345" s="701" t="s">
        <v>937</v>
      </c>
      <c r="K345" s="702" t="s">
        <v>937</v>
      </c>
    </row>
    <row r="346" spans="1:11" ht="6" customHeight="1" thickBot="1">
      <c r="A346" s="708"/>
      <c r="B346" s="709"/>
      <c r="C346" s="709"/>
      <c r="D346" s="709"/>
      <c r="E346" s="645"/>
      <c r="F346" s="710"/>
      <c r="G346" s="711"/>
      <c r="H346" s="712"/>
      <c r="I346" s="712"/>
      <c r="J346" s="712"/>
      <c r="K346" s="713"/>
    </row>
    <row r="347" spans="1:11" ht="11.25" customHeight="1">
      <c r="A347" s="714"/>
      <c r="B347" s="714"/>
      <c r="C347" s="714"/>
      <c r="D347" s="714"/>
      <c r="E347" s="715"/>
      <c r="F347" s="716"/>
      <c r="G347" s="716"/>
      <c r="H347" s="716"/>
      <c r="I347" s="716"/>
      <c r="J347" s="716"/>
      <c r="K347" s="716"/>
    </row>
    <row r="348" spans="1:11" ht="12.75">
      <c r="A348" s="210"/>
      <c r="B348" s="210"/>
      <c r="C348" s="210"/>
      <c r="D348" s="210"/>
      <c r="E348" s="244" t="s">
        <v>708</v>
      </c>
      <c r="F348" s="245"/>
      <c r="G348" s="245"/>
      <c r="H348" s="245"/>
      <c r="I348" s="245"/>
      <c r="J348" s="245"/>
      <c r="K348" s="245"/>
    </row>
    <row r="349" spans="1:11" ht="12.75">
      <c r="A349" s="526" t="s">
        <v>709</v>
      </c>
      <c r="B349" s="210"/>
      <c r="C349" s="210"/>
      <c r="D349" s="210"/>
      <c r="E349" s="244" t="s">
        <v>710</v>
      </c>
      <c r="F349" s="245"/>
      <c r="G349" s="245"/>
      <c r="H349" s="245"/>
      <c r="I349" s="245"/>
      <c r="J349" s="245"/>
      <c r="K349" s="245"/>
    </row>
    <row r="350" spans="1:11" ht="12.75">
      <c r="A350" s="526"/>
      <c r="B350" s="717"/>
      <c r="C350" s="717"/>
      <c r="D350" s="717"/>
      <c r="E350" s="244" t="s">
        <v>711</v>
      </c>
      <c r="F350" s="245"/>
      <c r="G350" s="245"/>
      <c r="H350" s="245"/>
      <c r="I350" s="245"/>
      <c r="J350" s="245"/>
      <c r="K350" s="245"/>
    </row>
    <row r="351" spans="1:11" ht="12.75">
      <c r="A351" s="525" t="s">
        <v>712</v>
      </c>
      <c r="B351" s="717"/>
      <c r="C351" s="717"/>
      <c r="D351" s="717"/>
      <c r="E351" s="718" t="s">
        <v>713</v>
      </c>
      <c r="F351" s="245"/>
      <c r="G351" s="245"/>
      <c r="H351" s="245"/>
      <c r="I351" s="245"/>
      <c r="J351" s="245"/>
      <c r="K351" s="245"/>
    </row>
    <row r="352" spans="1:11" ht="12.75">
      <c r="A352" s="525" t="s">
        <v>714</v>
      </c>
      <c r="B352" s="525"/>
      <c r="C352" s="525"/>
      <c r="D352" s="525"/>
      <c r="E352" s="244" t="s">
        <v>715</v>
      </c>
      <c r="F352" s="245"/>
      <c r="G352" s="245"/>
      <c r="H352" s="245"/>
      <c r="I352" s="245"/>
      <c r="J352" s="245"/>
      <c r="K352" s="245"/>
    </row>
    <row r="353" spans="1:11" ht="12.75">
      <c r="A353" s="525" t="s">
        <v>716</v>
      </c>
      <c r="B353" s="525"/>
      <c r="C353" s="525"/>
      <c r="D353" s="525"/>
      <c r="E353" s="244" t="s">
        <v>717</v>
      </c>
      <c r="F353" s="245"/>
      <c r="G353" s="245"/>
      <c r="H353" s="245"/>
      <c r="I353" s="245"/>
      <c r="J353" s="245"/>
      <c r="K353" s="245"/>
    </row>
    <row r="354" spans="1:11" ht="12.75">
      <c r="A354" s="526" t="s">
        <v>718</v>
      </c>
      <c r="B354" s="525"/>
      <c r="C354" s="525"/>
      <c r="D354" s="525"/>
      <c r="E354" s="244" t="s">
        <v>719</v>
      </c>
      <c r="F354" s="245"/>
      <c r="G354" s="245"/>
      <c r="H354" s="245"/>
      <c r="I354" s="245"/>
      <c r="J354" s="245"/>
      <c r="K354" s="245"/>
    </row>
    <row r="355" spans="1:11" ht="12.75">
      <c r="A355" s="525" t="s">
        <v>720</v>
      </c>
      <c r="B355" s="525"/>
      <c r="C355" s="525"/>
      <c r="D355" s="525"/>
      <c r="E355" s="244" t="s">
        <v>721</v>
      </c>
      <c r="F355" s="245"/>
      <c r="G355" s="245"/>
      <c r="H355" s="245"/>
      <c r="I355" s="245"/>
      <c r="J355" s="245"/>
      <c r="K355" s="245"/>
    </row>
    <row r="356" spans="1:11" ht="12.75">
      <c r="A356" s="526"/>
      <c r="B356" s="525"/>
      <c r="C356" s="525"/>
      <c r="D356" s="525"/>
      <c r="E356" s="244" t="s">
        <v>722</v>
      </c>
      <c r="F356" s="245"/>
      <c r="G356" s="245"/>
      <c r="H356" s="245"/>
      <c r="I356" s="245"/>
      <c r="J356" s="245"/>
      <c r="K356" s="245"/>
    </row>
    <row r="357" spans="1:11" ht="12.75">
      <c r="A357" s="719"/>
      <c r="B357" s="526"/>
      <c r="C357" s="526"/>
      <c r="D357" s="526"/>
      <c r="E357" s="244"/>
      <c r="F357" s="245"/>
      <c r="G357" s="245"/>
      <c r="H357" s="245"/>
      <c r="I357" s="245"/>
      <c r="J357" s="245"/>
      <c r="K357" s="245"/>
    </row>
    <row r="358" spans="1:11" ht="12.75">
      <c r="A358" s="720"/>
      <c r="B358" s="526"/>
      <c r="C358" s="526"/>
      <c r="D358" s="526"/>
      <c r="E358" s="244" t="s">
        <v>723</v>
      </c>
      <c r="F358" s="245"/>
      <c r="G358" s="245"/>
      <c r="H358" s="245"/>
      <c r="I358" s="245"/>
      <c r="J358" s="245"/>
      <c r="K358" s="245"/>
    </row>
    <row r="359" spans="1:11" ht="12.75">
      <c r="A359" s="528"/>
      <c r="B359" s="528"/>
      <c r="C359" s="528"/>
      <c r="D359" s="528"/>
      <c r="E359" s="243" t="s">
        <v>724</v>
      </c>
      <c r="F359" s="721"/>
      <c r="G359" s="721"/>
      <c r="H359" s="721"/>
      <c r="I359" s="721"/>
      <c r="J359" s="721"/>
      <c r="K359" s="721"/>
    </row>
    <row r="360" spans="1:11" ht="12.75">
      <c r="A360" s="528"/>
      <c r="B360" s="528"/>
      <c r="C360" s="528"/>
      <c r="D360" s="528"/>
      <c r="E360" s="722"/>
      <c r="F360" s="721"/>
      <c r="G360" s="721"/>
      <c r="H360" s="721"/>
      <c r="I360" s="721"/>
      <c r="J360" s="721"/>
      <c r="K360" s="721"/>
    </row>
    <row r="361" spans="1:11" ht="12.75">
      <c r="A361" s="528"/>
      <c r="B361" s="528"/>
      <c r="C361" s="528"/>
      <c r="D361" s="528"/>
      <c r="E361" s="722" t="s">
        <v>725</v>
      </c>
      <c r="F361" s="721"/>
      <c r="G361" s="721"/>
      <c r="H361" s="721"/>
      <c r="I361" s="721"/>
      <c r="J361" s="721"/>
      <c r="K361" s="721"/>
    </row>
    <row r="362" spans="1:11" ht="12.75">
      <c r="A362" s="528"/>
      <c r="B362" s="528"/>
      <c r="C362" s="528"/>
      <c r="D362" s="528"/>
      <c r="E362" s="722" t="s">
        <v>726</v>
      </c>
      <c r="F362" s="721"/>
      <c r="G362" s="721"/>
      <c r="H362" s="721"/>
      <c r="I362" s="721"/>
      <c r="J362" s="721"/>
      <c r="K362" s="721"/>
    </row>
    <row r="363" spans="1:11" ht="12.75">
      <c r="A363" s="528"/>
      <c r="B363" s="528"/>
      <c r="C363" s="528"/>
      <c r="D363" s="528"/>
      <c r="E363" s="722" t="s">
        <v>727</v>
      </c>
      <c r="F363" s="721"/>
      <c r="G363" s="721"/>
      <c r="H363" s="721"/>
      <c r="I363" s="721"/>
      <c r="J363" s="721"/>
      <c r="K363" s="721"/>
    </row>
    <row r="364" spans="1:11" ht="12.75">
      <c r="A364" s="528"/>
      <c r="B364" s="528"/>
      <c r="C364" s="528"/>
      <c r="D364" s="528"/>
      <c r="E364" s="722"/>
      <c r="F364" s="721"/>
      <c r="G364" s="721"/>
      <c r="H364" s="721"/>
      <c r="I364" s="721"/>
      <c r="J364" s="721"/>
      <c r="K364" s="721"/>
    </row>
    <row r="365" spans="1:11" ht="12.75">
      <c r="A365" s="528"/>
      <c r="B365" s="528"/>
      <c r="C365" s="528"/>
      <c r="D365" s="528"/>
      <c r="E365" s="723" t="s">
        <v>732</v>
      </c>
      <c r="F365" s="721"/>
      <c r="G365" s="721"/>
      <c r="H365" s="721"/>
      <c r="I365" s="721"/>
      <c r="J365" s="721"/>
      <c r="K365" s="721"/>
    </row>
    <row r="366" spans="1:11" ht="12.75">
      <c r="A366" s="528"/>
      <c r="B366" s="528"/>
      <c r="C366" s="528"/>
      <c r="D366" s="528"/>
      <c r="E366" s="722" t="s">
        <v>733</v>
      </c>
      <c r="F366" s="721"/>
      <c r="G366" s="721"/>
      <c r="H366" s="721"/>
      <c r="I366" s="721"/>
      <c r="J366" s="721"/>
      <c r="K366" s="721"/>
    </row>
    <row r="367" spans="1:11" ht="12.75">
      <c r="A367" s="528"/>
      <c r="B367" s="528"/>
      <c r="C367" s="528"/>
      <c r="D367" s="528"/>
      <c r="E367" s="722" t="s">
        <v>734</v>
      </c>
      <c r="F367" s="721"/>
      <c r="G367" s="721"/>
      <c r="H367" s="721"/>
      <c r="I367" s="721"/>
      <c r="J367" s="721"/>
      <c r="K367" s="721"/>
    </row>
    <row r="368" spans="1:11" ht="12.75">
      <c r="A368" s="528"/>
      <c r="B368" s="528"/>
      <c r="C368" s="528"/>
      <c r="D368" s="528"/>
      <c r="E368" s="722" t="s">
        <v>735</v>
      </c>
      <c r="F368" s="721"/>
      <c r="G368" s="721"/>
      <c r="H368" s="721"/>
      <c r="I368" s="721"/>
      <c r="J368" s="721"/>
      <c r="K368" s="721"/>
    </row>
    <row r="369" spans="1:11" ht="12.75">
      <c r="A369" s="724"/>
      <c r="B369" s="528"/>
      <c r="C369" s="528"/>
      <c r="D369" s="528"/>
      <c r="E369" s="722" t="s">
        <v>736</v>
      </c>
      <c r="F369" s="721"/>
      <c r="G369" s="721"/>
      <c r="H369" s="721"/>
      <c r="I369" s="721"/>
      <c r="J369" s="721"/>
      <c r="K369" s="721"/>
    </row>
    <row r="370" spans="1:11" ht="12.75">
      <c r="A370" s="725"/>
      <c r="E370" s="726"/>
      <c r="F370" s="721"/>
      <c r="G370" s="721"/>
      <c r="H370" s="721"/>
      <c r="I370" s="721"/>
      <c r="J370" s="721"/>
      <c r="K370" s="721"/>
    </row>
  </sheetData>
  <mergeCells count="4">
    <mergeCell ref="A338:D338"/>
    <mergeCell ref="A339:D339"/>
    <mergeCell ref="A343:D343"/>
    <mergeCell ref="A62:K62"/>
  </mergeCells>
  <printOptions horizontalCentered="1"/>
  <pageMargins left="0.3937007874015748" right="0.3937007874015748" top="0.984251968503937" bottom="0.984251968503937" header="0.7086614173228347" footer="0.9055118110236221"/>
  <pageSetup fitToHeight="6" fitToWidth="1" horizontalDpi="600" verticalDpi="600" orientation="portrait" paperSize="9" scale="60" r:id="rId3"/>
  <headerFooter alignWithMargins="0">
    <oddHeader>&amp;C&amp;"Arial CE,tučné"&amp;14
&amp;RTabulka č. 1
Strana &amp;P/&amp;N</oddHeader>
    <oddFooter>&amp;C&amp;14&amp;P+42
</oddFooter>
  </headerFooter>
  <rowBreaks count="4" manualBreakCount="4">
    <brk id="60" max="255" man="1"/>
    <brk id="62" max="255" man="1"/>
    <brk id="122" max="255" man="1"/>
    <brk id="128" max="255" man="1"/>
  </rowBreaks>
  <colBreaks count="1" manualBreakCount="1">
    <brk id="2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D44">
      <selection activeCell="B64" sqref="B64"/>
    </sheetView>
  </sheetViews>
  <sheetFormatPr defaultColWidth="9.00390625" defaultRowHeight="12.75"/>
  <cols>
    <col min="1" max="1" width="1.875" style="0" customWidth="1"/>
    <col min="2" max="2" width="60.375" style="0" customWidth="1"/>
    <col min="3" max="3" width="9.50390625" style="0" hidden="1" customWidth="1"/>
    <col min="4" max="4" width="14.625" style="522" customWidth="1"/>
    <col min="5" max="6" width="15.625" style="523" customWidth="1"/>
    <col min="7" max="7" width="11.375" style="523" customWidth="1"/>
  </cols>
  <sheetData>
    <row r="1" spans="1:7" ht="17.25">
      <c r="A1" s="421" t="s">
        <v>776</v>
      </c>
      <c r="B1" s="422"/>
      <c r="C1" s="422"/>
      <c r="D1" s="420"/>
      <c r="E1" s="420"/>
      <c r="F1" s="420"/>
      <c r="G1" s="423"/>
    </row>
    <row r="2" spans="1:7" ht="17.25">
      <c r="A2" s="421"/>
      <c r="B2" s="422"/>
      <c r="C2" s="422"/>
      <c r="D2" s="420"/>
      <c r="E2" s="420"/>
      <c r="F2" s="420"/>
      <c r="G2" s="423"/>
    </row>
    <row r="3" spans="1:7" ht="17.25">
      <c r="A3" s="424" t="s">
        <v>103</v>
      </c>
      <c r="B3" s="422"/>
      <c r="C3" s="422"/>
      <c r="D3" s="423"/>
      <c r="E3" s="423"/>
      <c r="F3" s="423"/>
      <c r="G3" s="425"/>
    </row>
    <row r="4" spans="1:7" ht="18" thickBot="1">
      <c r="A4" s="424" t="s">
        <v>104</v>
      </c>
      <c r="B4" s="422"/>
      <c r="C4" s="422"/>
      <c r="D4" s="420"/>
      <c r="E4" s="420"/>
      <c r="F4" s="420"/>
      <c r="G4" s="426" t="s">
        <v>858</v>
      </c>
    </row>
    <row r="5" spans="1:7" ht="27" customHeight="1">
      <c r="A5" s="427" t="s">
        <v>937</v>
      </c>
      <c r="B5" s="428" t="s">
        <v>105</v>
      </c>
      <c r="C5" s="429" t="s">
        <v>106</v>
      </c>
      <c r="D5" s="430" t="s">
        <v>107</v>
      </c>
      <c r="E5" s="431" t="s">
        <v>108</v>
      </c>
      <c r="F5" s="431" t="s">
        <v>893</v>
      </c>
      <c r="G5" s="432" t="s">
        <v>109</v>
      </c>
    </row>
    <row r="6" spans="1:7" ht="12.75" customHeight="1" thickBot="1">
      <c r="A6" s="433"/>
      <c r="B6" s="250"/>
      <c r="C6" s="434"/>
      <c r="D6" s="435">
        <v>1</v>
      </c>
      <c r="E6" s="435">
        <v>2</v>
      </c>
      <c r="F6" s="435">
        <v>3</v>
      </c>
      <c r="G6" s="436">
        <v>4</v>
      </c>
    </row>
    <row r="7" spans="1:7" ht="19.5" customHeight="1">
      <c r="A7" s="437" t="s">
        <v>110</v>
      </c>
      <c r="B7" s="438"/>
      <c r="C7" s="438"/>
      <c r="D7" s="439"/>
      <c r="E7" s="440"/>
      <c r="F7" s="440"/>
      <c r="G7" s="441"/>
    </row>
    <row r="8" spans="1:7" ht="15" customHeight="1">
      <c r="A8" s="442"/>
      <c r="B8" s="443" t="s">
        <v>413</v>
      </c>
      <c r="C8" s="444" t="s">
        <v>111</v>
      </c>
      <c r="D8" s="445">
        <v>256000</v>
      </c>
      <c r="E8" s="446">
        <v>256000</v>
      </c>
      <c r="F8" s="446">
        <v>1231644.54</v>
      </c>
      <c r="G8" s="447">
        <v>481.11</v>
      </c>
    </row>
    <row r="9" spans="1:7" s="454" customFormat="1" ht="17.25" customHeight="1">
      <c r="A9" s="448"/>
      <c r="B9" s="841" t="s">
        <v>414</v>
      </c>
      <c r="C9" s="450" t="s">
        <v>112</v>
      </c>
      <c r="D9" s="451">
        <v>5850000</v>
      </c>
      <c r="E9" s="452">
        <v>5850000</v>
      </c>
      <c r="F9" s="452">
        <v>5713826.29</v>
      </c>
      <c r="G9" s="453">
        <v>97.67</v>
      </c>
    </row>
    <row r="10" spans="1:7" ht="15" customHeight="1">
      <c r="A10" s="442"/>
      <c r="B10" s="449" t="s">
        <v>416</v>
      </c>
      <c r="C10" s="450" t="s">
        <v>113</v>
      </c>
      <c r="D10" s="451">
        <v>4817647</v>
      </c>
      <c r="E10" s="452">
        <v>4817647</v>
      </c>
      <c r="F10" s="452">
        <v>4677965.97</v>
      </c>
      <c r="G10" s="453">
        <v>97.1</v>
      </c>
    </row>
    <row r="11" spans="1:7" ht="15" customHeight="1">
      <c r="A11" s="455"/>
      <c r="B11" s="456" t="s">
        <v>114</v>
      </c>
      <c r="C11" s="457" t="s">
        <v>115</v>
      </c>
      <c r="D11" s="458">
        <v>45186731</v>
      </c>
      <c r="E11" s="459">
        <v>46787650</v>
      </c>
      <c r="F11" s="459">
        <v>47669199.12</v>
      </c>
      <c r="G11" s="460">
        <v>101.88</v>
      </c>
    </row>
    <row r="12" spans="1:7" ht="12.75">
      <c r="A12" s="461"/>
      <c r="B12" s="201"/>
      <c r="C12" s="462"/>
      <c r="D12" s="301"/>
      <c r="E12" s="463"/>
      <c r="F12" s="463"/>
      <c r="G12" s="376"/>
    </row>
    <row r="13" spans="1:7" ht="15">
      <c r="A13" s="464" t="s">
        <v>116</v>
      </c>
      <c r="B13" s="465"/>
      <c r="C13" s="466"/>
      <c r="D13" s="357"/>
      <c r="E13" s="467"/>
      <c r="F13" s="467"/>
      <c r="G13" s="124"/>
    </row>
    <row r="14" spans="1:7" ht="15">
      <c r="A14" s="455"/>
      <c r="B14" s="468" t="s">
        <v>117</v>
      </c>
      <c r="C14" s="469"/>
      <c r="D14" s="470"/>
      <c r="E14" s="471"/>
      <c r="F14" s="471"/>
      <c r="G14" s="373"/>
    </row>
    <row r="15" spans="1:7" ht="18" customHeight="1">
      <c r="A15" s="442"/>
      <c r="B15" s="842" t="s">
        <v>415</v>
      </c>
      <c r="C15" s="472" t="s">
        <v>118</v>
      </c>
      <c r="D15" s="473">
        <v>21029222</v>
      </c>
      <c r="E15" s="474">
        <v>21292040</v>
      </c>
      <c r="F15" s="474">
        <v>21240215.45</v>
      </c>
      <c r="G15" s="475">
        <v>99.76</v>
      </c>
    </row>
    <row r="16" spans="1:7" ht="15" customHeight="1">
      <c r="A16" s="442"/>
      <c r="B16" s="476" t="s">
        <v>119</v>
      </c>
      <c r="C16" s="444" t="s">
        <v>120</v>
      </c>
      <c r="D16" s="473">
        <v>20524974</v>
      </c>
      <c r="E16" s="474">
        <v>20787203</v>
      </c>
      <c r="F16" s="474">
        <v>20791531.54</v>
      </c>
      <c r="G16" s="475">
        <v>100.02</v>
      </c>
    </row>
    <row r="17" spans="1:7" ht="15">
      <c r="A17" s="442"/>
      <c r="B17" s="843" t="s">
        <v>417</v>
      </c>
      <c r="C17" s="444" t="s">
        <v>121</v>
      </c>
      <c r="D17" s="451">
        <v>7216916</v>
      </c>
      <c r="E17" s="477">
        <v>7309266</v>
      </c>
      <c r="F17" s="477">
        <v>7308583.97</v>
      </c>
      <c r="G17" s="478">
        <v>99.99</v>
      </c>
    </row>
    <row r="18" spans="1:7" ht="16.5" customHeight="1">
      <c r="A18" s="442"/>
      <c r="B18" s="842" t="s">
        <v>418</v>
      </c>
      <c r="C18" s="444" t="s">
        <v>122</v>
      </c>
      <c r="D18" s="451">
        <v>410500</v>
      </c>
      <c r="E18" s="452">
        <v>415737</v>
      </c>
      <c r="F18" s="452">
        <v>415821.08</v>
      </c>
      <c r="G18" s="478">
        <v>100.02</v>
      </c>
    </row>
    <row r="19" spans="1:8" ht="15.75" customHeight="1">
      <c r="A19" s="442"/>
      <c r="B19" s="844" t="s">
        <v>419</v>
      </c>
      <c r="C19" s="457" t="s">
        <v>123</v>
      </c>
      <c r="D19" s="479">
        <v>3848866</v>
      </c>
      <c r="E19" s="459">
        <v>4740439</v>
      </c>
      <c r="F19" s="459">
        <v>3999177.35</v>
      </c>
      <c r="G19" s="480">
        <v>84.36</v>
      </c>
      <c r="H19" t="s">
        <v>434</v>
      </c>
    </row>
    <row r="20" spans="1:7" ht="12.75">
      <c r="A20" s="442"/>
      <c r="B20" s="129"/>
      <c r="C20" s="462"/>
      <c r="D20" s="481"/>
      <c r="E20" s="463"/>
      <c r="F20" s="463"/>
      <c r="G20" s="376"/>
    </row>
    <row r="21" spans="1:7" ht="15">
      <c r="A21" s="442"/>
      <c r="B21" s="482" t="s">
        <v>124</v>
      </c>
      <c r="C21" s="483"/>
      <c r="D21" s="357"/>
      <c r="E21" s="467"/>
      <c r="F21" s="467"/>
      <c r="G21" s="124"/>
    </row>
    <row r="22" spans="1:7" ht="15" customHeight="1">
      <c r="A22" s="442"/>
      <c r="B22" s="476" t="s">
        <v>125</v>
      </c>
      <c r="C22" s="444" t="s">
        <v>126</v>
      </c>
      <c r="D22" s="445">
        <v>18984</v>
      </c>
      <c r="E22" s="484">
        <v>19613</v>
      </c>
      <c r="F22" s="484">
        <v>19727.99</v>
      </c>
      <c r="G22" s="485">
        <v>100.59</v>
      </c>
    </row>
    <row r="23" spans="1:7" ht="15" customHeight="1">
      <c r="A23" s="442"/>
      <c r="B23" s="486" t="s">
        <v>127</v>
      </c>
      <c r="C23" s="444" t="s">
        <v>128</v>
      </c>
      <c r="D23" s="473">
        <v>14810</v>
      </c>
      <c r="E23" s="474">
        <v>14793</v>
      </c>
      <c r="F23" s="474">
        <v>14909.31</v>
      </c>
      <c r="G23" s="475">
        <v>100.79</v>
      </c>
    </row>
    <row r="24" spans="1:7" ht="15" customHeight="1">
      <c r="A24" s="442"/>
      <c r="B24" s="486" t="s">
        <v>129</v>
      </c>
      <c r="C24" s="444" t="s">
        <v>130</v>
      </c>
      <c r="D24" s="473">
        <v>4174</v>
      </c>
      <c r="E24" s="474">
        <v>4820</v>
      </c>
      <c r="F24" s="474">
        <v>4818.68</v>
      </c>
      <c r="G24" s="475">
        <v>99.97</v>
      </c>
    </row>
    <row r="25" spans="1:7" ht="15" customHeight="1">
      <c r="A25" s="442"/>
      <c r="B25" s="487" t="s">
        <v>131</v>
      </c>
      <c r="C25" s="444" t="s">
        <v>132</v>
      </c>
      <c r="D25" s="473"/>
      <c r="E25" s="474"/>
      <c r="F25" s="474"/>
      <c r="G25" s="475"/>
    </row>
    <row r="26" spans="1:7" ht="15" customHeight="1">
      <c r="A26" s="442"/>
      <c r="B26" s="487" t="s">
        <v>151</v>
      </c>
      <c r="C26" s="444" t="s">
        <v>152</v>
      </c>
      <c r="D26" s="473">
        <v>2520</v>
      </c>
      <c r="E26" s="474">
        <v>2520</v>
      </c>
      <c r="F26" s="474">
        <v>2490.75</v>
      </c>
      <c r="G26" s="475">
        <v>98.84</v>
      </c>
    </row>
    <row r="27" spans="1:7" ht="15" customHeight="1">
      <c r="A27" s="442"/>
      <c r="B27" s="488" t="s">
        <v>153</v>
      </c>
      <c r="C27" s="444" t="s">
        <v>154</v>
      </c>
      <c r="D27" s="473">
        <v>1600</v>
      </c>
      <c r="E27" s="474">
        <v>1600</v>
      </c>
      <c r="F27" s="474">
        <v>1600</v>
      </c>
      <c r="G27" s="475">
        <v>100</v>
      </c>
    </row>
    <row r="28" spans="1:7" ht="15">
      <c r="A28" s="442"/>
      <c r="B28" s="845" t="s">
        <v>420</v>
      </c>
      <c r="C28" s="444" t="s">
        <v>155</v>
      </c>
      <c r="D28" s="489"/>
      <c r="E28" s="490"/>
      <c r="F28" s="490"/>
      <c r="G28" s="491"/>
    </row>
    <row r="29" spans="1:7" ht="15">
      <c r="A29" s="442"/>
      <c r="B29" s="846" t="s">
        <v>422</v>
      </c>
      <c r="C29" s="444" t="s">
        <v>156</v>
      </c>
      <c r="D29" s="489">
        <v>20552579</v>
      </c>
      <c r="E29" s="490">
        <v>20810451</v>
      </c>
      <c r="F29" s="490">
        <v>20760997.14</v>
      </c>
      <c r="G29" s="491">
        <v>99.76</v>
      </c>
    </row>
    <row r="30" spans="1:7" ht="16.5" customHeight="1">
      <c r="A30" s="442"/>
      <c r="B30" s="846" t="s">
        <v>421</v>
      </c>
      <c r="C30" s="444" t="s">
        <v>157</v>
      </c>
      <c r="D30" s="489">
        <v>20062066</v>
      </c>
      <c r="E30" s="490">
        <v>20317386</v>
      </c>
      <c r="F30" s="490">
        <v>20323784.11</v>
      </c>
      <c r="G30" s="491">
        <v>100.03</v>
      </c>
    </row>
    <row r="31" spans="1:7" ht="15" customHeight="1">
      <c r="A31" s="442"/>
      <c r="B31" s="492" t="s">
        <v>158</v>
      </c>
      <c r="C31" s="444" t="s">
        <v>159</v>
      </c>
      <c r="D31" s="489">
        <v>2346600</v>
      </c>
      <c r="E31" s="490">
        <v>2395600</v>
      </c>
      <c r="F31" s="490">
        <v>2394091.37</v>
      </c>
      <c r="G31" s="491">
        <v>99.94</v>
      </c>
    </row>
    <row r="32" spans="1:7" ht="15" customHeight="1">
      <c r="A32" s="442"/>
      <c r="B32" s="493" t="s">
        <v>160</v>
      </c>
      <c r="C32" s="444" t="s">
        <v>161</v>
      </c>
      <c r="D32" s="489">
        <v>1890900</v>
      </c>
      <c r="E32" s="490">
        <v>1842099</v>
      </c>
      <c r="F32" s="490">
        <v>1718664.02</v>
      </c>
      <c r="G32" s="491">
        <v>93.3</v>
      </c>
    </row>
    <row r="33" spans="1:7" ht="15" customHeight="1">
      <c r="A33" s="442"/>
      <c r="B33" s="493" t="s">
        <v>162</v>
      </c>
      <c r="C33" s="444" t="s">
        <v>163</v>
      </c>
      <c r="D33" s="489"/>
      <c r="E33" s="490">
        <v>15740</v>
      </c>
      <c r="F33" s="490">
        <v>9265</v>
      </c>
      <c r="G33" s="491">
        <v>58.86</v>
      </c>
    </row>
    <row r="34" spans="1:7" ht="17.25" customHeight="1">
      <c r="A34" s="442"/>
      <c r="B34" s="847" t="s">
        <v>423</v>
      </c>
      <c r="C34" s="444" t="s">
        <v>164</v>
      </c>
      <c r="D34" s="489">
        <v>3900</v>
      </c>
      <c r="E34" s="490">
        <v>71804</v>
      </c>
      <c r="F34" s="490">
        <v>60645.18</v>
      </c>
      <c r="G34" s="491">
        <v>84.46</v>
      </c>
    </row>
    <row r="35" spans="1:7" ht="15" customHeight="1">
      <c r="A35" s="442"/>
      <c r="B35" s="493" t="s">
        <v>165</v>
      </c>
      <c r="C35" s="444" t="s">
        <v>166</v>
      </c>
      <c r="D35" s="489"/>
      <c r="E35" s="490">
        <v>98345</v>
      </c>
      <c r="F35" s="490">
        <v>98330.27</v>
      </c>
      <c r="G35" s="491">
        <v>99.99</v>
      </c>
    </row>
    <row r="36" spans="1:7" ht="15" customHeight="1">
      <c r="A36" s="442"/>
      <c r="B36" s="847" t="s">
        <v>424</v>
      </c>
      <c r="C36" s="444" t="s">
        <v>167</v>
      </c>
      <c r="D36" s="489">
        <v>5068</v>
      </c>
      <c r="E36" s="490">
        <v>25449</v>
      </c>
      <c r="F36" s="490">
        <v>5719.31</v>
      </c>
      <c r="G36" s="491">
        <v>22.47</v>
      </c>
    </row>
    <row r="37" spans="1:7" ht="15" customHeight="1">
      <c r="A37" s="442"/>
      <c r="B37" s="847" t="s">
        <v>425</v>
      </c>
      <c r="C37" s="444" t="s">
        <v>168</v>
      </c>
      <c r="D37" s="489">
        <v>77601</v>
      </c>
      <c r="E37" s="490">
        <v>143368</v>
      </c>
      <c r="F37" s="490">
        <v>98466.07</v>
      </c>
      <c r="G37" s="491">
        <v>68.68</v>
      </c>
    </row>
    <row r="38" spans="1:7" ht="15" customHeight="1">
      <c r="A38" s="442"/>
      <c r="B38" s="848" t="s">
        <v>426</v>
      </c>
      <c r="C38" s="494" t="s">
        <v>169</v>
      </c>
      <c r="D38" s="495">
        <v>77601</v>
      </c>
      <c r="E38" s="496">
        <v>143368</v>
      </c>
      <c r="F38" s="496">
        <v>98466.07</v>
      </c>
      <c r="G38" s="497">
        <v>68.68</v>
      </c>
    </row>
    <row r="39" spans="1:7" ht="16.5" customHeight="1">
      <c r="A39" s="442"/>
      <c r="B39" s="492" t="s">
        <v>170</v>
      </c>
      <c r="C39" s="498" t="s">
        <v>171</v>
      </c>
      <c r="D39" s="489">
        <v>77601</v>
      </c>
      <c r="E39" s="490">
        <v>143368</v>
      </c>
      <c r="F39" s="490">
        <v>98466.07</v>
      </c>
      <c r="G39" s="491">
        <v>68.68</v>
      </c>
    </row>
    <row r="40" spans="1:7" ht="15" customHeight="1">
      <c r="A40" s="442"/>
      <c r="B40" s="499" t="s">
        <v>427</v>
      </c>
      <c r="C40" s="444" t="s">
        <v>172</v>
      </c>
      <c r="D40" s="500">
        <v>964</v>
      </c>
      <c r="E40" s="501">
        <v>1014</v>
      </c>
      <c r="F40" s="501">
        <v>901.18</v>
      </c>
      <c r="G40" s="502">
        <v>88.87</v>
      </c>
    </row>
    <row r="41" spans="1:7" ht="27" customHeight="1">
      <c r="A41" s="442"/>
      <c r="B41" s="492" t="s">
        <v>173</v>
      </c>
      <c r="C41" s="503" t="s">
        <v>174</v>
      </c>
      <c r="D41" s="489">
        <v>150</v>
      </c>
      <c r="E41" s="490">
        <v>150</v>
      </c>
      <c r="F41" s="490">
        <v>149.43</v>
      </c>
      <c r="G41" s="504">
        <v>99.62</v>
      </c>
    </row>
    <row r="42" spans="1:7" ht="15" customHeight="1">
      <c r="A42" s="10"/>
      <c r="B42" s="505" t="s">
        <v>175</v>
      </c>
      <c r="C42" s="457" t="s">
        <v>176</v>
      </c>
      <c r="D42" s="506">
        <v>150</v>
      </c>
      <c r="E42" s="507">
        <v>150</v>
      </c>
      <c r="F42" s="507">
        <v>148.92</v>
      </c>
      <c r="G42" s="508">
        <v>99.28</v>
      </c>
    </row>
    <row r="43" spans="1:7" ht="15" customHeight="1">
      <c r="A43" s="442"/>
      <c r="B43" s="849" t="s">
        <v>582</v>
      </c>
      <c r="C43" s="444" t="s">
        <v>177</v>
      </c>
      <c r="D43" s="500">
        <v>106</v>
      </c>
      <c r="E43" s="501">
        <v>156</v>
      </c>
      <c r="F43" s="501">
        <v>87.66</v>
      </c>
      <c r="G43" s="510">
        <v>56.19</v>
      </c>
    </row>
    <row r="44" spans="1:7" ht="15" customHeight="1">
      <c r="A44" s="442"/>
      <c r="B44" s="850" t="s">
        <v>583</v>
      </c>
      <c r="C44" s="503" t="s">
        <v>178</v>
      </c>
      <c r="D44" s="489">
        <v>100</v>
      </c>
      <c r="E44" s="490">
        <v>100</v>
      </c>
      <c r="F44" s="490">
        <v>100</v>
      </c>
      <c r="G44" s="504">
        <v>100</v>
      </c>
    </row>
    <row r="45" spans="1:7" ht="15" customHeight="1">
      <c r="A45" s="442"/>
      <c r="B45" s="492" t="s">
        <v>179</v>
      </c>
      <c r="C45" s="503" t="s">
        <v>180</v>
      </c>
      <c r="D45" s="489">
        <v>198</v>
      </c>
      <c r="E45" s="490">
        <v>198</v>
      </c>
      <c r="F45" s="490">
        <v>198</v>
      </c>
      <c r="G45" s="504">
        <v>100</v>
      </c>
    </row>
    <row r="46" spans="1:7" ht="12.75">
      <c r="A46" s="442"/>
      <c r="B46" s="509" t="s">
        <v>181</v>
      </c>
      <c r="C46" s="444" t="s">
        <v>182</v>
      </c>
      <c r="D46" s="500">
        <v>100</v>
      </c>
      <c r="E46" s="501">
        <v>100</v>
      </c>
      <c r="F46" s="501">
        <v>93.86</v>
      </c>
      <c r="G46" s="510">
        <v>93.86</v>
      </c>
    </row>
    <row r="47" spans="1:7" ht="15" customHeight="1">
      <c r="A47" s="442"/>
      <c r="B47" s="492" t="s">
        <v>183</v>
      </c>
      <c r="C47" s="503" t="s">
        <v>184</v>
      </c>
      <c r="D47" s="489">
        <v>20</v>
      </c>
      <c r="E47" s="490">
        <v>20</v>
      </c>
      <c r="F47" s="490">
        <v>18.41</v>
      </c>
      <c r="G47" s="504">
        <v>92.05</v>
      </c>
    </row>
    <row r="48" spans="1:7" ht="15" customHeight="1">
      <c r="A48" s="442"/>
      <c r="B48" s="850" t="s">
        <v>584</v>
      </c>
      <c r="C48" s="444" t="s">
        <v>185</v>
      </c>
      <c r="D48" s="489">
        <v>30</v>
      </c>
      <c r="E48" s="490">
        <v>30</v>
      </c>
      <c r="F48" s="490">
        <v>27.75</v>
      </c>
      <c r="G48" s="504">
        <v>92.5</v>
      </c>
    </row>
    <row r="49" spans="1:7" ht="15" customHeight="1">
      <c r="A49" s="442"/>
      <c r="B49" s="492" t="s">
        <v>186</v>
      </c>
      <c r="C49" s="503" t="s">
        <v>187</v>
      </c>
      <c r="D49" s="489">
        <v>15</v>
      </c>
      <c r="E49" s="490">
        <v>15</v>
      </c>
      <c r="F49" s="490">
        <v>12.5</v>
      </c>
      <c r="G49" s="504">
        <v>83.33</v>
      </c>
    </row>
    <row r="50" spans="1:7" ht="31.5" customHeight="1">
      <c r="A50" s="442"/>
      <c r="B50" s="492" t="s">
        <v>585</v>
      </c>
      <c r="C50" s="444" t="s">
        <v>188</v>
      </c>
      <c r="D50" s="489">
        <v>15</v>
      </c>
      <c r="E50" s="490">
        <v>15</v>
      </c>
      <c r="F50" s="490">
        <v>14.25</v>
      </c>
      <c r="G50" s="504">
        <v>95</v>
      </c>
    </row>
    <row r="51" spans="1:7" ht="15" customHeight="1">
      <c r="A51" s="442"/>
      <c r="B51" s="511" t="s">
        <v>586</v>
      </c>
      <c r="C51" s="494" t="s">
        <v>189</v>
      </c>
      <c r="D51" s="309">
        <v>80</v>
      </c>
      <c r="E51" s="512">
        <v>80</v>
      </c>
      <c r="F51" s="512">
        <v>50.4</v>
      </c>
      <c r="G51" s="513">
        <v>63</v>
      </c>
    </row>
    <row r="52" spans="1:7" ht="4.5" customHeight="1" thickBot="1">
      <c r="A52" s="514"/>
      <c r="B52" s="262" t="s">
        <v>937</v>
      </c>
      <c r="C52" s="515"/>
      <c r="D52" s="311"/>
      <c r="E52" s="516"/>
      <c r="F52" s="516"/>
      <c r="G52" s="75"/>
    </row>
    <row r="53" spans="1:7" ht="14.25" customHeight="1">
      <c r="A53" s="129"/>
      <c r="B53" s="201"/>
      <c r="C53" s="222"/>
      <c r="D53" s="120"/>
      <c r="E53" s="119"/>
      <c r="F53" s="119"/>
      <c r="G53" s="119"/>
    </row>
    <row r="54" spans="1:7" ht="15" customHeight="1">
      <c r="A54" s="517" t="s">
        <v>190</v>
      </c>
      <c r="B54" s="129"/>
      <c r="C54" s="518"/>
      <c r="D54"/>
      <c r="E54"/>
      <c r="F54"/>
      <c r="G54"/>
    </row>
    <row r="55" spans="1:7" ht="15" customHeight="1">
      <c r="A55" s="517" t="s">
        <v>191</v>
      </c>
      <c r="B55" s="129"/>
      <c r="C55" s="518"/>
      <c r="D55"/>
      <c r="E55"/>
      <c r="F55"/>
      <c r="G55"/>
    </row>
    <row r="56" spans="1:7" ht="15" customHeight="1">
      <c r="A56" s="517" t="s">
        <v>192</v>
      </c>
      <c r="B56" s="129"/>
      <c r="C56" s="518"/>
      <c r="D56"/>
      <c r="E56"/>
      <c r="F56"/>
      <c r="G56"/>
    </row>
    <row r="57" spans="1:7" ht="15" customHeight="1">
      <c r="A57" s="519" t="s">
        <v>193</v>
      </c>
      <c r="C57" s="518"/>
      <c r="D57"/>
      <c r="E57"/>
      <c r="F57"/>
      <c r="G57"/>
    </row>
    <row r="58" spans="1:7" ht="15" customHeight="1">
      <c r="A58" s="517" t="s">
        <v>194</v>
      </c>
      <c r="C58" s="518"/>
      <c r="D58"/>
      <c r="E58"/>
      <c r="F58"/>
      <c r="G58"/>
    </row>
    <row r="59" spans="1:7" ht="15" customHeight="1">
      <c r="A59" s="220" t="s">
        <v>195</v>
      </c>
      <c r="B59" s="210" t="s">
        <v>196</v>
      </c>
      <c r="C59" s="520"/>
      <c r="D59" s="520"/>
      <c r="E59" s="520"/>
      <c r="F59" s="521"/>
      <c r="G59"/>
    </row>
    <row r="60" spans="2:7" ht="15" customHeight="1">
      <c r="B60" s="210" t="s">
        <v>197</v>
      </c>
      <c r="C60" s="222"/>
      <c r="D60" s="222"/>
      <c r="E60" s="222"/>
      <c r="F60" s="521"/>
      <c r="G60"/>
    </row>
    <row r="61" spans="2:7" ht="15" customHeight="1">
      <c r="B61" s="210" t="s">
        <v>198</v>
      </c>
      <c r="C61" s="520"/>
      <c r="D61" s="520"/>
      <c r="E61" s="520"/>
      <c r="F61" s="521"/>
      <c r="G61"/>
    </row>
    <row r="62" spans="2:7" ht="15" customHeight="1">
      <c r="B62" s="210"/>
      <c r="C62" s="520"/>
      <c r="D62" s="520"/>
      <c r="E62" s="520"/>
      <c r="F62" s="521"/>
      <c r="G62"/>
    </row>
    <row r="63" spans="1:7" ht="26.25" customHeight="1">
      <c r="A63" s="454" t="s">
        <v>434</v>
      </c>
      <c r="B63" s="1182" t="s">
        <v>581</v>
      </c>
      <c r="C63" s="1183"/>
      <c r="D63" s="1183"/>
      <c r="E63" s="1183"/>
      <c r="F63" s="1183"/>
      <c r="G63" s="1183"/>
    </row>
    <row r="64" spans="1:7" ht="17.25" customHeight="1">
      <c r="A64" s="454"/>
      <c r="B64" s="1020"/>
      <c r="C64" s="1006"/>
      <c r="D64" s="1006"/>
      <c r="E64" s="1006"/>
      <c r="F64" s="1006"/>
      <c r="G64" s="1006"/>
    </row>
    <row r="66" spans="2:10" ht="12.75">
      <c r="B66" s="138" t="s">
        <v>587</v>
      </c>
      <c r="E66" s="1180" t="s">
        <v>11</v>
      </c>
      <c r="F66" s="1181"/>
      <c r="G66" s="1181"/>
      <c r="J66" s="384"/>
    </row>
    <row r="67" spans="5:7" ht="12.75">
      <c r="E67" s="1181" t="s">
        <v>33</v>
      </c>
      <c r="F67" s="1181"/>
      <c r="G67" s="1181"/>
    </row>
  </sheetData>
  <mergeCells count="3">
    <mergeCell ref="E66:G66"/>
    <mergeCell ref="E67:G67"/>
    <mergeCell ref="B63:G63"/>
  </mergeCells>
  <printOptions horizontalCentered="1"/>
  <pageMargins left="1.1811023622047245" right="0.3937007874015748" top="0.984251968503937" bottom="0.5905511811023623" header="0.7086614173228347" footer="0.5118110236220472"/>
  <pageSetup fitToHeight="1" fitToWidth="1" horizontalDpi="600" verticalDpi="600" orientation="portrait" paperSize="9" scale="67" r:id="rId1"/>
  <headerFooter alignWithMargins="0">
    <oddHeader>&amp;RTabulka č. 2
</oddHeader>
    <oddFooter>&amp;C&amp;12&amp;P+48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1"/>
  <sheetViews>
    <sheetView workbookViewId="0" topLeftCell="K131">
      <selection activeCell="N149" sqref="N149"/>
    </sheetView>
  </sheetViews>
  <sheetFormatPr defaultColWidth="9.00390625" defaultRowHeight="12.75"/>
  <cols>
    <col min="1" max="1" width="40.375" style="0" customWidth="1"/>
    <col min="2" max="2" width="17.50390625" style="0" customWidth="1"/>
    <col min="3" max="3" width="14.375" style="0" customWidth="1"/>
    <col min="4" max="4" width="16.00390625" style="0" customWidth="1"/>
    <col min="6" max="6" width="11.00390625" style="0" customWidth="1"/>
    <col min="7" max="7" width="16.00390625" style="0" customWidth="1"/>
    <col min="8" max="8" width="13.625" style="0" customWidth="1"/>
    <col min="9" max="9" width="17.50390625" style="0" customWidth="1"/>
    <col min="11" max="11" width="10.625" style="0" customWidth="1"/>
    <col min="12" max="12" width="16.625" style="0" customWidth="1"/>
    <col min="13" max="13" width="15.00390625" style="0" customWidth="1"/>
    <col min="14" max="14" width="16.375" style="0" customWidth="1"/>
    <col min="16" max="16" width="13.125" style="0" customWidth="1"/>
    <col min="18" max="18" width="11.625" style="0" customWidth="1"/>
    <col min="19" max="19" width="16.375" style="0" customWidth="1"/>
    <col min="20" max="20" width="11.00390625" style="0" customWidth="1"/>
  </cols>
  <sheetData>
    <row r="2" spans="1:20" ht="17.25">
      <c r="A2" s="385" t="s">
        <v>85</v>
      </c>
      <c r="L2" s="12"/>
      <c r="S2" s="1184" t="s">
        <v>826</v>
      </c>
      <c r="T2" s="1185"/>
    </row>
    <row r="3" spans="1:20" ht="21">
      <c r="A3" s="386"/>
      <c r="B3" s="387"/>
      <c r="H3" s="1066" t="s">
        <v>777</v>
      </c>
      <c r="I3" s="4"/>
      <c r="J3" s="4"/>
      <c r="K3" s="4"/>
      <c r="S3" s="1191"/>
      <c r="T3" s="1192"/>
    </row>
    <row r="4" spans="1:20" ht="21">
      <c r="A4" s="388"/>
      <c r="B4" s="388"/>
      <c r="C4" s="15"/>
      <c r="D4" s="15"/>
      <c r="E4" s="15"/>
      <c r="F4" s="17"/>
      <c r="G4" s="16"/>
      <c r="H4" s="1186" t="s">
        <v>93</v>
      </c>
      <c r="I4" s="1186"/>
      <c r="J4" s="1186"/>
      <c r="K4" s="1186"/>
      <c r="L4" s="1186"/>
      <c r="M4" s="1186"/>
      <c r="N4" s="15"/>
      <c r="O4" s="15"/>
      <c r="P4" s="15"/>
      <c r="Q4" s="15"/>
      <c r="R4" s="15"/>
      <c r="S4" s="15"/>
      <c r="T4" s="15"/>
    </row>
    <row r="5" spans="2:20" ht="13.5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4.25" thickBot="1" thickTop="1">
      <c r="A6" s="19"/>
      <c r="B6" s="20" t="s">
        <v>94</v>
      </c>
      <c r="C6" s="21"/>
      <c r="D6" s="21"/>
      <c r="E6" s="21"/>
      <c r="F6" s="22"/>
      <c r="G6" s="21" t="s">
        <v>95</v>
      </c>
      <c r="H6" s="21"/>
      <c r="I6" s="21"/>
      <c r="J6" s="21"/>
      <c r="K6" s="21"/>
      <c r="L6" s="1187" t="s">
        <v>96</v>
      </c>
      <c r="M6" s="1188"/>
      <c r="N6" s="1188"/>
      <c r="O6" s="1188"/>
      <c r="P6" s="1189"/>
      <c r="Q6" s="23"/>
      <c r="R6" s="24" t="s">
        <v>827</v>
      </c>
      <c r="S6" s="25"/>
      <c r="T6" s="26"/>
    </row>
    <row r="7" spans="1:20" ht="13.5" thickBot="1">
      <c r="A7" s="27"/>
      <c r="B7" s="37" t="s">
        <v>828</v>
      </c>
      <c r="C7" s="29" t="s">
        <v>829</v>
      </c>
      <c r="D7" s="30"/>
      <c r="E7" s="31"/>
      <c r="F7" s="32"/>
      <c r="G7" s="37" t="s">
        <v>828</v>
      </c>
      <c r="H7" s="29" t="s">
        <v>829</v>
      </c>
      <c r="I7" s="30"/>
      <c r="J7" s="31"/>
      <c r="K7" s="33"/>
      <c r="L7" s="28" t="s">
        <v>828</v>
      </c>
      <c r="M7" s="29" t="s">
        <v>829</v>
      </c>
      <c r="N7" s="30"/>
      <c r="O7" s="31"/>
      <c r="P7" s="32"/>
      <c r="Q7" s="389" t="s">
        <v>830</v>
      </c>
      <c r="R7" s="34" t="s">
        <v>831</v>
      </c>
      <c r="S7" s="35"/>
      <c r="T7" s="36" t="s">
        <v>832</v>
      </c>
    </row>
    <row r="8" spans="1:20" ht="12.75">
      <c r="A8" s="27"/>
      <c r="B8" s="37" t="s">
        <v>833</v>
      </c>
      <c r="C8" s="37" t="s">
        <v>834</v>
      </c>
      <c r="D8" s="37" t="s">
        <v>828</v>
      </c>
      <c r="E8" s="37" t="s">
        <v>835</v>
      </c>
      <c r="F8" s="32" t="s">
        <v>836</v>
      </c>
      <c r="G8" s="37" t="s">
        <v>833</v>
      </c>
      <c r="H8" s="37" t="s">
        <v>834</v>
      </c>
      <c r="I8" s="37" t="s">
        <v>828</v>
      </c>
      <c r="J8" s="37" t="s">
        <v>835</v>
      </c>
      <c r="K8" s="32" t="s">
        <v>836</v>
      </c>
      <c r="L8" s="28" t="s">
        <v>833</v>
      </c>
      <c r="M8" s="37" t="s">
        <v>834</v>
      </c>
      <c r="N8" s="37" t="s">
        <v>828</v>
      </c>
      <c r="O8" s="37" t="s">
        <v>836</v>
      </c>
      <c r="P8" s="32" t="s">
        <v>836</v>
      </c>
      <c r="Q8" s="389" t="s">
        <v>837</v>
      </c>
      <c r="R8" s="38"/>
      <c r="S8" s="39" t="s">
        <v>838</v>
      </c>
      <c r="T8" s="36" t="s">
        <v>839</v>
      </c>
    </row>
    <row r="9" spans="1:20" ht="12.75">
      <c r="A9" s="27"/>
      <c r="B9" s="37" t="s">
        <v>840</v>
      </c>
      <c r="C9" s="37" t="s">
        <v>841</v>
      </c>
      <c r="D9" s="37" t="s">
        <v>842</v>
      </c>
      <c r="E9" s="37" t="s">
        <v>843</v>
      </c>
      <c r="F9" s="32" t="s">
        <v>844</v>
      </c>
      <c r="G9" s="37" t="s">
        <v>840</v>
      </c>
      <c r="H9" s="37" t="s">
        <v>841</v>
      </c>
      <c r="I9" s="37" t="s">
        <v>842</v>
      </c>
      <c r="J9" s="37" t="s">
        <v>861</v>
      </c>
      <c r="K9" s="32" t="s">
        <v>844</v>
      </c>
      <c r="L9" s="28" t="s">
        <v>840</v>
      </c>
      <c r="M9" s="37" t="s">
        <v>841</v>
      </c>
      <c r="N9" s="37" t="s">
        <v>842</v>
      </c>
      <c r="O9" s="37" t="s">
        <v>845</v>
      </c>
      <c r="P9" s="32" t="s">
        <v>844</v>
      </c>
      <c r="Q9" s="389" t="s">
        <v>846</v>
      </c>
      <c r="R9" s="38" t="s">
        <v>847</v>
      </c>
      <c r="S9" s="39" t="s">
        <v>848</v>
      </c>
      <c r="T9" s="36" t="s">
        <v>849</v>
      </c>
    </row>
    <row r="10" spans="1:20" ht="12.75">
      <c r="A10" s="27"/>
      <c r="B10" s="37" t="s">
        <v>850</v>
      </c>
      <c r="C10" s="37" t="s">
        <v>851</v>
      </c>
      <c r="D10" s="37"/>
      <c r="E10" s="37" t="s">
        <v>852</v>
      </c>
      <c r="F10" s="32"/>
      <c r="G10" s="37" t="s">
        <v>850</v>
      </c>
      <c r="H10" s="37" t="s">
        <v>851</v>
      </c>
      <c r="I10" s="37"/>
      <c r="J10" s="37" t="s">
        <v>97</v>
      </c>
      <c r="K10" s="32"/>
      <c r="L10" s="28" t="s">
        <v>850</v>
      </c>
      <c r="M10" s="37" t="s">
        <v>851</v>
      </c>
      <c r="N10" s="37"/>
      <c r="O10" s="37" t="s">
        <v>853</v>
      </c>
      <c r="P10" s="32"/>
      <c r="Q10" s="389" t="s">
        <v>854</v>
      </c>
      <c r="R10" s="38" t="s">
        <v>849</v>
      </c>
      <c r="S10" s="39" t="s">
        <v>855</v>
      </c>
      <c r="T10" s="36" t="s">
        <v>856</v>
      </c>
    </row>
    <row r="11" spans="1:20" ht="13.5" thickBot="1">
      <c r="A11" s="40"/>
      <c r="B11" s="42" t="s">
        <v>857</v>
      </c>
      <c r="C11" s="42" t="s">
        <v>858</v>
      </c>
      <c r="D11" s="42" t="s">
        <v>858</v>
      </c>
      <c r="E11" s="42"/>
      <c r="F11" s="43" t="s">
        <v>859</v>
      </c>
      <c r="G11" s="42" t="s">
        <v>857</v>
      </c>
      <c r="H11" s="42" t="s">
        <v>858</v>
      </c>
      <c r="I11" s="42" t="s">
        <v>858</v>
      </c>
      <c r="J11" s="42" t="s">
        <v>860</v>
      </c>
      <c r="K11" s="43" t="s">
        <v>859</v>
      </c>
      <c r="L11" s="41" t="s">
        <v>857</v>
      </c>
      <c r="M11" s="42" t="s">
        <v>858</v>
      </c>
      <c r="N11" s="42" t="s">
        <v>858</v>
      </c>
      <c r="O11" s="42" t="s">
        <v>861</v>
      </c>
      <c r="P11" s="43" t="s">
        <v>859</v>
      </c>
      <c r="Q11" s="390" t="s">
        <v>858</v>
      </c>
      <c r="R11" s="44" t="s">
        <v>858</v>
      </c>
      <c r="S11" s="45" t="s">
        <v>858</v>
      </c>
      <c r="T11" s="46">
        <v>2004</v>
      </c>
    </row>
    <row r="12" spans="1:20" ht="13.5" thickBot="1">
      <c r="A12" s="47" t="s">
        <v>846</v>
      </c>
      <c r="B12" s="48">
        <v>1</v>
      </c>
      <c r="C12" s="49">
        <v>2</v>
      </c>
      <c r="D12" s="49">
        <v>3</v>
      </c>
      <c r="E12" s="49">
        <v>4</v>
      </c>
      <c r="F12" s="49">
        <v>5</v>
      </c>
      <c r="G12" s="48">
        <v>6</v>
      </c>
      <c r="H12" s="49">
        <v>7</v>
      </c>
      <c r="I12" s="49">
        <v>8</v>
      </c>
      <c r="J12" s="49">
        <v>9</v>
      </c>
      <c r="K12" s="49">
        <v>10</v>
      </c>
      <c r="L12" s="48">
        <v>11</v>
      </c>
      <c r="M12" s="49">
        <v>12</v>
      </c>
      <c r="N12" s="49">
        <v>13</v>
      </c>
      <c r="O12" s="49">
        <v>14</v>
      </c>
      <c r="P12" s="50">
        <v>15</v>
      </c>
      <c r="Q12" s="391">
        <v>16</v>
      </c>
      <c r="R12" s="392">
        <v>17</v>
      </c>
      <c r="S12" s="393">
        <v>18</v>
      </c>
      <c r="T12" s="394">
        <v>19</v>
      </c>
    </row>
    <row r="13" spans="1:20" ht="13.5">
      <c r="A13" s="51" t="s">
        <v>862</v>
      </c>
      <c r="B13" s="52"/>
      <c r="C13" s="53"/>
      <c r="D13" s="53"/>
      <c r="E13" s="54"/>
      <c r="F13" s="55"/>
      <c r="G13" s="53"/>
      <c r="H13" s="53"/>
      <c r="I13" s="53"/>
      <c r="J13" s="54"/>
      <c r="K13" s="55"/>
      <c r="L13" s="52"/>
      <c r="M13" s="53"/>
      <c r="N13" s="53"/>
      <c r="O13" s="54"/>
      <c r="P13" s="55"/>
      <c r="Q13" s="395"/>
      <c r="R13" s="53"/>
      <c r="S13" s="56"/>
      <c r="T13" s="57"/>
    </row>
    <row r="14" spans="1:20" ht="13.5">
      <c r="A14" s="58" t="s">
        <v>863</v>
      </c>
      <c r="B14" s="59">
        <f>IF(C14+D14=B18+B29,B29+B18,"chyba")</f>
        <v>21029222</v>
      </c>
      <c r="C14" s="60">
        <f>C18+C29</f>
        <v>504248</v>
      </c>
      <c r="D14" s="60">
        <f>D18+D29</f>
        <v>20524974</v>
      </c>
      <c r="E14" s="61">
        <f>E18+E29</f>
        <v>75126</v>
      </c>
      <c r="F14" s="62">
        <f>IF(E14=0,0,D14/E14/12*1000)</f>
        <v>22767.277640231074</v>
      </c>
      <c r="G14" s="60">
        <f>IF(H14+I14=G18+G29,G29+G18,"chyba")</f>
        <v>21292040</v>
      </c>
      <c r="H14" s="60">
        <f>H18+H29</f>
        <v>504837</v>
      </c>
      <c r="I14" s="60">
        <f>I18+I29</f>
        <v>20787203</v>
      </c>
      <c r="J14" s="61">
        <f>J18+J29</f>
        <v>75458</v>
      </c>
      <c r="K14" s="62">
        <f>IF(J14=0,0,I14/J14/12*1000)</f>
        <v>22956.70328748001</v>
      </c>
      <c r="L14" s="59">
        <f>IF(M14+N14=L18+L29,L29+L18,"chyba")</f>
        <v>21240215.45</v>
      </c>
      <c r="M14" s="60">
        <f>M18+M29</f>
        <v>448683.91</v>
      </c>
      <c r="N14" s="60">
        <f>N18+N29</f>
        <v>20791531.54</v>
      </c>
      <c r="O14" s="61">
        <f>O18+O29</f>
        <v>74400</v>
      </c>
      <c r="P14" s="62">
        <f>IF(O14=0,0,N14/O14/12*1000)</f>
        <v>23288.00575716846</v>
      </c>
      <c r="Q14" s="396"/>
      <c r="R14" s="60"/>
      <c r="S14" s="63">
        <f>S18+S29</f>
        <v>12333.25</v>
      </c>
      <c r="T14" s="64">
        <f>T18+T29</f>
        <v>0</v>
      </c>
    </row>
    <row r="15" spans="1:20" ht="12.75">
      <c r="A15" s="27" t="s">
        <v>864</v>
      </c>
      <c r="B15" s="65"/>
      <c r="C15" s="66"/>
      <c r="D15" s="66"/>
      <c r="E15" s="67"/>
      <c r="F15" s="68"/>
      <c r="G15" s="66"/>
      <c r="H15" s="66"/>
      <c r="I15" s="66"/>
      <c r="J15" s="67"/>
      <c r="K15" s="68"/>
      <c r="L15" s="65"/>
      <c r="M15" s="66"/>
      <c r="N15" s="66"/>
      <c r="O15" s="67"/>
      <c r="P15" s="68"/>
      <c r="Q15" s="395"/>
      <c r="R15" s="66"/>
      <c r="S15" s="69"/>
      <c r="T15" s="70"/>
    </row>
    <row r="16" spans="1:20" ht="13.5" thickBot="1">
      <c r="A16" s="88" t="s">
        <v>865</v>
      </c>
      <c r="B16" s="71">
        <f>C16+D16</f>
        <v>0</v>
      </c>
      <c r="C16" s="72"/>
      <c r="D16" s="72"/>
      <c r="E16" s="73"/>
      <c r="F16" s="74">
        <f>IF(E16=0,0,D16/E16/12*1000)</f>
        <v>0</v>
      </c>
      <c r="G16" s="72">
        <f>H16+I16</f>
        <v>594</v>
      </c>
      <c r="H16" s="72">
        <v>594</v>
      </c>
      <c r="I16" s="72"/>
      <c r="J16" s="73"/>
      <c r="K16" s="74">
        <f>IF(J16=0,0,I16/J16/12*1000)</f>
        <v>0</v>
      </c>
      <c r="L16" s="71">
        <f>M16+N16</f>
        <v>574.4</v>
      </c>
      <c r="M16" s="397">
        <v>574.4</v>
      </c>
      <c r="N16" s="72"/>
      <c r="O16" s="73"/>
      <c r="P16" s="74">
        <f>IF(O16=0,0,N16/O16/12*1000)</f>
        <v>0</v>
      </c>
      <c r="Q16" s="398"/>
      <c r="R16" s="72"/>
      <c r="S16" s="75"/>
      <c r="T16" s="76"/>
    </row>
    <row r="17" spans="1:20" ht="12.75">
      <c r="A17" s="77" t="s">
        <v>866</v>
      </c>
      <c r="B17" s="65"/>
      <c r="C17" s="66"/>
      <c r="D17" s="66"/>
      <c r="E17" s="67"/>
      <c r="F17" s="68"/>
      <c r="G17" s="66"/>
      <c r="H17" s="66"/>
      <c r="I17" s="66"/>
      <c r="J17" s="67"/>
      <c r="K17" s="68"/>
      <c r="L17" s="65"/>
      <c r="M17" s="66"/>
      <c r="N17" s="66"/>
      <c r="O17" s="67"/>
      <c r="P17" s="68"/>
      <c r="Q17" s="395"/>
      <c r="R17" s="66"/>
      <c r="S17" s="69"/>
      <c r="T17" s="70"/>
    </row>
    <row r="18" spans="1:20" ht="13.5">
      <c r="A18" s="78" t="s">
        <v>867</v>
      </c>
      <c r="B18" s="59">
        <f>IF(SUM(B22:B28)=D18+C18,SUM(B22:B28),"chyba")</f>
        <v>20552579</v>
      </c>
      <c r="C18" s="60">
        <f>SUM(C22:C28)</f>
        <v>490513</v>
      </c>
      <c r="D18" s="60">
        <f>SUM(D22:D28)</f>
        <v>20062066</v>
      </c>
      <c r="E18" s="61">
        <f>SUM(E22:E28)</f>
        <v>73027</v>
      </c>
      <c r="F18" s="62">
        <f>IF(E18=0,0,D18/E18/12*1000)</f>
        <v>22893.434391845938</v>
      </c>
      <c r="G18" s="60">
        <f>IF(SUM(G22:G28)=I18+H18,SUM(G22:G28),"chyba")</f>
        <v>20810451</v>
      </c>
      <c r="H18" s="60">
        <f>SUM(H22:H28)</f>
        <v>493065</v>
      </c>
      <c r="I18" s="60">
        <f>SUM(I22:I28)</f>
        <v>20317386</v>
      </c>
      <c r="J18" s="61">
        <f>SUM(J22:J28)</f>
        <v>73357</v>
      </c>
      <c r="K18" s="62">
        <f>IF(J18=0,0,I18/J18/12*1000)</f>
        <v>23080.48993279442</v>
      </c>
      <c r="L18" s="59">
        <f>IF(SUM(L22:L28)=N18+M18,SUM(L22:L28),"chyba")</f>
        <v>20760997.14</v>
      </c>
      <c r="M18" s="60">
        <f>SUM(M22:M28)</f>
        <v>437213.02999999997</v>
      </c>
      <c r="N18" s="60">
        <f>SUM(N22:N28)</f>
        <v>20323784.11</v>
      </c>
      <c r="O18" s="61">
        <f>SUM(O22:O28)</f>
        <v>72356</v>
      </c>
      <c r="P18" s="62">
        <f>IF(O18=0,0,N18/O18/12*1000)</f>
        <v>23407.162859104057</v>
      </c>
      <c r="Q18" s="396"/>
      <c r="R18" s="60">
        <f>SUM(R22:R28)</f>
        <v>0</v>
      </c>
      <c r="S18" s="60">
        <f>SUM(S22:S28)</f>
        <v>11789.26</v>
      </c>
      <c r="T18" s="64">
        <f>SUM(T22:T28)</f>
        <v>0</v>
      </c>
    </row>
    <row r="19" spans="1:20" ht="12.75">
      <c r="A19" s="27" t="s">
        <v>864</v>
      </c>
      <c r="B19" s="65"/>
      <c r="C19" s="66"/>
      <c r="D19" s="66"/>
      <c r="E19" s="67"/>
      <c r="F19" s="68"/>
      <c r="G19" s="66"/>
      <c r="H19" s="66"/>
      <c r="I19" s="66"/>
      <c r="J19" s="67"/>
      <c r="K19" s="68"/>
      <c r="L19" s="65"/>
      <c r="M19" s="66"/>
      <c r="N19" s="66"/>
      <c r="O19" s="67"/>
      <c r="P19" s="68"/>
      <c r="Q19" s="395"/>
      <c r="R19" s="66"/>
      <c r="S19" s="69"/>
      <c r="T19" s="70"/>
    </row>
    <row r="20" spans="1:20" ht="13.5" thickBot="1">
      <c r="A20" s="88" t="s">
        <v>865</v>
      </c>
      <c r="B20" s="71">
        <f>C20+D20</f>
        <v>0</v>
      </c>
      <c r="C20" s="72"/>
      <c r="D20" s="72"/>
      <c r="E20" s="73"/>
      <c r="F20" s="74">
        <f>IF(E20=0,0,D20/E20/12*1000)</f>
        <v>0</v>
      </c>
      <c r="G20" s="72">
        <f>H20+I20</f>
        <v>390</v>
      </c>
      <c r="H20" s="72">
        <v>390</v>
      </c>
      <c r="I20" s="72"/>
      <c r="J20" s="73"/>
      <c r="K20" s="74">
        <f>IF(J20=0,0,I20/J20/12*1000)</f>
        <v>0</v>
      </c>
      <c r="L20" s="72">
        <f>M20+N20</f>
        <v>376.4</v>
      </c>
      <c r="M20" s="397">
        <v>376.4</v>
      </c>
      <c r="N20" s="72"/>
      <c r="O20" s="73"/>
      <c r="P20" s="74">
        <f>IF(O20=0,0,N20/O20/12*1000)</f>
        <v>0</v>
      </c>
      <c r="Q20" s="398"/>
      <c r="R20" s="72"/>
      <c r="S20" s="75"/>
      <c r="T20" s="76"/>
    </row>
    <row r="21" spans="1:20" ht="12.75">
      <c r="A21" s="27" t="s">
        <v>868</v>
      </c>
      <c r="B21" s="65"/>
      <c r="C21" s="66"/>
      <c r="D21" s="66"/>
      <c r="E21" s="67"/>
      <c r="F21" s="68"/>
      <c r="G21" s="66"/>
      <c r="H21" s="66"/>
      <c r="I21" s="66"/>
      <c r="J21" s="67"/>
      <c r="K21" s="68"/>
      <c r="L21" s="66"/>
      <c r="M21" s="66"/>
      <c r="N21" s="66"/>
      <c r="O21" s="67"/>
      <c r="P21" s="68"/>
      <c r="Q21" s="395"/>
      <c r="R21" s="66"/>
      <c r="S21" s="69"/>
      <c r="T21" s="70"/>
    </row>
    <row r="22" spans="1:20" ht="12.75">
      <c r="A22" s="79" t="s">
        <v>869</v>
      </c>
      <c r="B22" s="80">
        <f aca="true" t="shared" si="0" ref="B22:B29">C22+D22</f>
        <v>879440</v>
      </c>
      <c r="C22" s="81">
        <v>23721</v>
      </c>
      <c r="D22" s="81">
        <v>855719</v>
      </c>
      <c r="E22" s="82">
        <v>2876</v>
      </c>
      <c r="F22" s="83">
        <f aca="true" t="shared" si="1" ref="F22:F29">IF(E22=0,0,D22/E22/12*1000)</f>
        <v>24794.82498840983</v>
      </c>
      <c r="G22" s="81">
        <f aca="true" t="shared" si="2" ref="G22:G29">H22+I22</f>
        <v>857362</v>
      </c>
      <c r="H22" s="81">
        <v>20623</v>
      </c>
      <c r="I22" s="81">
        <v>836739</v>
      </c>
      <c r="J22" s="82">
        <v>2875</v>
      </c>
      <c r="K22" s="83">
        <f>IF(J22=0,0,I22/J22/12*1000)</f>
        <v>24253.304347826088</v>
      </c>
      <c r="L22" s="81">
        <f aca="true" t="shared" si="3" ref="L22:L29">M22+N22</f>
        <v>849952.49</v>
      </c>
      <c r="M22" s="81">
        <v>15167.29</v>
      </c>
      <c r="N22" s="81">
        <v>834785.2</v>
      </c>
      <c r="O22" s="82">
        <v>2758</v>
      </c>
      <c r="P22" s="399">
        <f>IF(O22=0,0,N22/O22/12*1000)</f>
        <v>25223.144790911287</v>
      </c>
      <c r="Q22" s="400"/>
      <c r="R22" s="84"/>
      <c r="S22" s="85"/>
      <c r="T22" s="86"/>
    </row>
    <row r="23" spans="1:20" ht="12.75">
      <c r="A23" s="401" t="s">
        <v>98</v>
      </c>
      <c r="B23" s="80">
        <f t="shared" si="0"/>
        <v>374290</v>
      </c>
      <c r="C23" s="81">
        <v>8260</v>
      </c>
      <c r="D23" s="81">
        <v>366030</v>
      </c>
      <c r="E23" s="82">
        <v>1696</v>
      </c>
      <c r="F23" s="83">
        <f t="shared" si="1"/>
        <v>17984.96462264151</v>
      </c>
      <c r="G23" s="81">
        <f t="shared" si="2"/>
        <v>443622</v>
      </c>
      <c r="H23" s="81">
        <v>9467</v>
      </c>
      <c r="I23" s="81">
        <v>434155</v>
      </c>
      <c r="J23" s="82">
        <v>1903</v>
      </c>
      <c r="K23" s="83">
        <f aca="true" t="shared" si="4" ref="K23:K29">IF(J23=0,0,I23/J23/12*1000)</f>
        <v>19011.867227185146</v>
      </c>
      <c r="L23" s="81">
        <f t="shared" si="3"/>
        <v>442521.60000000003</v>
      </c>
      <c r="M23" s="81">
        <v>8397.33</v>
      </c>
      <c r="N23" s="81">
        <v>434124.27</v>
      </c>
      <c r="O23" s="82">
        <v>1858</v>
      </c>
      <c r="P23" s="399">
        <f aca="true" t="shared" si="5" ref="P23:P28">IF(O23=0,0,N23/O23/12*1000)</f>
        <v>19470.948600645857</v>
      </c>
      <c r="Q23" s="400"/>
      <c r="R23" s="84"/>
      <c r="S23" s="85">
        <v>20</v>
      </c>
      <c r="T23" s="86"/>
    </row>
    <row r="24" spans="1:20" ht="12.75" customHeight="1">
      <c r="A24" s="402" t="s">
        <v>99</v>
      </c>
      <c r="B24" s="80">
        <f t="shared" si="0"/>
        <v>16259600</v>
      </c>
      <c r="C24" s="81">
        <v>349020</v>
      </c>
      <c r="D24" s="81">
        <v>15910580</v>
      </c>
      <c r="E24" s="82">
        <v>58757</v>
      </c>
      <c r="F24" s="83">
        <f t="shared" si="1"/>
        <v>22565.509925058574</v>
      </c>
      <c r="G24" s="81">
        <f t="shared" si="2"/>
        <v>16467935</v>
      </c>
      <c r="H24" s="81">
        <v>353463</v>
      </c>
      <c r="I24" s="81">
        <v>16114472</v>
      </c>
      <c r="J24" s="82">
        <v>58881</v>
      </c>
      <c r="K24" s="83">
        <f t="shared" si="4"/>
        <v>22806.553330729213</v>
      </c>
      <c r="L24" s="81">
        <f t="shared" si="3"/>
        <v>16418192.31</v>
      </c>
      <c r="M24" s="81">
        <v>306892.73</v>
      </c>
      <c r="N24" s="81">
        <v>16111299.58</v>
      </c>
      <c r="O24" s="82">
        <v>58069</v>
      </c>
      <c r="P24" s="399">
        <f t="shared" si="5"/>
        <v>23120.91302301285</v>
      </c>
      <c r="Q24" s="400"/>
      <c r="R24" s="84"/>
      <c r="S24" s="85"/>
      <c r="T24" s="86"/>
    </row>
    <row r="25" spans="1:20" ht="12.75">
      <c r="A25" s="403" t="s">
        <v>100</v>
      </c>
      <c r="B25" s="80">
        <f t="shared" si="0"/>
        <v>3039249</v>
      </c>
      <c r="C25" s="81">
        <v>109512</v>
      </c>
      <c r="D25" s="81">
        <v>2929737</v>
      </c>
      <c r="E25" s="82">
        <v>9698</v>
      </c>
      <c r="F25" s="83">
        <f t="shared" si="1"/>
        <v>25174.752526294084</v>
      </c>
      <c r="G25" s="81">
        <f t="shared" si="2"/>
        <v>3041532</v>
      </c>
      <c r="H25" s="81">
        <v>109512</v>
      </c>
      <c r="I25" s="81">
        <v>2932020</v>
      </c>
      <c r="J25" s="82">
        <v>9698</v>
      </c>
      <c r="K25" s="83">
        <f t="shared" si="4"/>
        <v>25194.369973190347</v>
      </c>
      <c r="L25" s="81">
        <f t="shared" si="3"/>
        <v>3050330.74</v>
      </c>
      <c r="M25" s="81">
        <v>106755.68</v>
      </c>
      <c r="N25" s="81">
        <v>2943575.06</v>
      </c>
      <c r="O25" s="82">
        <v>9671</v>
      </c>
      <c r="P25" s="399">
        <f t="shared" si="5"/>
        <v>25364.276875883224</v>
      </c>
      <c r="Q25" s="400"/>
      <c r="R25" s="84"/>
      <c r="S25" s="85">
        <v>11769.26</v>
      </c>
      <c r="T25" s="86"/>
    </row>
    <row r="26" spans="1:20" ht="12.75">
      <c r="A26" s="404"/>
      <c r="B26" s="80">
        <f t="shared" si="0"/>
        <v>0</v>
      </c>
      <c r="C26" s="81"/>
      <c r="D26" s="81"/>
      <c r="E26" s="82"/>
      <c r="F26" s="83">
        <f t="shared" si="1"/>
        <v>0</v>
      </c>
      <c r="G26" s="81">
        <f t="shared" si="2"/>
        <v>0</v>
      </c>
      <c r="H26" s="81"/>
      <c r="I26" s="81"/>
      <c r="J26" s="82"/>
      <c r="K26" s="83">
        <f t="shared" si="4"/>
        <v>0</v>
      </c>
      <c r="L26" s="81">
        <f t="shared" si="3"/>
        <v>0</v>
      </c>
      <c r="M26" s="81"/>
      <c r="N26" s="81"/>
      <c r="O26" s="82"/>
      <c r="P26" s="399">
        <f t="shared" si="5"/>
        <v>0</v>
      </c>
      <c r="Q26" s="400"/>
      <c r="R26" s="84"/>
      <c r="S26" s="85"/>
      <c r="T26" s="86"/>
    </row>
    <row r="27" spans="1:20" ht="12.75">
      <c r="A27" s="87"/>
      <c r="B27" s="80">
        <f t="shared" si="0"/>
        <v>0</v>
      </c>
      <c r="C27" s="81"/>
      <c r="D27" s="81"/>
      <c r="E27" s="82"/>
      <c r="F27" s="83">
        <f t="shared" si="1"/>
        <v>0</v>
      </c>
      <c r="G27" s="81">
        <f t="shared" si="2"/>
        <v>0</v>
      </c>
      <c r="H27" s="81"/>
      <c r="I27" s="81"/>
      <c r="J27" s="82"/>
      <c r="K27" s="83">
        <f t="shared" si="4"/>
        <v>0</v>
      </c>
      <c r="L27" s="81">
        <f t="shared" si="3"/>
        <v>0</v>
      </c>
      <c r="M27" s="81"/>
      <c r="N27" s="81"/>
      <c r="O27" s="82"/>
      <c r="P27" s="399">
        <f t="shared" si="5"/>
        <v>0</v>
      </c>
      <c r="Q27" s="400"/>
      <c r="R27" s="84"/>
      <c r="S27" s="85"/>
      <c r="T27" s="86"/>
    </row>
    <row r="28" spans="1:20" ht="13.5" thickBot="1">
      <c r="A28" s="88"/>
      <c r="B28" s="71">
        <f t="shared" si="0"/>
        <v>0</v>
      </c>
      <c r="C28" s="72"/>
      <c r="D28" s="72"/>
      <c r="E28" s="73"/>
      <c r="F28" s="74">
        <f t="shared" si="1"/>
        <v>0</v>
      </c>
      <c r="G28" s="72">
        <f t="shared" si="2"/>
        <v>0</v>
      </c>
      <c r="H28" s="72"/>
      <c r="I28" s="72"/>
      <c r="J28" s="73"/>
      <c r="K28" s="74">
        <f t="shared" si="4"/>
        <v>0</v>
      </c>
      <c r="L28" s="72">
        <f t="shared" si="3"/>
        <v>0</v>
      </c>
      <c r="M28" s="72"/>
      <c r="N28" s="72"/>
      <c r="O28" s="73"/>
      <c r="P28" s="74">
        <f t="shared" si="5"/>
        <v>0</v>
      </c>
      <c r="Q28" s="398"/>
      <c r="R28" s="89"/>
      <c r="S28" s="90"/>
      <c r="T28" s="76"/>
    </row>
    <row r="29" spans="1:20" ht="14.25" thickBot="1">
      <c r="A29" s="405" t="s">
        <v>870</v>
      </c>
      <c r="B29" s="406">
        <f t="shared" si="0"/>
        <v>476643</v>
      </c>
      <c r="C29" s="407">
        <v>13735</v>
      </c>
      <c r="D29" s="407">
        <v>462908</v>
      </c>
      <c r="E29" s="408">
        <v>2099</v>
      </c>
      <c r="F29" s="409">
        <f t="shared" si="1"/>
        <v>18378.11656344291</v>
      </c>
      <c r="G29" s="407">
        <f t="shared" si="2"/>
        <v>481589</v>
      </c>
      <c r="H29" s="407">
        <v>11772</v>
      </c>
      <c r="I29" s="407">
        <v>469817</v>
      </c>
      <c r="J29" s="408">
        <v>2101</v>
      </c>
      <c r="K29" s="409">
        <f t="shared" si="4"/>
        <v>18634.658099317785</v>
      </c>
      <c r="L29" s="407">
        <f t="shared" si="3"/>
        <v>479218.31</v>
      </c>
      <c r="M29" s="407">
        <v>11470.88</v>
      </c>
      <c r="N29" s="407">
        <v>467747.43</v>
      </c>
      <c r="O29" s="408">
        <v>2044</v>
      </c>
      <c r="P29" s="409">
        <f>IF(O29=0,0,N29/O29/12*1000)</f>
        <v>19069.937622309197</v>
      </c>
      <c r="Q29" s="410"/>
      <c r="R29" s="407"/>
      <c r="S29" s="411">
        <v>543.99</v>
      </c>
      <c r="T29" s="412"/>
    </row>
    <row r="30" spans="1:20" ht="13.5" thickBot="1">
      <c r="A30" s="91"/>
      <c r="B30" s="92"/>
      <c r="C30" s="93"/>
      <c r="D30" s="93"/>
      <c r="E30" s="94"/>
      <c r="F30" s="95"/>
      <c r="G30" s="93"/>
      <c r="H30" s="93"/>
      <c r="I30" s="93"/>
      <c r="J30" s="94"/>
      <c r="K30" s="95"/>
      <c r="L30" s="93"/>
      <c r="M30" s="93"/>
      <c r="N30" s="93"/>
      <c r="O30" s="94"/>
      <c r="P30" s="95"/>
      <c r="Q30" s="413"/>
      <c r="R30" s="93"/>
      <c r="S30" s="96"/>
      <c r="T30" s="97"/>
    </row>
    <row r="31" spans="1:20" ht="12.75">
      <c r="A31" s="414"/>
      <c r="B31" s="65"/>
      <c r="C31" s="66"/>
      <c r="D31" s="66"/>
      <c r="E31" s="67"/>
      <c r="F31" s="68"/>
      <c r="G31" s="66"/>
      <c r="H31" s="66"/>
      <c r="I31" s="66"/>
      <c r="J31" s="67"/>
      <c r="K31" s="68"/>
      <c r="L31" s="66"/>
      <c r="M31" s="66"/>
      <c r="N31" s="66"/>
      <c r="O31" s="67"/>
      <c r="P31" s="68"/>
      <c r="Q31" s="395"/>
      <c r="R31" s="66"/>
      <c r="S31" s="69"/>
      <c r="T31" s="70"/>
    </row>
    <row r="32" spans="1:20" ht="13.5">
      <c r="A32" s="415" t="s">
        <v>871</v>
      </c>
      <c r="B32" s="59">
        <f>C32+D32</f>
        <v>188153</v>
      </c>
      <c r="C32" s="60">
        <v>6298</v>
      </c>
      <c r="D32" s="60">
        <v>181855</v>
      </c>
      <c r="E32" s="61">
        <v>1090</v>
      </c>
      <c r="F32" s="62">
        <f>IF(E32=0,0,D32/E32/12*1000)</f>
        <v>13903.287461773702</v>
      </c>
      <c r="G32" s="59">
        <f>H32+I32</f>
        <v>190253</v>
      </c>
      <c r="H32" s="60">
        <v>8298</v>
      </c>
      <c r="I32" s="60">
        <v>181955</v>
      </c>
      <c r="J32" s="61">
        <v>1091</v>
      </c>
      <c r="K32" s="62">
        <f>IF(J32=0,0,I32/J32/12*1000)</f>
        <v>13898.18209593645</v>
      </c>
      <c r="L32" s="407">
        <v>188301.47</v>
      </c>
      <c r="M32" s="60">
        <v>9431.87</v>
      </c>
      <c r="N32" s="60">
        <v>178869.6</v>
      </c>
      <c r="O32" s="61">
        <v>1047</v>
      </c>
      <c r="P32" s="62">
        <f>IF(O32=0,0,N32/O32/12*1000)</f>
        <v>14236.676217765043</v>
      </c>
      <c r="Q32" s="396">
        <f>Q34</f>
        <v>0</v>
      </c>
      <c r="R32" s="60">
        <v>667.82</v>
      </c>
      <c r="S32" s="63">
        <v>188.74</v>
      </c>
      <c r="T32" s="64">
        <v>6669.09</v>
      </c>
    </row>
    <row r="33" spans="1:20" ht="12.75">
      <c r="A33" s="27" t="s">
        <v>872</v>
      </c>
      <c r="B33" s="65"/>
      <c r="C33" s="66"/>
      <c r="D33" s="66"/>
      <c r="E33" s="67"/>
      <c r="F33" s="68"/>
      <c r="G33" s="66"/>
      <c r="H33" s="66"/>
      <c r="I33" s="66"/>
      <c r="J33" s="67"/>
      <c r="K33" s="68"/>
      <c r="L33" s="66"/>
      <c r="M33" s="66"/>
      <c r="N33" s="66"/>
      <c r="O33" s="67"/>
      <c r="P33" s="68"/>
      <c r="Q33" s="395"/>
      <c r="R33" s="66"/>
      <c r="S33" s="69"/>
      <c r="T33" s="70"/>
    </row>
    <row r="34" spans="1:20" ht="12.75">
      <c r="A34" s="79" t="s">
        <v>873</v>
      </c>
      <c r="B34" s="80">
        <f>C34+D34</f>
        <v>0</v>
      </c>
      <c r="C34" s="81"/>
      <c r="D34" s="81"/>
      <c r="E34" s="82"/>
      <c r="F34" s="83">
        <f>IF(E34=0,0,D34/E34/12*1000)</f>
        <v>0</v>
      </c>
      <c r="G34" s="81">
        <f>H34+I34</f>
        <v>0</v>
      </c>
      <c r="H34" s="81"/>
      <c r="I34" s="81"/>
      <c r="J34" s="82"/>
      <c r="K34" s="83">
        <f>IF(J34=0,0,I34/J34/12*1000)</f>
        <v>0</v>
      </c>
      <c r="L34" s="81">
        <f>M34+N34</f>
        <v>0</v>
      </c>
      <c r="M34" s="81"/>
      <c r="N34" s="81"/>
      <c r="O34" s="82"/>
      <c r="P34" s="83">
        <f>IF(O34=0,0,N34/O34/12*1000)</f>
        <v>0</v>
      </c>
      <c r="Q34" s="400"/>
      <c r="R34" s="81"/>
      <c r="S34" s="416"/>
      <c r="T34" s="86"/>
    </row>
    <row r="35" spans="1:20" ht="13.5" thickBot="1">
      <c r="A35" s="98"/>
      <c r="B35" s="71"/>
      <c r="C35" s="72"/>
      <c r="D35" s="72"/>
      <c r="E35" s="73"/>
      <c r="F35" s="74"/>
      <c r="G35" s="72"/>
      <c r="H35" s="72"/>
      <c r="I35" s="72"/>
      <c r="J35" s="73"/>
      <c r="K35" s="74"/>
      <c r="L35" s="72"/>
      <c r="M35" s="72"/>
      <c r="N35" s="72"/>
      <c r="O35" s="73"/>
      <c r="P35" s="74"/>
      <c r="Q35" s="395"/>
      <c r="R35" s="84"/>
      <c r="S35" s="85"/>
      <c r="T35" s="76"/>
    </row>
    <row r="36" spans="1:20" ht="14.25" thickTop="1">
      <c r="A36" s="99" t="s">
        <v>874</v>
      </c>
      <c r="B36" s="100"/>
      <c r="C36" s="100"/>
      <c r="D36" s="100"/>
      <c r="E36" s="101"/>
      <c r="F36" s="102"/>
      <c r="G36" s="100"/>
      <c r="H36" s="100"/>
      <c r="I36" s="100"/>
      <c r="J36" s="101"/>
      <c r="K36" s="102"/>
      <c r="L36" s="100"/>
      <c r="M36" s="100"/>
      <c r="N36" s="100"/>
      <c r="O36" s="101"/>
      <c r="P36" s="102"/>
      <c r="Q36" s="417"/>
      <c r="R36" s="100"/>
      <c r="S36" s="103"/>
      <c r="T36" s="104"/>
    </row>
    <row r="37" spans="1:20" ht="15">
      <c r="A37" s="105" t="s">
        <v>875</v>
      </c>
      <c r="B37" s="106">
        <f>IF(B14+B32=C37+D37,B14+B32,"chyba")</f>
        <v>21217375</v>
      </c>
      <c r="C37" s="106">
        <f>C14+C32</f>
        <v>510546</v>
      </c>
      <c r="D37" s="106">
        <f>D14+D32</f>
        <v>20706829</v>
      </c>
      <c r="E37" s="107">
        <f>E14+E32</f>
        <v>76216</v>
      </c>
      <c r="F37" s="108">
        <f>IF(E37=0,0,D37/E37/12*1000)</f>
        <v>22640.509648017916</v>
      </c>
      <c r="G37" s="106">
        <f>IF(G14+G32=H37+I37,G14+G32,"chyba")</f>
        <v>21482293</v>
      </c>
      <c r="H37" s="106">
        <f>H14+H32</f>
        <v>513135</v>
      </c>
      <c r="I37" s="106">
        <f>I14+I32</f>
        <v>20969158</v>
      </c>
      <c r="J37" s="107">
        <f>J14+J32</f>
        <v>76549</v>
      </c>
      <c r="K37" s="108">
        <f>IF(J37=0,0,I37/J37/12*1000)</f>
        <v>22827.598444569274</v>
      </c>
      <c r="L37" s="106">
        <v>20330807.65</v>
      </c>
      <c r="M37" s="106">
        <f>M14+M32</f>
        <v>458115.77999999997</v>
      </c>
      <c r="N37" s="106">
        <f>N14+N32</f>
        <v>20970401.14</v>
      </c>
      <c r="O37" s="107">
        <f>O14+O32</f>
        <v>75447</v>
      </c>
      <c r="P37" s="108">
        <f>IF(O37=0,0,N37/O37/12*1000)</f>
        <v>23162.397820103295</v>
      </c>
      <c r="Q37" s="418">
        <f>Q32</f>
        <v>0</v>
      </c>
      <c r="R37" s="106">
        <f>R14+R32</f>
        <v>667.82</v>
      </c>
      <c r="S37" s="109">
        <f>S14+S32</f>
        <v>12521.99</v>
      </c>
      <c r="T37" s="110">
        <f>T14+T32</f>
        <v>6669.09</v>
      </c>
    </row>
    <row r="38" spans="1:20" ht="13.5" thickBot="1">
      <c r="A38" s="111"/>
      <c r="B38" s="112"/>
      <c r="C38" s="112"/>
      <c r="D38" s="112"/>
      <c r="E38" s="113"/>
      <c r="F38" s="114"/>
      <c r="G38" s="112"/>
      <c r="H38" s="112"/>
      <c r="I38" s="112"/>
      <c r="J38" s="113"/>
      <c r="K38" s="114"/>
      <c r="L38" s="112"/>
      <c r="M38" s="112"/>
      <c r="N38" s="112"/>
      <c r="O38" s="115"/>
      <c r="P38" s="114"/>
      <c r="Q38" s="419"/>
      <c r="R38" s="112"/>
      <c r="S38" s="116"/>
      <c r="T38" s="117"/>
    </row>
    <row r="39" spans="1:20" ht="15" thickBot="1" thickTop="1">
      <c r="A39" s="118" t="s">
        <v>876</v>
      </c>
      <c r="B39" s="119"/>
      <c r="C39" s="119"/>
      <c r="D39" s="119"/>
      <c r="E39" s="120"/>
      <c r="F39" s="120"/>
      <c r="G39" s="119"/>
      <c r="H39" s="119"/>
      <c r="I39" s="119"/>
      <c r="J39" s="120"/>
      <c r="K39" s="120"/>
      <c r="L39" s="119"/>
      <c r="M39" s="119"/>
      <c r="N39" s="119"/>
      <c r="O39" s="120"/>
      <c r="P39" s="120"/>
      <c r="Q39" s="119"/>
      <c r="R39" s="119"/>
      <c r="S39" s="119"/>
      <c r="T39" s="119"/>
    </row>
    <row r="40" spans="1:20" ht="13.5" thickTop="1">
      <c r="A40" s="121" t="s">
        <v>877</v>
      </c>
      <c r="B40" s="100"/>
      <c r="C40" s="100"/>
      <c r="D40" s="100"/>
      <c r="E40" s="101"/>
      <c r="F40" s="102"/>
      <c r="G40" s="100"/>
      <c r="H40" s="100"/>
      <c r="I40" s="100"/>
      <c r="J40" s="101"/>
      <c r="K40" s="102"/>
      <c r="L40" s="100"/>
      <c r="M40" s="100"/>
      <c r="N40" s="100"/>
      <c r="O40" s="101"/>
      <c r="P40" s="1081"/>
      <c r="Q40" s="1083"/>
      <c r="R40" s="100"/>
      <c r="S40" s="103"/>
      <c r="T40" s="104"/>
    </row>
    <row r="41" spans="1:20" ht="12.75">
      <c r="A41" s="122" t="s">
        <v>878</v>
      </c>
      <c r="B41" s="66">
        <f>C41+D41</f>
        <v>0</v>
      </c>
      <c r="C41" s="66"/>
      <c r="D41" s="66"/>
      <c r="E41" s="67"/>
      <c r="F41" s="68">
        <f>IF(E41=0,0,D41/E41/12*1000)</f>
        <v>0</v>
      </c>
      <c r="G41" s="66">
        <f>H41+I41</f>
        <v>0</v>
      </c>
      <c r="H41" s="66"/>
      <c r="I41" s="66"/>
      <c r="J41" s="67"/>
      <c r="K41" s="68">
        <f>IF(J41=0,0,I41/J41/12*1000)</f>
        <v>0</v>
      </c>
      <c r="L41" s="66">
        <f>M41+N41</f>
        <v>0</v>
      </c>
      <c r="M41" s="66"/>
      <c r="N41" s="66"/>
      <c r="O41" s="67"/>
      <c r="P41" s="120">
        <f>IF(O41=0,0,N41/O41/12*1000)</f>
        <v>0</v>
      </c>
      <c r="Q41" s="1080"/>
      <c r="R41" s="123"/>
      <c r="S41" s="124"/>
      <c r="T41" s="70"/>
    </row>
    <row r="42" spans="1:20" ht="13.5" thickBot="1">
      <c r="A42" s="125" t="s">
        <v>879</v>
      </c>
      <c r="B42" s="112"/>
      <c r="C42" s="112"/>
      <c r="D42" s="112"/>
      <c r="E42" s="113"/>
      <c r="F42" s="114"/>
      <c r="G42" s="112"/>
      <c r="H42" s="112"/>
      <c r="I42" s="112"/>
      <c r="J42" s="113"/>
      <c r="K42" s="114"/>
      <c r="L42" s="112"/>
      <c r="M42" s="112"/>
      <c r="N42" s="112"/>
      <c r="O42" s="113"/>
      <c r="P42" s="1082"/>
      <c r="Q42" s="1084"/>
      <c r="R42" s="112"/>
      <c r="S42" s="116"/>
      <c r="T42" s="117"/>
    </row>
    <row r="43" spans="1:20" ht="14.25" thickBot="1" thickTop="1">
      <c r="A43" s="126"/>
      <c r="B43" s="119"/>
      <c r="C43" s="119"/>
      <c r="D43" s="119"/>
      <c r="E43" s="120"/>
      <c r="F43" s="120"/>
      <c r="G43" s="119"/>
      <c r="H43" s="119"/>
      <c r="I43" s="119"/>
      <c r="J43" s="120"/>
      <c r="K43" s="120"/>
      <c r="L43" s="119"/>
      <c r="M43" s="119"/>
      <c r="N43" s="119"/>
      <c r="O43" s="120"/>
      <c r="P43" s="120"/>
      <c r="Q43" s="119"/>
      <c r="R43" s="119"/>
      <c r="S43" s="119"/>
      <c r="T43" s="119"/>
    </row>
    <row r="44" spans="1:20" ht="13.5" thickTop="1">
      <c r="A44" s="19"/>
      <c r="B44" s="100"/>
      <c r="C44" s="100"/>
      <c r="D44" s="100"/>
      <c r="E44" s="101"/>
      <c r="F44" s="102"/>
      <c r="G44" s="100"/>
      <c r="H44" s="100"/>
      <c r="I44" s="100"/>
      <c r="J44" s="101"/>
      <c r="K44" s="102"/>
      <c r="L44" s="100"/>
      <c r="M44" s="100"/>
      <c r="N44" s="100"/>
      <c r="O44" s="101"/>
      <c r="P44" s="102"/>
      <c r="Q44" s="1083"/>
      <c r="R44" s="100"/>
      <c r="S44" s="103"/>
      <c r="T44" s="104"/>
    </row>
    <row r="45" spans="1:20" ht="12.75">
      <c r="A45" s="127" t="s">
        <v>880</v>
      </c>
      <c r="B45" s="66">
        <v>58137</v>
      </c>
      <c r="C45" s="66">
        <v>198</v>
      </c>
      <c r="D45" s="66">
        <v>57939</v>
      </c>
      <c r="E45" s="67">
        <v>262</v>
      </c>
      <c r="F45" s="68">
        <f>IF(E45=0,0,D45/E45/12*1000)</f>
        <v>18428.435114503816</v>
      </c>
      <c r="G45" s="66">
        <v>58137</v>
      </c>
      <c r="H45" s="66">
        <v>198</v>
      </c>
      <c r="I45" s="66">
        <v>57939</v>
      </c>
      <c r="J45" s="67">
        <v>262</v>
      </c>
      <c r="K45" s="68">
        <f>IF(J45=0,0,I45/J45/12*1000)</f>
        <v>18428.435114503816</v>
      </c>
      <c r="L45" s="66">
        <v>62338.03</v>
      </c>
      <c r="M45" s="66">
        <v>107.11</v>
      </c>
      <c r="N45" s="66">
        <v>62280.92</v>
      </c>
      <c r="O45" s="67">
        <v>449</v>
      </c>
      <c r="P45" s="68">
        <f>IF(O45=0,0,N45/O45/12*1000)</f>
        <v>11559.190794357832</v>
      </c>
      <c r="Q45" s="1080"/>
      <c r="R45" s="123">
        <v>2189.01</v>
      </c>
      <c r="S45" s="124">
        <v>195.58</v>
      </c>
      <c r="T45" s="70">
        <v>8211.87</v>
      </c>
    </row>
    <row r="46" spans="1:20" ht="13.5" thickBot="1">
      <c r="A46" s="128" t="s">
        <v>881</v>
      </c>
      <c r="B46" s="112"/>
      <c r="C46" s="112"/>
      <c r="D46" s="112"/>
      <c r="E46" s="113"/>
      <c r="F46" s="114"/>
      <c r="G46" s="112"/>
      <c r="H46" s="112"/>
      <c r="I46" s="112"/>
      <c r="J46" s="113"/>
      <c r="K46" s="114"/>
      <c r="L46" s="112"/>
      <c r="M46" s="112"/>
      <c r="N46" s="112"/>
      <c r="O46" s="113"/>
      <c r="P46" s="114"/>
      <c r="Q46" s="1084"/>
      <c r="R46" s="112"/>
      <c r="S46" s="116"/>
      <c r="T46" s="117"/>
    </row>
    <row r="47" spans="1:20" ht="13.5" thickTop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882</v>
      </c>
      <c r="B48" s="131" t="s">
        <v>883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</row>
    <row r="49" spans="1:20" ht="12.75">
      <c r="A49" s="133"/>
      <c r="B49" s="131" t="s">
        <v>101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</row>
    <row r="50" spans="1:20" ht="12.75">
      <c r="A50" s="133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0" ht="12.75">
      <c r="A51" s="133"/>
      <c r="B51" s="131" t="s">
        <v>102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1:20" ht="12.75">
      <c r="A52" s="133"/>
      <c r="B52" s="131" t="s">
        <v>884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0" ht="12.75">
      <c r="A53" s="133"/>
      <c r="B53" s="131" t="s">
        <v>885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</row>
    <row r="54" spans="1:20" ht="12.75">
      <c r="A54" s="133"/>
      <c r="B54" s="131" t="s">
        <v>886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0" ht="12.75">
      <c r="A55" s="132"/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0" ht="12.75">
      <c r="A56" s="133"/>
      <c r="B56" s="135" t="s">
        <v>887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3"/>
      <c r="O56" s="133"/>
      <c r="P56" s="133"/>
      <c r="Q56" s="133"/>
      <c r="R56" s="133"/>
      <c r="S56" s="133"/>
      <c r="T56" s="133"/>
    </row>
    <row r="57" spans="1:20" ht="12.75">
      <c r="A57" s="133"/>
      <c r="B57" s="131"/>
      <c r="C57" s="133"/>
      <c r="D57" s="133"/>
      <c r="E57" s="133"/>
      <c r="F57" s="133"/>
      <c r="G57" s="133"/>
      <c r="H57" s="133"/>
      <c r="I57" s="134"/>
      <c r="J57" s="134"/>
      <c r="K57" s="133"/>
      <c r="L57" s="133"/>
      <c r="M57" s="133"/>
      <c r="N57" s="133"/>
      <c r="O57" s="133"/>
      <c r="P57" s="133"/>
      <c r="Q57" s="133"/>
      <c r="R57" s="133"/>
      <c r="S57" s="133"/>
      <c r="T57" s="133"/>
    </row>
    <row r="58" spans="1:20" ht="12.75">
      <c r="A58" s="133"/>
      <c r="B58" s="135" t="s">
        <v>888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3"/>
      <c r="M58" s="133"/>
      <c r="N58" s="133"/>
      <c r="O58" s="133"/>
      <c r="P58" s="133"/>
      <c r="Q58" s="133"/>
      <c r="R58" s="133"/>
      <c r="S58" s="133"/>
      <c r="T58" s="133"/>
    </row>
    <row r="59" spans="1:20" ht="12.75">
      <c r="A59" s="133"/>
      <c r="B59" s="131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1:20" ht="12.75">
      <c r="A60" s="134"/>
      <c r="B60" s="131" t="s">
        <v>889</v>
      </c>
      <c r="C60" s="133"/>
      <c r="D60" s="133"/>
      <c r="E60" s="133"/>
      <c r="F60" s="133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</row>
    <row r="61" spans="1:20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</row>
    <row r="62" spans="1:20" ht="18">
      <c r="A62" s="277" t="s">
        <v>589</v>
      </c>
      <c r="B62" s="137"/>
      <c r="C62" s="137"/>
      <c r="D62" s="137"/>
      <c r="E62" s="136"/>
      <c r="F62" s="136"/>
      <c r="G62" s="137"/>
      <c r="H62" s="137"/>
      <c r="I62" s="137"/>
      <c r="J62" s="137"/>
      <c r="K62" s="275"/>
      <c r="L62" s="137"/>
      <c r="M62" s="136"/>
      <c r="N62" s="137"/>
      <c r="P62" s="277" t="s">
        <v>890</v>
      </c>
      <c r="Q62" s="277"/>
      <c r="R62" s="277"/>
      <c r="S62" s="1190" t="s">
        <v>33</v>
      </c>
      <c r="T62" s="1190"/>
    </row>
    <row r="63" spans="1:20" ht="18">
      <c r="A63" s="277" t="s">
        <v>590</v>
      </c>
      <c r="B63" s="137"/>
      <c r="C63" s="137"/>
      <c r="D63" s="137"/>
      <c r="E63" s="136"/>
      <c r="F63" s="136"/>
      <c r="G63" s="137"/>
      <c r="H63" s="275"/>
      <c r="I63" s="137"/>
      <c r="J63" s="137"/>
      <c r="K63" s="137"/>
      <c r="L63" s="137"/>
      <c r="M63" s="136"/>
      <c r="N63" s="137"/>
      <c r="O63" s="137"/>
      <c r="P63" s="277" t="s">
        <v>592</v>
      </c>
      <c r="Q63" s="277"/>
      <c r="R63" s="277"/>
      <c r="S63" s="277"/>
      <c r="T63" s="277"/>
    </row>
    <row r="64" spans="1:20" ht="18">
      <c r="A64" s="277" t="s">
        <v>591</v>
      </c>
      <c r="B64" s="133"/>
      <c r="C64" s="133"/>
      <c r="D64" s="133"/>
      <c r="E64" s="13"/>
      <c r="F64" s="133"/>
      <c r="G64" s="133"/>
      <c r="I64" s="13"/>
      <c r="J64" s="13"/>
      <c r="K64" s="133"/>
      <c r="L64" s="133"/>
      <c r="M64" s="133"/>
      <c r="N64" s="133"/>
      <c r="O64" s="133"/>
      <c r="P64" s="133"/>
      <c r="Q64" s="133"/>
      <c r="R64" s="133"/>
      <c r="S64" s="133"/>
      <c r="T64" s="133"/>
    </row>
    <row r="65" spans="2:20" ht="15">
      <c r="B65" s="13"/>
      <c r="C65" s="13"/>
      <c r="D65" s="13"/>
      <c r="E65" s="13"/>
      <c r="F65" s="13"/>
      <c r="G65" s="13"/>
      <c r="H65" s="27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8" ht="12.75">
      <c r="A68" s="1143" t="s">
        <v>339</v>
      </c>
    </row>
    <row r="70" spans="1:19" ht="13.5">
      <c r="A70" s="970" t="s">
        <v>326</v>
      </c>
      <c r="I70" s="1085"/>
      <c r="L70" s="12"/>
      <c r="Q70" s="13"/>
      <c r="S70" s="1086"/>
    </row>
    <row r="71" spans="17:20" ht="12.75">
      <c r="Q71" s="13"/>
      <c r="S71" s="12"/>
      <c r="T71" s="1087" t="s">
        <v>826</v>
      </c>
    </row>
    <row r="72" spans="1:20" ht="21">
      <c r="A72" s="14"/>
      <c r="B72" s="1088" t="s">
        <v>327</v>
      </c>
      <c r="C72" s="15"/>
      <c r="D72" s="15"/>
      <c r="E72" s="15"/>
      <c r="F72" s="1089"/>
      <c r="G72" s="16"/>
      <c r="H72" s="16"/>
      <c r="I72" s="16"/>
      <c r="J72" s="16"/>
      <c r="K72" s="16"/>
      <c r="L72" s="16"/>
      <c r="M72" s="16"/>
      <c r="N72" s="15"/>
      <c r="O72" s="15"/>
      <c r="P72" s="15"/>
      <c r="Q72" s="15"/>
      <c r="R72" s="15"/>
      <c r="S72" s="15"/>
      <c r="T72" s="15"/>
    </row>
    <row r="73" spans="1:20" ht="21">
      <c r="A73" s="14"/>
      <c r="B73" s="1088"/>
      <c r="C73" s="15"/>
      <c r="D73" s="15"/>
      <c r="E73" s="15"/>
      <c r="F73" s="1089"/>
      <c r="G73" s="16"/>
      <c r="J73" s="16"/>
      <c r="K73" s="16"/>
      <c r="L73" s="16"/>
      <c r="M73" s="16"/>
      <c r="N73" s="15"/>
      <c r="O73" s="15"/>
      <c r="P73" s="15"/>
      <c r="Q73" s="15"/>
      <c r="R73" s="15"/>
      <c r="S73" s="15"/>
      <c r="T73" s="15"/>
    </row>
    <row r="74" spans="2:20" ht="13.5" thickBo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/>
      <c r="R74" s="17"/>
      <c r="S74" s="17"/>
      <c r="T74" s="17"/>
    </row>
    <row r="75" spans="1:20" ht="14.25" thickBot="1" thickTop="1">
      <c r="A75" s="1090"/>
      <c r="B75" s="20" t="s">
        <v>94</v>
      </c>
      <c r="C75" s="21"/>
      <c r="D75" s="21"/>
      <c r="E75" s="21"/>
      <c r="F75" s="22"/>
      <c r="G75" s="21" t="s">
        <v>95</v>
      </c>
      <c r="H75" s="21"/>
      <c r="I75" s="21"/>
      <c r="J75" s="21"/>
      <c r="K75" s="21"/>
      <c r="L75" s="1187" t="s">
        <v>96</v>
      </c>
      <c r="M75" s="1188"/>
      <c r="N75" s="1188"/>
      <c r="O75" s="1188"/>
      <c r="P75" s="1189"/>
      <c r="Q75" s="23"/>
      <c r="R75" s="24" t="s">
        <v>827</v>
      </c>
      <c r="S75" s="25"/>
      <c r="T75" s="26"/>
    </row>
    <row r="76" spans="1:20" ht="13.5" thickBot="1">
      <c r="A76" s="1091"/>
      <c r="B76" s="28" t="s">
        <v>828</v>
      </c>
      <c r="C76" s="29" t="s">
        <v>829</v>
      </c>
      <c r="D76" s="30"/>
      <c r="E76" s="31"/>
      <c r="F76" s="32"/>
      <c r="G76" s="28" t="s">
        <v>828</v>
      </c>
      <c r="H76" s="29" t="s">
        <v>829</v>
      </c>
      <c r="I76" s="30"/>
      <c r="J76" s="31"/>
      <c r="K76" s="33"/>
      <c r="L76" s="28" t="s">
        <v>828</v>
      </c>
      <c r="M76" s="29" t="s">
        <v>829</v>
      </c>
      <c r="N76" s="30"/>
      <c r="O76" s="31"/>
      <c r="P76" s="32"/>
      <c r="Q76" s="1092" t="s">
        <v>830</v>
      </c>
      <c r="R76" s="34" t="s">
        <v>831</v>
      </c>
      <c r="S76" s="35"/>
      <c r="T76" s="36" t="s">
        <v>832</v>
      </c>
    </row>
    <row r="77" spans="1:20" ht="12.75">
      <c r="A77" s="1091"/>
      <c r="B77" s="28" t="s">
        <v>833</v>
      </c>
      <c r="C77" s="37" t="s">
        <v>834</v>
      </c>
      <c r="D77" s="37" t="s">
        <v>828</v>
      </c>
      <c r="E77" s="37" t="s">
        <v>835</v>
      </c>
      <c r="F77" s="32" t="s">
        <v>836</v>
      </c>
      <c r="G77" s="28" t="s">
        <v>833</v>
      </c>
      <c r="H77" s="37" t="s">
        <v>834</v>
      </c>
      <c r="I77" s="37" t="s">
        <v>828</v>
      </c>
      <c r="J77" s="37" t="s">
        <v>835</v>
      </c>
      <c r="K77" s="32" t="s">
        <v>836</v>
      </c>
      <c r="L77" s="28" t="s">
        <v>833</v>
      </c>
      <c r="M77" s="37" t="s">
        <v>834</v>
      </c>
      <c r="N77" s="37" t="s">
        <v>828</v>
      </c>
      <c r="O77" s="37" t="s">
        <v>836</v>
      </c>
      <c r="P77" s="32" t="s">
        <v>836</v>
      </c>
      <c r="Q77" s="1092" t="s">
        <v>837</v>
      </c>
      <c r="R77" s="38"/>
      <c r="S77" s="39" t="s">
        <v>838</v>
      </c>
      <c r="T77" s="36" t="s">
        <v>839</v>
      </c>
    </row>
    <row r="78" spans="1:20" ht="12.75">
      <c r="A78" s="1091"/>
      <c r="B78" s="28" t="s">
        <v>840</v>
      </c>
      <c r="C78" s="37" t="s">
        <v>841</v>
      </c>
      <c r="D78" s="37" t="s">
        <v>842</v>
      </c>
      <c r="E78" s="37" t="s">
        <v>843</v>
      </c>
      <c r="F78" s="32" t="s">
        <v>844</v>
      </c>
      <c r="G78" s="28" t="s">
        <v>840</v>
      </c>
      <c r="H78" s="37" t="s">
        <v>841</v>
      </c>
      <c r="I78" s="37" t="s">
        <v>842</v>
      </c>
      <c r="J78" s="37" t="s">
        <v>328</v>
      </c>
      <c r="K78" s="32" t="s">
        <v>844</v>
      </c>
      <c r="L78" s="28" t="s">
        <v>840</v>
      </c>
      <c r="M78" s="37" t="s">
        <v>841</v>
      </c>
      <c r="N78" s="37" t="s">
        <v>842</v>
      </c>
      <c r="O78" s="37" t="s">
        <v>845</v>
      </c>
      <c r="P78" s="32" t="s">
        <v>844</v>
      </c>
      <c r="Q78" s="1092" t="s">
        <v>846</v>
      </c>
      <c r="R78" s="38" t="s">
        <v>847</v>
      </c>
      <c r="S78" s="39" t="s">
        <v>848</v>
      </c>
      <c r="T78" s="36" t="s">
        <v>849</v>
      </c>
    </row>
    <row r="79" spans="1:20" ht="12.75">
      <c r="A79" s="1091"/>
      <c r="B79" s="28" t="s">
        <v>850</v>
      </c>
      <c r="C79" s="37" t="s">
        <v>851</v>
      </c>
      <c r="D79" s="37"/>
      <c r="E79" s="37" t="s">
        <v>852</v>
      </c>
      <c r="F79" s="32"/>
      <c r="G79" s="28" t="s">
        <v>850</v>
      </c>
      <c r="H79" s="37" t="s">
        <v>851</v>
      </c>
      <c r="I79" s="37"/>
      <c r="J79" s="37" t="s">
        <v>329</v>
      </c>
      <c r="K79" s="32"/>
      <c r="L79" s="28" t="s">
        <v>850</v>
      </c>
      <c r="M79" s="37" t="s">
        <v>851</v>
      </c>
      <c r="N79" s="37"/>
      <c r="O79" s="37" t="s">
        <v>853</v>
      </c>
      <c r="P79" s="32"/>
      <c r="Q79" s="1092" t="s">
        <v>854</v>
      </c>
      <c r="R79" s="38" t="s">
        <v>849</v>
      </c>
      <c r="S79" s="39" t="s">
        <v>855</v>
      </c>
      <c r="T79" s="36" t="s">
        <v>856</v>
      </c>
    </row>
    <row r="80" spans="1:20" ht="13.5" thickBot="1">
      <c r="A80" s="1093"/>
      <c r="B80" s="41" t="s">
        <v>857</v>
      </c>
      <c r="C80" s="42" t="s">
        <v>858</v>
      </c>
      <c r="D80" s="42" t="s">
        <v>858</v>
      </c>
      <c r="E80" s="42"/>
      <c r="F80" s="43" t="s">
        <v>859</v>
      </c>
      <c r="G80" s="41" t="s">
        <v>857</v>
      </c>
      <c r="H80" s="42" t="s">
        <v>858</v>
      </c>
      <c r="I80" s="42" t="s">
        <v>858</v>
      </c>
      <c r="J80" s="42" t="s">
        <v>860</v>
      </c>
      <c r="K80" s="43" t="s">
        <v>859</v>
      </c>
      <c r="L80" s="41" t="s">
        <v>857</v>
      </c>
      <c r="M80" s="42" t="s">
        <v>858</v>
      </c>
      <c r="N80" s="42" t="s">
        <v>858</v>
      </c>
      <c r="O80" s="42" t="s">
        <v>861</v>
      </c>
      <c r="P80" s="43" t="s">
        <v>859</v>
      </c>
      <c r="Q80" s="1094" t="s">
        <v>858</v>
      </c>
      <c r="R80" s="44" t="s">
        <v>858</v>
      </c>
      <c r="S80" s="45" t="s">
        <v>858</v>
      </c>
      <c r="T80" s="46">
        <v>2004</v>
      </c>
    </row>
    <row r="81" spans="1:20" ht="13.5" thickBot="1">
      <c r="A81" s="1095" t="s">
        <v>846</v>
      </c>
      <c r="B81" s="48">
        <v>1</v>
      </c>
      <c r="C81" s="49">
        <v>2</v>
      </c>
      <c r="D81" s="49">
        <v>3</v>
      </c>
      <c r="E81" s="49">
        <v>4</v>
      </c>
      <c r="F81" s="49">
        <v>5</v>
      </c>
      <c r="G81" s="48">
        <v>6</v>
      </c>
      <c r="H81" s="49">
        <v>7</v>
      </c>
      <c r="I81" s="49">
        <v>8</v>
      </c>
      <c r="J81" s="49">
        <v>9</v>
      </c>
      <c r="K81" s="49">
        <v>10</v>
      </c>
      <c r="L81" s="48">
        <v>11</v>
      </c>
      <c r="M81" s="49">
        <v>12</v>
      </c>
      <c r="N81" s="49">
        <v>13</v>
      </c>
      <c r="O81" s="49">
        <v>14</v>
      </c>
      <c r="P81" s="50">
        <v>15</v>
      </c>
      <c r="Q81" s="1096">
        <v>16</v>
      </c>
      <c r="R81" s="1097">
        <v>17</v>
      </c>
      <c r="S81" s="1098">
        <v>18</v>
      </c>
      <c r="T81" s="1099">
        <v>19</v>
      </c>
    </row>
    <row r="82" spans="1:20" ht="13.5">
      <c r="A82" s="1100" t="s">
        <v>862</v>
      </c>
      <c r="B82" s="53"/>
      <c r="C82" s="53"/>
      <c r="D82" s="53"/>
      <c r="E82" s="54"/>
      <c r="F82" s="1101"/>
      <c r="G82" s="52"/>
      <c r="H82" s="53"/>
      <c r="I82" s="53"/>
      <c r="J82" s="54"/>
      <c r="K82" s="55"/>
      <c r="L82" s="53"/>
      <c r="M82" s="53"/>
      <c r="N82" s="53"/>
      <c r="O82" s="54"/>
      <c r="P82" s="1101"/>
      <c r="Q82" s="1102"/>
      <c r="R82" s="52"/>
      <c r="S82" s="56"/>
      <c r="T82" s="57"/>
    </row>
    <row r="83" spans="1:20" ht="13.5">
      <c r="A83" s="1103" t="s">
        <v>863</v>
      </c>
      <c r="B83" s="60">
        <f>IF(C83+D83=B89+B103,B103+B89,"chyba")</f>
        <v>21029222</v>
      </c>
      <c r="C83" s="60">
        <f>C89+C103</f>
        <v>504248</v>
      </c>
      <c r="D83" s="60">
        <f>D89+D103</f>
        <v>20524974</v>
      </c>
      <c r="E83" s="61">
        <f>E89+E103</f>
        <v>75126</v>
      </c>
      <c r="F83" s="1104">
        <f>IF(E83=0,0,ROUND(D83/E83/12*1000,0))</f>
        <v>22767</v>
      </c>
      <c r="G83" s="59">
        <f>IF(H83+I83=G89+G103,G103+G89,"chyba")</f>
        <v>21292040</v>
      </c>
      <c r="H83" s="60">
        <f>H89+H103</f>
        <v>504837</v>
      </c>
      <c r="I83" s="60">
        <f>I89+I103</f>
        <v>20787203</v>
      </c>
      <c r="J83" s="61">
        <f>J89+J103</f>
        <v>75458</v>
      </c>
      <c r="K83" s="62">
        <f>IF(J83=0,0,ROUND(I83/J83/12*1000,0))</f>
        <v>22957</v>
      </c>
      <c r="L83" s="60">
        <f>IF(M83+N83=L89+L103,L103+L89,"chyba")</f>
        <v>21240215.45</v>
      </c>
      <c r="M83" s="60">
        <f>M89+M103</f>
        <v>448683.91</v>
      </c>
      <c r="N83" s="60">
        <f>N89+N103</f>
        <v>20791531.54</v>
      </c>
      <c r="O83" s="61">
        <f>O89+O103</f>
        <v>74400</v>
      </c>
      <c r="P83" s="1104">
        <f>IF(O83=0,0,ROUND(N83/O83/12*1000,0))</f>
        <v>23288</v>
      </c>
      <c r="Q83" s="1105"/>
      <c r="R83" s="59">
        <f>R89+R103</f>
        <v>0</v>
      </c>
      <c r="S83" s="63">
        <f>S89+S103</f>
        <v>12333.25</v>
      </c>
      <c r="T83" s="64">
        <f>T89+T103</f>
        <v>0</v>
      </c>
    </row>
    <row r="84" spans="1:20" ht="12.75">
      <c r="A84" s="1091" t="s">
        <v>864</v>
      </c>
      <c r="B84" s="66"/>
      <c r="C84" s="66"/>
      <c r="D84" s="66"/>
      <c r="E84" s="67"/>
      <c r="F84" s="120"/>
      <c r="G84" s="65"/>
      <c r="H84" s="66"/>
      <c r="I84" s="66"/>
      <c r="J84" s="67"/>
      <c r="K84" s="68"/>
      <c r="L84" s="66"/>
      <c r="M84" s="66"/>
      <c r="N84" s="66"/>
      <c r="O84" s="67"/>
      <c r="P84" s="120"/>
      <c r="Q84" s="1106"/>
      <c r="R84" s="65"/>
      <c r="S84" s="69"/>
      <c r="T84" s="70"/>
    </row>
    <row r="85" spans="1:20" ht="12.75">
      <c r="A85" s="404" t="s">
        <v>865</v>
      </c>
      <c r="B85" s="1107">
        <f>C85+D85</f>
        <v>0</v>
      </c>
      <c r="C85" s="1108"/>
      <c r="D85" s="1108"/>
      <c r="E85" s="1109"/>
      <c r="F85" s="1110">
        <f>IF(E85=0,0,ROUND(D85/E85/12*1000,0))</f>
        <v>0</v>
      </c>
      <c r="G85" s="1111">
        <f>H85+I85</f>
        <v>594</v>
      </c>
      <c r="H85" s="1108">
        <v>594</v>
      </c>
      <c r="I85" s="1108"/>
      <c r="J85" s="1109"/>
      <c r="K85" s="1112">
        <f>IF(J85=0,0,ROUND(I85/J85/12*1000,0))</f>
        <v>0</v>
      </c>
      <c r="L85" s="1107">
        <f>M85+N85</f>
        <v>574.4</v>
      </c>
      <c r="M85" s="1108">
        <v>574.4</v>
      </c>
      <c r="N85" s="1108"/>
      <c r="O85" s="1109"/>
      <c r="P85" s="1110">
        <f>IF(O85=0,0,ROUND(N85/O85/12*1000,0))</f>
        <v>0</v>
      </c>
      <c r="Q85" s="1113"/>
      <c r="R85" s="1111"/>
      <c r="S85" s="1114"/>
      <c r="T85" s="1115"/>
    </row>
    <row r="86" spans="1:20" ht="12.75">
      <c r="A86" s="1091" t="s">
        <v>330</v>
      </c>
      <c r="B86" s="66">
        <f>C86+D86</f>
        <v>14003805</v>
      </c>
      <c r="C86" s="66"/>
      <c r="D86" s="66">
        <v>14003805</v>
      </c>
      <c r="E86" s="67">
        <v>47892</v>
      </c>
      <c r="F86" s="120">
        <f>IF(E86=0,0,ROUND(D86/E86/12*1000,0))</f>
        <v>24367</v>
      </c>
      <c r="G86" s="65">
        <f>H86+I86</f>
        <v>14076024</v>
      </c>
      <c r="H86" s="66"/>
      <c r="I86" s="66">
        <v>14076024</v>
      </c>
      <c r="J86" s="67">
        <v>48154</v>
      </c>
      <c r="K86" s="68">
        <f>IF(J86=0,0,ROUND(I86/J86/12*1000,0))</f>
        <v>24359</v>
      </c>
      <c r="L86" s="66">
        <f>M86+N86</f>
        <v>14073307.97</v>
      </c>
      <c r="M86" s="66"/>
      <c r="N86" s="66">
        <v>14073307.97</v>
      </c>
      <c r="O86" s="67">
        <v>47450</v>
      </c>
      <c r="P86" s="120">
        <f>IF(O86=0,0,ROUND(N86/O86/12*1000,0))</f>
        <v>24716</v>
      </c>
      <c r="Q86" s="1106"/>
      <c r="R86" s="65"/>
      <c r="S86" s="69"/>
      <c r="T86" s="70"/>
    </row>
    <row r="87" spans="1:20" ht="13.5" thickBot="1">
      <c r="A87" s="1116" t="s">
        <v>331</v>
      </c>
      <c r="B87" s="72">
        <f>C87+D87</f>
        <v>2929070</v>
      </c>
      <c r="C87" s="72"/>
      <c r="D87" s="72">
        <v>2929070</v>
      </c>
      <c r="E87" s="73">
        <v>9492</v>
      </c>
      <c r="F87" s="1117">
        <f>IF(E87=0,0,ROUND(D87/E87/12*1000,0))</f>
        <v>25715</v>
      </c>
      <c r="G87" s="71">
        <f>H87+I87</f>
        <v>2946724</v>
      </c>
      <c r="H87" s="72"/>
      <c r="I87" s="72">
        <v>2946724</v>
      </c>
      <c r="J87" s="73">
        <v>9599</v>
      </c>
      <c r="K87" s="74">
        <f>IF(J87=0,0,ROUND(I87/J87/12*1000,0))</f>
        <v>25582</v>
      </c>
      <c r="L87" s="72">
        <f>M87+N87</f>
        <v>2958278.95</v>
      </c>
      <c r="M87" s="72"/>
      <c r="N87" s="72">
        <v>2958278.95</v>
      </c>
      <c r="O87" s="73">
        <v>9568</v>
      </c>
      <c r="P87" s="1117">
        <f>IF(O87=0,0,ROUND(N87/O87/12*1000,0))</f>
        <v>25765</v>
      </c>
      <c r="Q87" s="1118"/>
      <c r="R87" s="71"/>
      <c r="S87" s="75"/>
      <c r="T87" s="76"/>
    </row>
    <row r="88" spans="1:20" ht="12.75">
      <c r="A88" s="1119" t="s">
        <v>866</v>
      </c>
      <c r="B88" s="65"/>
      <c r="C88" s="66"/>
      <c r="D88" s="66"/>
      <c r="E88" s="67"/>
      <c r="F88" s="68"/>
      <c r="G88" s="66"/>
      <c r="H88" s="66"/>
      <c r="I88" s="66"/>
      <c r="J88" s="67"/>
      <c r="K88" s="68"/>
      <c r="L88" s="65"/>
      <c r="M88" s="66"/>
      <c r="N88" s="66"/>
      <c r="O88" s="67"/>
      <c r="P88" s="68"/>
      <c r="Q88" s="1106"/>
      <c r="R88" s="66"/>
      <c r="S88" s="69"/>
      <c r="T88" s="70"/>
    </row>
    <row r="89" spans="1:20" ht="13.5">
      <c r="A89" s="1120" t="s">
        <v>867</v>
      </c>
      <c r="B89" s="59">
        <f>C89+D89</f>
        <v>20552579</v>
      </c>
      <c r="C89" s="60">
        <f>C94+C96+C98+C99</f>
        <v>490513</v>
      </c>
      <c r="D89" s="60">
        <f>D94+D96+D98+D99</f>
        <v>20062066</v>
      </c>
      <c r="E89" s="61">
        <f>E94+E96+E98+E99</f>
        <v>73027</v>
      </c>
      <c r="F89" s="62">
        <f>IF(E89=0,0,ROUND(D89/E89/12*1000,0))</f>
        <v>22893</v>
      </c>
      <c r="G89" s="59">
        <f>H89+I89</f>
        <v>20810451</v>
      </c>
      <c r="H89" s="60">
        <f>H94+H96+H98+H99</f>
        <v>493065</v>
      </c>
      <c r="I89" s="60">
        <f>I94+I96+I98+I99</f>
        <v>20317386</v>
      </c>
      <c r="J89" s="61">
        <f>J94+J96+J98+J99</f>
        <v>73357</v>
      </c>
      <c r="K89" s="62">
        <f>IF(J89=0,0,ROUND(I89/J89/12*1000,0))</f>
        <v>23080</v>
      </c>
      <c r="L89" s="59">
        <f>M89+N89</f>
        <v>20760997.14</v>
      </c>
      <c r="M89" s="60">
        <f>M94+M96+M98+M99</f>
        <v>437213.02999999997</v>
      </c>
      <c r="N89" s="60">
        <f>N94+N96+N98+N99</f>
        <v>20323784.11</v>
      </c>
      <c r="O89" s="61">
        <f>O94+O96+O98+O99</f>
        <v>72356</v>
      </c>
      <c r="P89" s="62">
        <f>IF(O89=0,0,ROUND(N89/O89/12*1000,0))</f>
        <v>23407</v>
      </c>
      <c r="Q89" s="1105"/>
      <c r="R89" s="60"/>
      <c r="S89" s="63">
        <f>S94+S96+S98+S99</f>
        <v>11789.26</v>
      </c>
      <c r="T89" s="64"/>
    </row>
    <row r="90" spans="1:20" ht="12.75">
      <c r="A90" s="1091" t="s">
        <v>864</v>
      </c>
      <c r="B90" s="65"/>
      <c r="C90" s="66"/>
      <c r="D90" s="66"/>
      <c r="E90" s="67"/>
      <c r="F90" s="68"/>
      <c r="G90" s="66"/>
      <c r="H90" s="66"/>
      <c r="I90" s="66"/>
      <c r="J90" s="67"/>
      <c r="K90" s="68"/>
      <c r="L90" s="65"/>
      <c r="M90" s="66"/>
      <c r="N90" s="66"/>
      <c r="O90" s="67"/>
      <c r="P90" s="68"/>
      <c r="Q90" s="1106"/>
      <c r="R90" s="66"/>
      <c r="S90" s="69"/>
      <c r="T90" s="70"/>
    </row>
    <row r="91" spans="1:20" ht="12.75">
      <c r="A91" s="1091" t="s">
        <v>865</v>
      </c>
      <c r="B91" s="65">
        <f>C91+D91</f>
        <v>0</v>
      </c>
      <c r="C91" s="66"/>
      <c r="D91" s="66"/>
      <c r="E91" s="67"/>
      <c r="F91" s="68">
        <f>IF(E91=0,0,ROUND(D91/E91/12*1000,0))</f>
        <v>0</v>
      </c>
      <c r="G91" s="66">
        <f>H91+I91</f>
        <v>390</v>
      </c>
      <c r="H91" s="66">
        <v>390</v>
      </c>
      <c r="I91" s="66"/>
      <c r="J91" s="67"/>
      <c r="K91" s="68">
        <f>IF(J91=0,0,ROUND(I91/J91/12*1000,0))</f>
        <v>0</v>
      </c>
      <c r="L91" s="66">
        <f>M91+N91</f>
        <v>376.4</v>
      </c>
      <c r="M91" s="66">
        <v>376.4</v>
      </c>
      <c r="N91" s="66"/>
      <c r="O91" s="67"/>
      <c r="P91" s="68">
        <f>IF(O91=0,0,ROUND(N91/O91/12*1000,0))</f>
        <v>0</v>
      </c>
      <c r="Q91" s="1106"/>
      <c r="R91" s="66"/>
      <c r="S91" s="69"/>
      <c r="T91" s="70"/>
    </row>
    <row r="92" spans="1:20" ht="13.5" thickBot="1">
      <c r="A92" s="1116" t="s">
        <v>332</v>
      </c>
      <c r="B92" s="71">
        <f>C92+D92</f>
        <v>0</v>
      </c>
      <c r="C92" s="72"/>
      <c r="D92" s="72"/>
      <c r="E92" s="73"/>
      <c r="F92" s="74">
        <f>IF(E92=0,0,ROUND(D92/E92/12*1000,0))</f>
        <v>0</v>
      </c>
      <c r="G92" s="72">
        <f>H92+I92</f>
        <v>0</v>
      </c>
      <c r="H92" s="72"/>
      <c r="I92" s="72"/>
      <c r="J92" s="73"/>
      <c r="K92" s="74">
        <f>IF(J92=0,0,ROUND(I92/J92/12*1000,0))</f>
        <v>0</v>
      </c>
      <c r="L92" s="72">
        <f>M92+N92</f>
        <v>0</v>
      </c>
      <c r="M92" s="72"/>
      <c r="N92" s="72"/>
      <c r="O92" s="73"/>
      <c r="P92" s="74">
        <f>IF(O92=0,0,ROUND(N92/O92/12*1000,0))</f>
        <v>0</v>
      </c>
      <c r="Q92" s="1118"/>
      <c r="R92" s="72"/>
      <c r="S92" s="75"/>
      <c r="T92" s="76"/>
    </row>
    <row r="93" spans="1:20" ht="12.75">
      <c r="A93" s="1090" t="s">
        <v>868</v>
      </c>
      <c r="B93" s="66"/>
      <c r="C93" s="66"/>
      <c r="D93" s="66"/>
      <c r="E93" s="67"/>
      <c r="F93" s="68"/>
      <c r="G93" s="66"/>
      <c r="H93" s="66"/>
      <c r="I93" s="66"/>
      <c r="J93" s="67"/>
      <c r="K93" s="68"/>
      <c r="L93" s="66"/>
      <c r="M93" s="66"/>
      <c r="N93" s="66"/>
      <c r="O93" s="67"/>
      <c r="P93" s="68"/>
      <c r="Q93" s="1106"/>
      <c r="R93" s="66"/>
      <c r="S93" s="69"/>
      <c r="T93" s="70"/>
    </row>
    <row r="94" spans="1:20" ht="12.75">
      <c r="A94" s="403" t="s">
        <v>869</v>
      </c>
      <c r="B94" s="81">
        <f aca="true" t="shared" si="6" ref="B94:B103">C94+D94</f>
        <v>879440</v>
      </c>
      <c r="C94" s="81">
        <v>23721</v>
      </c>
      <c r="D94" s="81">
        <v>855719</v>
      </c>
      <c r="E94" s="82">
        <v>2876</v>
      </c>
      <c r="F94" s="83">
        <f aca="true" t="shared" si="7" ref="F94:F103">IF(E94=0,0,ROUND(D94/E94/12*1000,0))</f>
        <v>24795</v>
      </c>
      <c r="G94" s="81">
        <f aca="true" t="shared" si="8" ref="G94:G103">H94+I94</f>
        <v>857362</v>
      </c>
      <c r="H94" s="81">
        <v>20623</v>
      </c>
      <c r="I94" s="81">
        <v>836739</v>
      </c>
      <c r="J94" s="82">
        <v>2875</v>
      </c>
      <c r="K94" s="83">
        <f aca="true" t="shared" si="9" ref="K94:K103">IF(J94=0,0,ROUND(I94/J94/12*1000,0))</f>
        <v>24253</v>
      </c>
      <c r="L94" s="81">
        <f aca="true" t="shared" si="10" ref="L94:L103">M94+N94</f>
        <v>849952.49</v>
      </c>
      <c r="M94" s="81">
        <v>15167.29</v>
      </c>
      <c r="N94" s="81">
        <v>834785.2</v>
      </c>
      <c r="O94" s="82">
        <v>2758</v>
      </c>
      <c r="P94" s="83">
        <f aca="true" t="shared" si="11" ref="P94:P103">IF(O94=0,0,ROUND(N94/O94/12*1000,0))</f>
        <v>25223</v>
      </c>
      <c r="Q94" s="1121"/>
      <c r="R94" s="84"/>
      <c r="S94" s="85"/>
      <c r="T94" s="86"/>
    </row>
    <row r="95" spans="1:20" ht="12.75">
      <c r="A95" s="1122"/>
      <c r="B95" s="81"/>
      <c r="C95" s="81"/>
      <c r="D95" s="81"/>
      <c r="E95" s="82"/>
      <c r="F95" s="83">
        <f t="shared" si="7"/>
        <v>0</v>
      </c>
      <c r="G95" s="81">
        <f t="shared" si="8"/>
        <v>0</v>
      </c>
      <c r="H95" s="81"/>
      <c r="I95" s="81"/>
      <c r="J95" s="82"/>
      <c r="K95" s="83">
        <f t="shared" si="9"/>
        <v>0</v>
      </c>
      <c r="L95" s="81">
        <f t="shared" si="10"/>
        <v>0</v>
      </c>
      <c r="M95" s="81"/>
      <c r="N95" s="81"/>
      <c r="O95" s="82"/>
      <c r="P95" s="83">
        <f t="shared" si="11"/>
        <v>0</v>
      </c>
      <c r="Q95" s="1121"/>
      <c r="R95" s="84"/>
      <c r="S95" s="85"/>
      <c r="T95" s="86"/>
    </row>
    <row r="96" spans="1:20" ht="12.75">
      <c r="A96" s="402" t="s">
        <v>98</v>
      </c>
      <c r="B96" s="81">
        <f t="shared" si="6"/>
        <v>374290</v>
      </c>
      <c r="C96" s="81">
        <v>8260</v>
      </c>
      <c r="D96" s="81">
        <v>366030</v>
      </c>
      <c r="E96" s="82">
        <v>1696</v>
      </c>
      <c r="F96" s="83">
        <f t="shared" si="7"/>
        <v>17985</v>
      </c>
      <c r="G96" s="81">
        <f t="shared" si="8"/>
        <v>443622</v>
      </c>
      <c r="H96" s="81">
        <v>9467</v>
      </c>
      <c r="I96" s="81">
        <v>434155</v>
      </c>
      <c r="J96" s="82">
        <v>1903</v>
      </c>
      <c r="K96" s="83">
        <f t="shared" si="9"/>
        <v>19012</v>
      </c>
      <c r="L96" s="81">
        <f t="shared" si="10"/>
        <v>442521.60000000003</v>
      </c>
      <c r="M96" s="81">
        <v>8397.33</v>
      </c>
      <c r="N96" s="81">
        <v>434124.27</v>
      </c>
      <c r="O96" s="82">
        <v>1858</v>
      </c>
      <c r="P96" s="83">
        <f t="shared" si="11"/>
        <v>19471</v>
      </c>
      <c r="Q96" s="1121"/>
      <c r="R96" s="84"/>
      <c r="S96" s="85">
        <v>20</v>
      </c>
      <c r="T96" s="86"/>
    </row>
    <row r="97" spans="1:20" ht="12.75">
      <c r="A97" s="403"/>
      <c r="B97" s="81"/>
      <c r="C97" s="81"/>
      <c r="D97" s="81"/>
      <c r="E97" s="82"/>
      <c r="F97" s="83"/>
      <c r="G97" s="81"/>
      <c r="H97" s="81"/>
      <c r="I97" s="81"/>
      <c r="J97" s="82"/>
      <c r="K97" s="83"/>
      <c r="L97" s="81"/>
      <c r="M97" s="81"/>
      <c r="N97" s="81"/>
      <c r="O97" s="82"/>
      <c r="P97" s="83"/>
      <c r="Q97" s="1121"/>
      <c r="R97" s="84"/>
      <c r="S97" s="85"/>
      <c r="T97" s="86"/>
    </row>
    <row r="98" spans="1:20" ht="12.75">
      <c r="A98" s="1123" t="s">
        <v>99</v>
      </c>
      <c r="B98" s="81">
        <f t="shared" si="6"/>
        <v>16259600</v>
      </c>
      <c r="C98" s="81">
        <v>349020</v>
      </c>
      <c r="D98" s="81">
        <v>15910580</v>
      </c>
      <c r="E98" s="82">
        <v>58757</v>
      </c>
      <c r="F98" s="83">
        <f t="shared" si="7"/>
        <v>22566</v>
      </c>
      <c r="G98" s="81">
        <f t="shared" si="8"/>
        <v>16467935</v>
      </c>
      <c r="H98" s="81">
        <v>353463</v>
      </c>
      <c r="I98" s="81">
        <v>16114472</v>
      </c>
      <c r="J98" s="82">
        <v>58881</v>
      </c>
      <c r="K98" s="83">
        <f t="shared" si="9"/>
        <v>22807</v>
      </c>
      <c r="L98" s="81">
        <f t="shared" si="10"/>
        <v>16418192.31</v>
      </c>
      <c r="M98" s="81">
        <v>306892.73</v>
      </c>
      <c r="N98" s="81">
        <v>16111299.58</v>
      </c>
      <c r="O98" s="82">
        <v>58069</v>
      </c>
      <c r="P98" s="83">
        <f t="shared" si="11"/>
        <v>23121</v>
      </c>
      <c r="Q98" s="1121"/>
      <c r="R98" s="84"/>
      <c r="S98" s="85"/>
      <c r="T98" s="86"/>
    </row>
    <row r="99" spans="1:20" ht="12.75">
      <c r="A99" s="404" t="s">
        <v>333</v>
      </c>
      <c r="B99" s="81">
        <f t="shared" si="6"/>
        <v>3039249</v>
      </c>
      <c r="C99" s="81">
        <v>109512</v>
      </c>
      <c r="D99" s="81">
        <v>2929737</v>
      </c>
      <c r="E99" s="82">
        <v>9698</v>
      </c>
      <c r="F99" s="83">
        <f t="shared" si="7"/>
        <v>25175</v>
      </c>
      <c r="G99" s="81">
        <f t="shared" si="8"/>
        <v>3041532</v>
      </c>
      <c r="H99" s="81">
        <v>109512</v>
      </c>
      <c r="I99" s="81">
        <v>2932020</v>
      </c>
      <c r="J99" s="82">
        <v>9698</v>
      </c>
      <c r="K99" s="83">
        <f t="shared" si="9"/>
        <v>25194</v>
      </c>
      <c r="L99" s="81">
        <f t="shared" si="10"/>
        <v>3050330.74</v>
      </c>
      <c r="M99" s="81">
        <v>106755.68</v>
      </c>
      <c r="N99" s="81">
        <v>2943575.06</v>
      </c>
      <c r="O99" s="82">
        <v>9671</v>
      </c>
      <c r="P99" s="83">
        <f t="shared" si="11"/>
        <v>25364</v>
      </c>
      <c r="Q99" s="1121"/>
      <c r="R99" s="84"/>
      <c r="S99" s="85">
        <v>11769.26</v>
      </c>
      <c r="T99" s="86"/>
    </row>
    <row r="100" spans="1:20" ht="12.75">
      <c r="A100" s="1091" t="s">
        <v>864</v>
      </c>
      <c r="B100" s="66"/>
      <c r="C100" s="66"/>
      <c r="D100" s="66"/>
      <c r="E100" s="67"/>
      <c r="F100" s="68"/>
      <c r="G100" s="66"/>
      <c r="H100" s="66"/>
      <c r="I100" s="66"/>
      <c r="J100" s="67"/>
      <c r="K100" s="68"/>
      <c r="L100" s="65"/>
      <c r="M100" s="66"/>
      <c r="N100" s="66"/>
      <c r="O100" s="67"/>
      <c r="P100" s="68"/>
      <c r="Q100" s="1106"/>
      <c r="R100" s="66"/>
      <c r="S100" s="69"/>
      <c r="T100" s="70"/>
    </row>
    <row r="101" spans="1:20" ht="12.75">
      <c r="A101" s="1124" t="s">
        <v>332</v>
      </c>
      <c r="B101" s="66">
        <f>C101+D101</f>
        <v>0</v>
      </c>
      <c r="C101" s="66"/>
      <c r="D101" s="66"/>
      <c r="E101" s="67"/>
      <c r="F101" s="68">
        <f>IF(E101=0,0,ROUND(D101/E101/12*1000,0))</f>
        <v>0</v>
      </c>
      <c r="G101" s="66">
        <f>H101+I101</f>
        <v>0</v>
      </c>
      <c r="H101" s="66"/>
      <c r="I101" s="66"/>
      <c r="J101" s="67"/>
      <c r="K101" s="68">
        <f>IF(J101=0,0,ROUND(I101/J101/12*1000,0))</f>
        <v>0</v>
      </c>
      <c r="L101" s="66">
        <f>M101+N101</f>
        <v>0</v>
      </c>
      <c r="M101" s="66"/>
      <c r="N101" s="66"/>
      <c r="O101" s="67"/>
      <c r="P101" s="68">
        <f>IF(O101=0,0,ROUND(N101/O101/12*1000,0))</f>
        <v>0</v>
      </c>
      <c r="Q101" s="1106"/>
      <c r="R101" s="66"/>
      <c r="S101" s="69"/>
      <c r="T101" s="70"/>
    </row>
    <row r="102" spans="1:20" ht="13.5" thickBot="1">
      <c r="A102" s="1093"/>
      <c r="B102" s="72"/>
      <c r="C102" s="72"/>
      <c r="D102" s="72"/>
      <c r="E102" s="73"/>
      <c r="F102" s="74"/>
      <c r="G102" s="72"/>
      <c r="H102" s="72"/>
      <c r="I102" s="72"/>
      <c r="J102" s="73"/>
      <c r="K102" s="74"/>
      <c r="L102" s="72"/>
      <c r="M102" s="72"/>
      <c r="N102" s="72"/>
      <c r="O102" s="73"/>
      <c r="P102" s="74"/>
      <c r="Q102" s="1118"/>
      <c r="R102" s="89"/>
      <c r="S102" s="90"/>
      <c r="T102" s="76"/>
    </row>
    <row r="103" spans="1:20" ht="13.5" thickBot="1">
      <c r="A103" s="1125" t="s">
        <v>870</v>
      </c>
      <c r="B103" s="1126">
        <f t="shared" si="6"/>
        <v>476643</v>
      </c>
      <c r="C103" s="1127">
        <v>13735</v>
      </c>
      <c r="D103" s="1127">
        <v>462908</v>
      </c>
      <c r="E103" s="1128">
        <v>2099</v>
      </c>
      <c r="F103" s="1129">
        <f t="shared" si="7"/>
        <v>18378</v>
      </c>
      <c r="G103" s="1127">
        <f t="shared" si="8"/>
        <v>481589</v>
      </c>
      <c r="H103" s="1127">
        <v>11772</v>
      </c>
      <c r="I103" s="1127">
        <v>469817</v>
      </c>
      <c r="J103" s="1128">
        <v>2101</v>
      </c>
      <c r="K103" s="1129">
        <f t="shared" si="9"/>
        <v>18635</v>
      </c>
      <c r="L103" s="1127">
        <f t="shared" si="10"/>
        <v>479218.31</v>
      </c>
      <c r="M103" s="1127">
        <v>11470.88</v>
      </c>
      <c r="N103" s="1127">
        <v>467747.43</v>
      </c>
      <c r="O103" s="1128">
        <v>2044</v>
      </c>
      <c r="P103" s="1129">
        <f t="shared" si="11"/>
        <v>19070</v>
      </c>
      <c r="Q103" s="1130"/>
      <c r="R103" s="1127"/>
      <c r="S103" s="1131">
        <v>543.99</v>
      </c>
      <c r="T103" s="1132"/>
    </row>
    <row r="104" spans="1:20" ht="13.5" thickBot="1">
      <c r="A104" s="91"/>
      <c r="B104" s="92"/>
      <c r="C104" s="93"/>
      <c r="D104" s="93"/>
      <c r="E104" s="94"/>
      <c r="F104" s="95"/>
      <c r="G104" s="93"/>
      <c r="H104" s="93"/>
      <c r="I104" s="93"/>
      <c r="J104" s="94"/>
      <c r="K104" s="95"/>
      <c r="L104" s="93"/>
      <c r="M104" s="93"/>
      <c r="N104" s="93"/>
      <c r="O104" s="94"/>
      <c r="P104" s="95"/>
      <c r="Q104" s="1133"/>
      <c r="R104" s="93"/>
      <c r="S104" s="96"/>
      <c r="T104" s="97"/>
    </row>
    <row r="105" spans="1:20" ht="13.5">
      <c r="A105" s="58" t="s">
        <v>871</v>
      </c>
      <c r="B105" s="59">
        <f>C105+D105</f>
        <v>188153</v>
      </c>
      <c r="C105" s="60">
        <v>6298</v>
      </c>
      <c r="D105" s="60">
        <v>181855</v>
      </c>
      <c r="E105" s="61">
        <v>1090</v>
      </c>
      <c r="F105" s="62">
        <f>IF(E105=0,0,ROUND(D105/E105/12*1000,0))</f>
        <v>13903</v>
      </c>
      <c r="G105" s="59">
        <f>H105+I105</f>
        <v>190253</v>
      </c>
      <c r="H105" s="60">
        <v>8298</v>
      </c>
      <c r="I105" s="60">
        <v>181955</v>
      </c>
      <c r="J105" s="61">
        <v>1091</v>
      </c>
      <c r="K105" s="62">
        <f>IF(J105=0,0,ROUND(I105/J105/12*1000,0))</f>
        <v>13898</v>
      </c>
      <c r="L105" s="59">
        <f>M105+N105</f>
        <v>188301.47</v>
      </c>
      <c r="M105" s="60">
        <v>9431.87</v>
      </c>
      <c r="N105" s="60">
        <v>178869.6</v>
      </c>
      <c r="O105" s="61">
        <v>1047</v>
      </c>
      <c r="P105" s="62">
        <f>IF(O105=0,0,ROUND(N105/O105/12*1000,0))</f>
        <v>14237</v>
      </c>
      <c r="Q105" s="1105">
        <f>Q107</f>
        <v>0</v>
      </c>
      <c r="R105" s="60">
        <v>667.82</v>
      </c>
      <c r="S105" s="63">
        <v>188.74</v>
      </c>
      <c r="T105" s="64">
        <v>6669.09</v>
      </c>
    </row>
    <row r="106" spans="1:20" ht="12.75">
      <c r="A106" s="27" t="s">
        <v>872</v>
      </c>
      <c r="B106" s="65"/>
      <c r="C106" s="66"/>
      <c r="D106" s="66"/>
      <c r="E106" s="67"/>
      <c r="F106" s="68"/>
      <c r="G106" s="66"/>
      <c r="H106" s="66"/>
      <c r="I106" s="66"/>
      <c r="J106" s="67"/>
      <c r="K106" s="68"/>
      <c r="L106" s="66"/>
      <c r="M106" s="66"/>
      <c r="N106" s="66"/>
      <c r="O106" s="67"/>
      <c r="P106" s="68"/>
      <c r="Q106" s="1106"/>
      <c r="R106" s="66"/>
      <c r="S106" s="69"/>
      <c r="T106" s="70"/>
    </row>
    <row r="107" spans="1:20" ht="12.75">
      <c r="A107" s="1134" t="s">
        <v>873</v>
      </c>
      <c r="B107" s="65">
        <f>C107+D107</f>
        <v>0</v>
      </c>
      <c r="C107" s="66"/>
      <c r="D107" s="66"/>
      <c r="E107" s="67"/>
      <c r="F107" s="68">
        <f>IF(E107=0,0,ROUND(D107/E107/12*1000,0))</f>
        <v>0</v>
      </c>
      <c r="G107" s="66">
        <f>H107+I107</f>
        <v>0</v>
      </c>
      <c r="H107" s="66"/>
      <c r="I107" s="66"/>
      <c r="J107" s="67"/>
      <c r="K107" s="68">
        <f>IF(J107=0,0,ROUND(I107/J107/12*1000,0))</f>
        <v>0</v>
      </c>
      <c r="L107" s="66">
        <f>M107+N107</f>
        <v>0</v>
      </c>
      <c r="M107" s="66"/>
      <c r="N107" s="66"/>
      <c r="O107" s="67"/>
      <c r="P107" s="68">
        <f>IF(O107=0,0,ROUND(N107/O107/12*1000,0))</f>
        <v>0</v>
      </c>
      <c r="Q107" s="1106"/>
      <c r="R107" s="66"/>
      <c r="S107" s="69"/>
      <c r="T107" s="70"/>
    </row>
    <row r="108" spans="1:20" ht="13.5" thickBot="1">
      <c r="A108" s="98"/>
      <c r="B108" s="71"/>
      <c r="C108" s="72"/>
      <c r="D108" s="72"/>
      <c r="E108" s="73"/>
      <c r="F108" s="74"/>
      <c r="G108" s="72"/>
      <c r="H108" s="72"/>
      <c r="I108" s="72"/>
      <c r="J108" s="73"/>
      <c r="K108" s="74"/>
      <c r="L108" s="72"/>
      <c r="M108" s="72"/>
      <c r="N108" s="72"/>
      <c r="O108" s="73"/>
      <c r="P108" s="74"/>
      <c r="Q108" s="1106"/>
      <c r="R108" s="84"/>
      <c r="S108" s="85"/>
      <c r="T108" s="76"/>
    </row>
    <row r="109" spans="1:20" ht="14.25" thickTop="1">
      <c r="A109" s="99" t="s">
        <v>874</v>
      </c>
      <c r="B109" s="100"/>
      <c r="C109" s="100"/>
      <c r="D109" s="100"/>
      <c r="E109" s="101"/>
      <c r="F109" s="102"/>
      <c r="G109" s="100"/>
      <c r="H109" s="100"/>
      <c r="I109" s="100"/>
      <c r="J109" s="101"/>
      <c r="K109" s="102"/>
      <c r="L109" s="100"/>
      <c r="M109" s="100"/>
      <c r="N109" s="100"/>
      <c r="O109" s="101"/>
      <c r="P109" s="102"/>
      <c r="Q109" s="1135"/>
      <c r="R109" s="100"/>
      <c r="S109" s="103"/>
      <c r="T109" s="104"/>
    </row>
    <row r="110" spans="1:20" ht="15">
      <c r="A110" s="105" t="s">
        <v>875</v>
      </c>
      <c r="B110" s="106">
        <f>IF(B83+B105=C110+D110,B83+B105,"chyba")</f>
        <v>21217375</v>
      </c>
      <c r="C110" s="106">
        <f>C83+C105</f>
        <v>510546</v>
      </c>
      <c r="D110" s="106">
        <f>D83+D105</f>
        <v>20706829</v>
      </c>
      <c r="E110" s="107">
        <f>E83+E105</f>
        <v>76216</v>
      </c>
      <c r="F110" s="108">
        <f>IF(E110=0,0,ROUND(D110/E110/12*1000,0))</f>
        <v>22641</v>
      </c>
      <c r="G110" s="106">
        <f>IF(G83+G105=H110+I110,G83+G105,"chyba")</f>
        <v>21482293</v>
      </c>
      <c r="H110" s="106">
        <f>H83+H105</f>
        <v>513135</v>
      </c>
      <c r="I110" s="106">
        <f>I83+I105</f>
        <v>20969158</v>
      </c>
      <c r="J110" s="107">
        <f>J83+J105</f>
        <v>76549</v>
      </c>
      <c r="K110" s="108">
        <f>IF(J110=0,0,ROUND(I110/J110/12*1000,0))</f>
        <v>22828</v>
      </c>
      <c r="L110" s="106">
        <f>IF(L83+L105=M110+N110,L83+L105,"chyba")</f>
        <v>21428516.919999998</v>
      </c>
      <c r="M110" s="106">
        <f>M83+M105</f>
        <v>458115.77999999997</v>
      </c>
      <c r="N110" s="106">
        <f>N83+N105</f>
        <v>20970401.14</v>
      </c>
      <c r="O110" s="107">
        <f>O83+O105</f>
        <v>75447</v>
      </c>
      <c r="P110" s="108">
        <f>IF(O110=0,0,ROUND(N110/O110/12*1000,0))</f>
        <v>23162</v>
      </c>
      <c r="Q110" s="1136">
        <f>Q105</f>
        <v>0</v>
      </c>
      <c r="R110" s="106">
        <f>R83+R105</f>
        <v>667.82</v>
      </c>
      <c r="S110" s="109">
        <f>S83+S105</f>
        <v>12521.99</v>
      </c>
      <c r="T110" s="110">
        <f>T83+T105</f>
        <v>6669.09</v>
      </c>
    </row>
    <row r="111" spans="1:20" ht="13.5" thickBot="1">
      <c r="A111" s="111"/>
      <c r="B111" s="112"/>
      <c r="C111" s="112"/>
      <c r="D111" s="112"/>
      <c r="E111" s="113"/>
      <c r="F111" s="114"/>
      <c r="G111" s="112"/>
      <c r="H111" s="112"/>
      <c r="I111" s="112"/>
      <c r="J111" s="113"/>
      <c r="K111" s="114"/>
      <c r="L111" s="112"/>
      <c r="M111" s="112"/>
      <c r="N111" s="112"/>
      <c r="O111" s="115"/>
      <c r="P111" s="114"/>
      <c r="Q111" s="1137"/>
      <c r="R111" s="112"/>
      <c r="S111" s="116"/>
      <c r="T111" s="117"/>
    </row>
    <row r="112" spans="1:20" ht="15" thickBot="1" thickTop="1">
      <c r="A112" s="118" t="s">
        <v>876</v>
      </c>
      <c r="B112" s="119"/>
      <c r="C112" s="119"/>
      <c r="D112" s="119"/>
      <c r="E112" s="120"/>
      <c r="F112" s="120"/>
      <c r="G112" s="119"/>
      <c r="H112" s="119"/>
      <c r="I112" s="119"/>
      <c r="J112" s="120"/>
      <c r="K112" s="120"/>
      <c r="L112" s="119"/>
      <c r="M112" s="119"/>
      <c r="N112" s="119"/>
      <c r="O112" s="120"/>
      <c r="P112" s="120"/>
      <c r="Q112" s="1138"/>
      <c r="R112" s="119"/>
      <c r="S112" s="119"/>
      <c r="T112" s="119"/>
    </row>
    <row r="113" spans="1:20" ht="13.5" thickTop="1">
      <c r="A113" s="121" t="s">
        <v>877</v>
      </c>
      <c r="B113" s="100"/>
      <c r="C113" s="100"/>
      <c r="D113" s="100"/>
      <c r="E113" s="101"/>
      <c r="F113" s="102"/>
      <c r="G113" s="100"/>
      <c r="H113" s="100"/>
      <c r="I113" s="100"/>
      <c r="J113" s="101"/>
      <c r="K113" s="102"/>
      <c r="L113" s="100"/>
      <c r="M113" s="100"/>
      <c r="N113" s="100"/>
      <c r="O113" s="101"/>
      <c r="P113" s="102"/>
      <c r="Q113" s="1139"/>
      <c r="R113" s="100"/>
      <c r="S113" s="103"/>
      <c r="T113" s="104"/>
    </row>
    <row r="114" spans="1:20" ht="12.75">
      <c r="A114" s="122" t="s">
        <v>878</v>
      </c>
      <c r="B114" s="66">
        <f>C114+D114</f>
        <v>0</v>
      </c>
      <c r="C114" s="66"/>
      <c r="D114" s="66"/>
      <c r="E114" s="67"/>
      <c r="F114" s="68">
        <f>IF(E114=0,0,ROUND(D114/E114/12*1000,0))</f>
        <v>0</v>
      </c>
      <c r="G114" s="66">
        <f>H114+I114</f>
        <v>0</v>
      </c>
      <c r="H114" s="66"/>
      <c r="I114" s="66"/>
      <c r="J114" s="67"/>
      <c r="K114" s="68">
        <f>IF(J114=0,0,ROUND(I114/J114/12*1000,0))</f>
        <v>0</v>
      </c>
      <c r="L114" s="66">
        <f>M114+N114</f>
        <v>0</v>
      </c>
      <c r="M114" s="66"/>
      <c r="N114" s="66"/>
      <c r="O114" s="67"/>
      <c r="P114" s="68">
        <f>IF(O114=0,0,ROUND(N114/O114/12*1000,0))</f>
        <v>0</v>
      </c>
      <c r="Q114" s="1140"/>
      <c r="R114" s="123"/>
      <c r="S114" s="124"/>
      <c r="T114" s="70"/>
    </row>
    <row r="115" spans="1:20" ht="13.5" thickBot="1">
      <c r="A115" s="125" t="s">
        <v>879</v>
      </c>
      <c r="B115" s="112"/>
      <c r="C115" s="112"/>
      <c r="D115" s="112"/>
      <c r="E115" s="113"/>
      <c r="F115" s="114"/>
      <c r="G115" s="112"/>
      <c r="H115" s="112"/>
      <c r="I115" s="112"/>
      <c r="J115" s="113"/>
      <c r="K115" s="114"/>
      <c r="L115" s="112"/>
      <c r="M115" s="112"/>
      <c r="N115" s="112"/>
      <c r="O115" s="113"/>
      <c r="P115" s="114"/>
      <c r="Q115" s="1141"/>
      <c r="R115" s="112"/>
      <c r="S115" s="116"/>
      <c r="T115" s="117"/>
    </row>
    <row r="116" spans="1:20" ht="14.25" thickBot="1" thickTop="1">
      <c r="A116" s="126"/>
      <c r="B116" s="119"/>
      <c r="C116" s="119"/>
      <c r="D116" s="119"/>
      <c r="E116" s="120"/>
      <c r="F116" s="120"/>
      <c r="G116" s="119"/>
      <c r="H116" s="119"/>
      <c r="I116" s="119"/>
      <c r="J116" s="120"/>
      <c r="K116" s="120"/>
      <c r="L116" s="119"/>
      <c r="M116" s="119"/>
      <c r="N116" s="119"/>
      <c r="O116" s="120"/>
      <c r="P116" s="120"/>
      <c r="Q116" s="1138"/>
      <c r="R116" s="119"/>
      <c r="S116" s="119"/>
      <c r="T116" s="119"/>
    </row>
    <row r="117" spans="1:20" ht="13.5" thickTop="1">
      <c r="A117" s="19"/>
      <c r="B117" s="100"/>
      <c r="C117" s="100"/>
      <c r="D117" s="100"/>
      <c r="E117" s="101"/>
      <c r="F117" s="102"/>
      <c r="G117" s="100"/>
      <c r="H117" s="100"/>
      <c r="I117" s="100"/>
      <c r="J117" s="101"/>
      <c r="K117" s="102"/>
      <c r="L117" s="100"/>
      <c r="M117" s="100"/>
      <c r="N117" s="100"/>
      <c r="O117" s="101"/>
      <c r="P117" s="102"/>
      <c r="Q117" s="1139"/>
      <c r="R117" s="100"/>
      <c r="S117" s="103"/>
      <c r="T117" s="104"/>
    </row>
    <row r="118" spans="1:20" ht="12.75">
      <c r="A118" s="127" t="s">
        <v>880</v>
      </c>
      <c r="B118" s="66">
        <f>C118+D118</f>
        <v>58137</v>
      </c>
      <c r="C118" s="66">
        <v>198</v>
      </c>
      <c r="D118" s="66">
        <v>57939</v>
      </c>
      <c r="E118" s="67">
        <v>262</v>
      </c>
      <c r="F118" s="68">
        <f>IF(E118=0,0,ROUND(D118/E118/12*1000,0))</f>
        <v>18428</v>
      </c>
      <c r="G118" s="66">
        <f>H118+I118</f>
        <v>58137</v>
      </c>
      <c r="H118" s="66">
        <v>198</v>
      </c>
      <c r="I118" s="66">
        <v>57939</v>
      </c>
      <c r="J118" s="67">
        <v>262</v>
      </c>
      <c r="K118" s="68">
        <f>IF(J118=0,0,ROUND(I118/J118/12*1000,0))</f>
        <v>18428</v>
      </c>
      <c r="L118" s="66">
        <f>M118+N118</f>
        <v>62388.03</v>
      </c>
      <c r="M118" s="66">
        <v>107.11</v>
      </c>
      <c r="N118" s="66">
        <v>62280.92</v>
      </c>
      <c r="O118" s="67">
        <v>449</v>
      </c>
      <c r="P118" s="68">
        <f>IF(O118=0,0,ROUND(N118/O118/12*1000,0))</f>
        <v>11559</v>
      </c>
      <c r="Q118" s="1140"/>
      <c r="R118" s="123">
        <v>2189.01</v>
      </c>
      <c r="S118" s="124">
        <v>195.58</v>
      </c>
      <c r="T118" s="70">
        <v>8211.87</v>
      </c>
    </row>
    <row r="119" spans="1:20" ht="13.5" thickBot="1">
      <c r="A119" s="128" t="s">
        <v>881</v>
      </c>
      <c r="B119" s="112"/>
      <c r="C119" s="112"/>
      <c r="D119" s="112"/>
      <c r="E119" s="113"/>
      <c r="F119" s="114"/>
      <c r="G119" s="112"/>
      <c r="H119" s="112"/>
      <c r="I119" s="112"/>
      <c r="J119" s="113"/>
      <c r="K119" s="114"/>
      <c r="L119" s="112"/>
      <c r="M119" s="112"/>
      <c r="N119" s="112"/>
      <c r="O119" s="113"/>
      <c r="P119" s="114"/>
      <c r="Q119" s="1141"/>
      <c r="R119" s="112"/>
      <c r="S119" s="116"/>
      <c r="T119" s="117"/>
    </row>
    <row r="120" spans="1:20" ht="13.5" thickTop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142"/>
      <c r="R120" s="129"/>
      <c r="S120" s="129"/>
      <c r="T120" s="129"/>
    </row>
    <row r="121" spans="1:20" ht="12.75">
      <c r="A121" s="130" t="s">
        <v>882</v>
      </c>
      <c r="B121" s="131" t="s">
        <v>883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</row>
    <row r="122" spans="1:20" ht="12.75">
      <c r="A122" s="133"/>
      <c r="B122" s="131" t="s">
        <v>334</v>
      </c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</row>
    <row r="123" spans="1:20" ht="12.75">
      <c r="A123" s="133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</row>
    <row r="124" spans="1:20" ht="12.75">
      <c r="A124" s="133"/>
      <c r="B124" s="131" t="s">
        <v>335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</row>
    <row r="125" spans="1:20" ht="12.75">
      <c r="A125" s="133"/>
      <c r="B125" s="131" t="s">
        <v>884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</row>
    <row r="126" spans="1:20" ht="12.75">
      <c r="A126" s="133"/>
      <c r="B126" s="131" t="s">
        <v>885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</row>
    <row r="127" spans="1:20" ht="12.75">
      <c r="A127" s="132"/>
      <c r="B127" s="131" t="s">
        <v>886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</row>
    <row r="128" spans="1:20" ht="12.75">
      <c r="A128" s="133"/>
      <c r="B128" s="131"/>
      <c r="C128" s="133"/>
      <c r="D128" s="133"/>
      <c r="E128" s="133"/>
      <c r="F128" s="133"/>
      <c r="G128" s="133"/>
      <c r="H128" s="133"/>
      <c r="I128" s="134"/>
      <c r="J128" s="134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</row>
    <row r="129" spans="1:20" ht="12.75">
      <c r="A129" s="133"/>
      <c r="B129" s="135" t="s">
        <v>887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</row>
    <row r="130" spans="1:20" ht="12.75">
      <c r="A130" s="133"/>
      <c r="B130" s="131" t="s">
        <v>336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</row>
    <row r="131" spans="1:20" ht="12.75">
      <c r="A131" s="133"/>
      <c r="B131" s="131" t="s">
        <v>337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</row>
    <row r="132" spans="1:20" ht="12.75">
      <c r="A132" s="133"/>
      <c r="B132" s="131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</row>
    <row r="133" spans="1:20" ht="12.75">
      <c r="A133" s="133"/>
      <c r="B133" s="131" t="s">
        <v>338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</row>
    <row r="134" spans="1:20" ht="12.75">
      <c r="A134" s="133"/>
      <c r="B134" s="131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ht="12.75">
      <c r="A135" s="134"/>
      <c r="B135" s="135" t="s">
        <v>888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</row>
    <row r="137" spans="1:20" ht="12.75">
      <c r="A137" s="134"/>
      <c r="B137" s="131" t="s">
        <v>889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</row>
    <row r="138" spans="1:20" ht="12.75">
      <c r="A138" s="134"/>
      <c r="B138" s="135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</row>
    <row r="139" spans="1:20" ht="18">
      <c r="A139" s="277" t="s">
        <v>589</v>
      </c>
      <c r="B139" s="137"/>
      <c r="C139" s="137"/>
      <c r="D139" s="137"/>
      <c r="E139" s="136"/>
      <c r="F139" s="136"/>
      <c r="G139" s="137"/>
      <c r="H139" s="137"/>
      <c r="I139" s="137"/>
      <c r="J139" s="137"/>
      <c r="K139" s="275"/>
      <c r="L139" s="137"/>
      <c r="M139" s="136"/>
      <c r="N139" s="137"/>
      <c r="P139" s="277" t="s">
        <v>890</v>
      </c>
      <c r="Q139" s="277"/>
      <c r="R139" s="277"/>
      <c r="S139" s="1190" t="s">
        <v>340</v>
      </c>
      <c r="T139" s="1190"/>
    </row>
    <row r="140" spans="1:20" ht="18">
      <c r="A140" s="277" t="s">
        <v>590</v>
      </c>
      <c r="B140" s="137"/>
      <c r="C140" s="137"/>
      <c r="D140" s="137"/>
      <c r="E140" s="136"/>
      <c r="F140" s="136"/>
      <c r="G140" s="137"/>
      <c r="H140" s="275"/>
      <c r="I140" s="137"/>
      <c r="J140" s="137"/>
      <c r="K140" s="137"/>
      <c r="L140" s="137"/>
      <c r="M140" s="136"/>
      <c r="N140" s="137"/>
      <c r="O140" s="137"/>
      <c r="P140" s="277" t="s">
        <v>592</v>
      </c>
      <c r="Q140" s="277"/>
      <c r="R140" s="277"/>
      <c r="S140" s="277"/>
      <c r="T140" s="277"/>
    </row>
    <row r="141" spans="1:20" ht="18">
      <c r="A141" s="277" t="s">
        <v>591</v>
      </c>
      <c r="B141" s="133"/>
      <c r="C141" s="133"/>
      <c r="D141" s="133"/>
      <c r="E141" s="13"/>
      <c r="F141" s="133"/>
      <c r="G141" s="133"/>
      <c r="I141" s="13"/>
      <c r="J141" s="1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</row>
  </sheetData>
  <mergeCells count="7">
    <mergeCell ref="S2:T2"/>
    <mergeCell ref="H4:M4"/>
    <mergeCell ref="L75:P75"/>
    <mergeCell ref="S139:T139"/>
    <mergeCell ref="L6:P6"/>
    <mergeCell ref="S3:T3"/>
    <mergeCell ref="S62:T62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49" r:id="rId1"/>
  <headerFooter alignWithMargins="0">
    <oddFooter>&amp;C&amp;14&amp;P+49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2"/>
  <sheetViews>
    <sheetView workbookViewId="0" topLeftCell="D1">
      <selection activeCell="Q24" sqref="Q24"/>
    </sheetView>
  </sheetViews>
  <sheetFormatPr defaultColWidth="9.00390625" defaultRowHeight="12.75"/>
  <cols>
    <col min="2" max="2" width="6.50390625" style="0" customWidth="1"/>
    <col min="3" max="3" width="12.375" style="0" customWidth="1"/>
    <col min="4" max="4" width="18.50390625" style="0" customWidth="1"/>
    <col min="12" max="12" width="10.125" style="0" customWidth="1"/>
  </cols>
  <sheetData>
    <row r="2" spans="1:16" ht="12.75">
      <c r="A2" s="138"/>
      <c r="B2" s="138" t="s">
        <v>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O2" s="1193" t="s">
        <v>593</v>
      </c>
      <c r="P2" s="1192"/>
    </row>
    <row r="3" spans="1:16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40"/>
      <c r="O3" s="1192" t="s">
        <v>804</v>
      </c>
      <c r="P3" s="1192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40"/>
    </row>
    <row r="5" spans="1:13" ht="12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41"/>
    </row>
    <row r="6" spans="1:13" ht="15">
      <c r="A6" s="3"/>
      <c r="B6" s="142" t="s">
        <v>778</v>
      </c>
      <c r="C6" s="4"/>
      <c r="D6" s="4"/>
      <c r="E6" s="4"/>
      <c r="F6" s="4"/>
      <c r="G6" s="4"/>
      <c r="H6" s="4"/>
      <c r="I6" s="4"/>
      <c r="J6" s="4"/>
      <c r="K6" s="4"/>
      <c r="L6" s="4"/>
      <c r="M6" s="143"/>
    </row>
    <row r="7" spans="1:13" ht="15">
      <c r="A7" s="3"/>
      <c r="B7" s="142"/>
      <c r="C7" s="4"/>
      <c r="D7" s="4"/>
      <c r="E7" s="4"/>
      <c r="F7" s="4"/>
      <c r="G7" s="4"/>
      <c r="H7" s="4"/>
      <c r="I7" s="4"/>
      <c r="J7" s="4"/>
      <c r="K7" s="4"/>
      <c r="L7" s="4"/>
      <c r="M7" s="143"/>
    </row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3"/>
    </row>
    <row r="9" spans="1:13" ht="15">
      <c r="A9" s="138"/>
      <c r="B9" s="144" t="s">
        <v>86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6" ht="13.5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P10" s="139" t="s">
        <v>858</v>
      </c>
    </row>
    <row r="11" spans="1:16" ht="16.5" customHeight="1">
      <c r="A11" s="138"/>
      <c r="B11" s="146"/>
      <c r="C11" s="147"/>
      <c r="D11" s="148"/>
      <c r="E11" s="149" t="s">
        <v>892</v>
      </c>
      <c r="F11" s="149"/>
      <c r="G11" s="150"/>
      <c r="H11" s="151" t="s">
        <v>893</v>
      </c>
      <c r="I11" s="151"/>
      <c r="J11" s="152"/>
      <c r="K11" s="1157" t="s">
        <v>894</v>
      </c>
      <c r="L11" s="1158"/>
      <c r="M11" s="1159"/>
      <c r="N11" s="1157" t="s">
        <v>895</v>
      </c>
      <c r="O11" s="1158"/>
      <c r="P11" s="1159"/>
    </row>
    <row r="12" spans="1:16" ht="16.5" customHeight="1">
      <c r="A12" s="138"/>
      <c r="B12" s="153" t="s">
        <v>896</v>
      </c>
      <c r="C12" s="154" t="s">
        <v>897</v>
      </c>
      <c r="D12" s="155"/>
      <c r="E12" s="156" t="s">
        <v>87</v>
      </c>
      <c r="F12" s="156"/>
      <c r="G12" s="157"/>
      <c r="H12" s="158" t="s">
        <v>88</v>
      </c>
      <c r="I12" s="158"/>
      <c r="J12" s="159"/>
      <c r="K12" s="1160" t="s">
        <v>898</v>
      </c>
      <c r="L12" s="1161"/>
      <c r="M12" s="1162"/>
      <c r="N12" s="160" t="s">
        <v>69</v>
      </c>
      <c r="O12" s="161" t="s">
        <v>70</v>
      </c>
      <c r="P12" s="162" t="s">
        <v>71</v>
      </c>
    </row>
    <row r="13" spans="1:16" ht="16.5" customHeight="1">
      <c r="A13" s="138"/>
      <c r="B13" s="163"/>
      <c r="C13" s="164"/>
      <c r="D13" s="165"/>
      <c r="E13" s="166" t="s">
        <v>899</v>
      </c>
      <c r="F13" s="167" t="s">
        <v>900</v>
      </c>
      <c r="G13" s="165"/>
      <c r="H13" s="168" t="s">
        <v>899</v>
      </c>
      <c r="I13" s="167" t="s">
        <v>900</v>
      </c>
      <c r="J13" s="165"/>
      <c r="K13" s="168" t="s">
        <v>899</v>
      </c>
      <c r="L13" s="167" t="s">
        <v>900</v>
      </c>
      <c r="M13" s="165"/>
      <c r="N13" s="168" t="s">
        <v>899</v>
      </c>
      <c r="O13" s="169" t="s">
        <v>900</v>
      </c>
      <c r="P13" s="165"/>
    </row>
    <row r="14" spans="1:16" ht="16.5" customHeight="1" thickBot="1">
      <c r="A14" s="138"/>
      <c r="B14" s="170"/>
      <c r="C14" s="171"/>
      <c r="D14" s="172"/>
      <c r="E14" s="173" t="s">
        <v>901</v>
      </c>
      <c r="F14" s="174" t="s">
        <v>901</v>
      </c>
      <c r="G14" s="172" t="s">
        <v>902</v>
      </c>
      <c r="H14" s="175" t="s">
        <v>901</v>
      </c>
      <c r="I14" s="174" t="s">
        <v>901</v>
      </c>
      <c r="J14" s="172" t="s">
        <v>902</v>
      </c>
      <c r="K14" s="175" t="s">
        <v>901</v>
      </c>
      <c r="L14" s="174" t="s">
        <v>901</v>
      </c>
      <c r="M14" s="172" t="s">
        <v>902</v>
      </c>
      <c r="N14" s="175" t="s">
        <v>901</v>
      </c>
      <c r="O14" s="174" t="s">
        <v>901</v>
      </c>
      <c r="P14" s="172" t="s">
        <v>902</v>
      </c>
    </row>
    <row r="15" spans="1:16" ht="16.5" customHeight="1" thickBot="1">
      <c r="A15" s="138"/>
      <c r="B15" s="170" t="s">
        <v>846</v>
      </c>
      <c r="C15" s="176" t="s">
        <v>903</v>
      </c>
      <c r="D15" s="177"/>
      <c r="E15" s="171">
        <v>1</v>
      </c>
      <c r="F15" s="169">
        <v>2</v>
      </c>
      <c r="G15" s="165">
        <v>3</v>
      </c>
      <c r="H15" s="175">
        <v>4</v>
      </c>
      <c r="I15" s="178">
        <v>5</v>
      </c>
      <c r="J15" s="172">
        <v>6</v>
      </c>
      <c r="K15" s="175">
        <v>7</v>
      </c>
      <c r="L15" s="178">
        <v>8</v>
      </c>
      <c r="M15" s="172">
        <v>9</v>
      </c>
      <c r="N15" s="175">
        <v>10</v>
      </c>
      <c r="O15" s="174">
        <v>11</v>
      </c>
      <c r="P15" s="172">
        <v>12</v>
      </c>
    </row>
    <row r="16" spans="1:16" ht="16.5" customHeight="1">
      <c r="A16" s="138"/>
      <c r="B16" s="179" t="s">
        <v>904</v>
      </c>
      <c r="C16" s="180" t="s">
        <v>905</v>
      </c>
      <c r="D16" s="181"/>
      <c r="E16" s="312">
        <f>E17+E18</f>
        <v>4749</v>
      </c>
      <c r="F16" s="313"/>
      <c r="G16" s="314">
        <f>G17+G18</f>
        <v>4749</v>
      </c>
      <c r="H16" s="315">
        <f>H17+H18</f>
        <v>4748.950000000001</v>
      </c>
      <c r="I16" s="316"/>
      <c r="J16" s="317">
        <f>J17+J18</f>
        <v>4748.950000000001</v>
      </c>
      <c r="K16" s="315"/>
      <c r="L16" s="316"/>
      <c r="M16" s="318"/>
      <c r="N16" s="319">
        <f>E16-H16-K16</f>
        <v>0.049999999999272404</v>
      </c>
      <c r="O16" s="320"/>
      <c r="P16" s="321">
        <f>G16-J16-M16</f>
        <v>0.049999999999272404</v>
      </c>
    </row>
    <row r="17" spans="1:16" ht="16.5" customHeight="1">
      <c r="A17" s="138"/>
      <c r="B17" s="179" t="s">
        <v>906</v>
      </c>
      <c r="C17" s="183" t="s">
        <v>907</v>
      </c>
      <c r="D17" s="181" t="s">
        <v>908</v>
      </c>
      <c r="E17" s="322">
        <v>4709</v>
      </c>
      <c r="F17" s="323"/>
      <c r="G17" s="324">
        <v>4709</v>
      </c>
      <c r="H17" s="325">
        <f>4707.68+1.27</f>
        <v>4708.950000000001</v>
      </c>
      <c r="I17" s="326"/>
      <c r="J17" s="327">
        <f>4707.68+1.27</f>
        <v>4708.950000000001</v>
      </c>
      <c r="K17" s="325"/>
      <c r="L17" s="326"/>
      <c r="M17" s="327"/>
      <c r="N17" s="328">
        <f>E17-H17-K17</f>
        <v>0.049999999999272404</v>
      </c>
      <c r="O17" s="329"/>
      <c r="P17" s="327">
        <f>G17-J17-M17</f>
        <v>0.049999999999272404</v>
      </c>
    </row>
    <row r="18" spans="1:16" ht="16.5" customHeight="1">
      <c r="A18" s="138"/>
      <c r="B18" s="185" t="s">
        <v>909</v>
      </c>
      <c r="C18" s="183"/>
      <c r="D18" s="181" t="s">
        <v>910</v>
      </c>
      <c r="E18" s="330">
        <v>40</v>
      </c>
      <c r="F18" s="331"/>
      <c r="G18" s="332">
        <v>40</v>
      </c>
      <c r="H18" s="319">
        <v>40</v>
      </c>
      <c r="I18" s="320"/>
      <c r="J18" s="321">
        <v>40</v>
      </c>
      <c r="K18" s="319"/>
      <c r="L18" s="320"/>
      <c r="M18" s="321"/>
      <c r="N18" s="319">
        <f>E18-H18-K18</f>
        <v>0</v>
      </c>
      <c r="O18" s="320"/>
      <c r="P18" s="321">
        <f>G18-J18-M18</f>
        <v>0</v>
      </c>
    </row>
    <row r="19" spans="1:16" ht="16.5" customHeight="1" thickBot="1">
      <c r="A19" s="138"/>
      <c r="B19" s="186" t="s">
        <v>911</v>
      </c>
      <c r="C19" s="187"/>
      <c r="D19" s="188" t="s">
        <v>912</v>
      </c>
      <c r="E19" s="333"/>
      <c r="F19" s="334"/>
      <c r="G19" s="335"/>
      <c r="H19" s="336"/>
      <c r="I19" s="337"/>
      <c r="J19" s="338"/>
      <c r="K19" s="336"/>
      <c r="L19" s="337"/>
      <c r="M19" s="338"/>
      <c r="N19" s="339"/>
      <c r="O19" s="337"/>
      <c r="P19" s="338"/>
    </row>
    <row r="20" spans="1:16" ht="16.5" customHeight="1">
      <c r="A20" s="138"/>
      <c r="B20" s="179" t="s">
        <v>913</v>
      </c>
      <c r="C20" s="180" t="s">
        <v>914</v>
      </c>
      <c r="D20" s="181"/>
      <c r="E20" s="312"/>
      <c r="F20" s="313"/>
      <c r="G20" s="314"/>
      <c r="H20" s="315"/>
      <c r="I20" s="316"/>
      <c r="J20" s="317"/>
      <c r="K20" s="315"/>
      <c r="L20" s="316"/>
      <c r="M20" s="318"/>
      <c r="N20" s="319"/>
      <c r="O20" s="320"/>
      <c r="P20" s="321"/>
    </row>
    <row r="21" spans="1:16" ht="16.5" customHeight="1">
      <c r="A21" s="138"/>
      <c r="B21" s="179" t="s">
        <v>915</v>
      </c>
      <c r="C21" s="183" t="s">
        <v>907</v>
      </c>
      <c r="D21" s="181" t="s">
        <v>916</v>
      </c>
      <c r="E21" s="340"/>
      <c r="F21" s="323"/>
      <c r="G21" s="341"/>
      <c r="H21" s="325"/>
      <c r="I21" s="326"/>
      <c r="J21" s="327"/>
      <c r="K21" s="325"/>
      <c r="L21" s="326"/>
      <c r="M21" s="327"/>
      <c r="N21" s="328"/>
      <c r="O21" s="329"/>
      <c r="P21" s="327"/>
    </row>
    <row r="22" spans="1:16" ht="16.5" customHeight="1" thickBot="1">
      <c r="A22" s="138"/>
      <c r="B22" s="190" t="s">
        <v>917</v>
      </c>
      <c r="C22" s="183"/>
      <c r="D22" s="188" t="s">
        <v>910</v>
      </c>
      <c r="E22" s="301"/>
      <c r="F22" s="302"/>
      <c r="G22" s="300"/>
      <c r="H22" s="319"/>
      <c r="I22" s="320"/>
      <c r="J22" s="321"/>
      <c r="K22" s="319"/>
      <c r="L22" s="320"/>
      <c r="M22" s="321"/>
      <c r="N22" s="319"/>
      <c r="O22" s="320"/>
      <c r="P22" s="321"/>
    </row>
    <row r="23" spans="1:16" ht="16.5" customHeight="1" thickBot="1">
      <c r="A23" s="138"/>
      <c r="B23" s="192" t="s">
        <v>918</v>
      </c>
      <c r="C23" s="193" t="s">
        <v>919</v>
      </c>
      <c r="D23" s="194"/>
      <c r="E23" s="304"/>
      <c r="F23" s="305"/>
      <c r="G23" s="303"/>
      <c r="H23" s="342"/>
      <c r="I23" s="343"/>
      <c r="J23" s="344"/>
      <c r="K23" s="342"/>
      <c r="L23" s="343"/>
      <c r="M23" s="344"/>
      <c r="N23" s="342"/>
      <c r="O23" s="343"/>
      <c r="P23" s="344"/>
    </row>
    <row r="24" spans="1:16" ht="16.5" customHeight="1" thickBot="1">
      <c r="A24" s="138"/>
      <c r="B24" s="146" t="s">
        <v>920</v>
      </c>
      <c r="C24" s="193" t="s">
        <v>921</v>
      </c>
      <c r="D24" s="194"/>
      <c r="E24" s="345"/>
      <c r="F24" s="346"/>
      <c r="G24" s="347"/>
      <c r="H24" s="348"/>
      <c r="I24" s="349"/>
      <c r="J24" s="350"/>
      <c r="K24" s="348"/>
      <c r="L24" s="349"/>
      <c r="M24" s="350"/>
      <c r="N24" s="348"/>
      <c r="O24" s="349"/>
      <c r="P24" s="350"/>
    </row>
    <row r="25" spans="2:16" s="196" customFormat="1" ht="16.5" customHeight="1">
      <c r="B25" s="197" t="s">
        <v>922</v>
      </c>
      <c r="C25" s="198" t="s">
        <v>923</v>
      </c>
      <c r="D25" s="199"/>
      <c r="E25" s="351"/>
      <c r="F25" s="352"/>
      <c r="G25" s="353"/>
      <c r="H25" s="354"/>
      <c r="I25" s="355"/>
      <c r="J25" s="356"/>
      <c r="K25" s="354"/>
      <c r="L25" s="355"/>
      <c r="M25" s="356"/>
      <c r="N25" s="354"/>
      <c r="O25" s="355"/>
      <c r="P25" s="356"/>
    </row>
    <row r="26" spans="1:16" ht="16.5" customHeight="1">
      <c r="A26" s="138"/>
      <c r="B26" s="200" t="s">
        <v>924</v>
      </c>
      <c r="C26" s="1163" t="s">
        <v>925</v>
      </c>
      <c r="D26" s="1164"/>
      <c r="E26" s="357"/>
      <c r="F26" s="358"/>
      <c r="G26" s="359"/>
      <c r="H26" s="325"/>
      <c r="I26" s="326"/>
      <c r="J26" s="360"/>
      <c r="K26" s="325"/>
      <c r="L26" s="326"/>
      <c r="M26" s="360"/>
      <c r="N26" s="325"/>
      <c r="O26" s="326"/>
      <c r="P26" s="360"/>
    </row>
    <row r="27" spans="1:16" ht="16.5" customHeight="1" thickBot="1">
      <c r="A27" s="138"/>
      <c r="B27" s="204" t="s">
        <v>926</v>
      </c>
      <c r="C27" s="1165" t="s">
        <v>927</v>
      </c>
      <c r="D27" s="1166"/>
      <c r="E27" s="361"/>
      <c r="F27" s="362"/>
      <c r="G27" s="363"/>
      <c r="H27" s="336"/>
      <c r="I27" s="337"/>
      <c r="J27" s="338"/>
      <c r="K27" s="336"/>
      <c r="L27" s="337"/>
      <c r="M27" s="338"/>
      <c r="N27" s="336"/>
      <c r="O27" s="337"/>
      <c r="P27" s="338"/>
    </row>
    <row r="28" spans="1:16" ht="16.5" customHeight="1" thickBot="1">
      <c r="A28" s="138"/>
      <c r="B28" s="204" t="s">
        <v>928</v>
      </c>
      <c r="C28" s="1167" t="s">
        <v>929</v>
      </c>
      <c r="D28" s="1168"/>
      <c r="E28" s="361">
        <v>71</v>
      </c>
      <c r="F28" s="362"/>
      <c r="G28" s="364">
        <v>71</v>
      </c>
      <c r="H28" s="336">
        <f>71-1.27</f>
        <v>69.73</v>
      </c>
      <c r="I28" s="337"/>
      <c r="J28" s="338">
        <f>H28+I28</f>
        <v>69.73</v>
      </c>
      <c r="K28" s="336"/>
      <c r="L28" s="337"/>
      <c r="M28" s="338"/>
      <c r="N28" s="336">
        <f>E28-H28-K28</f>
        <v>1.269999999999996</v>
      </c>
      <c r="O28" s="337"/>
      <c r="P28" s="338">
        <f>G28-J28-M28</f>
        <v>1.269999999999996</v>
      </c>
    </row>
    <row r="29" spans="1:16" ht="16.5" customHeight="1" thickBot="1">
      <c r="A29" s="138"/>
      <c r="B29" s="204" t="s">
        <v>930</v>
      </c>
      <c r="C29" s="1167" t="s">
        <v>931</v>
      </c>
      <c r="D29" s="1168"/>
      <c r="E29" s="361">
        <f>E17+E18+E28</f>
        <v>4820</v>
      </c>
      <c r="F29" s="362"/>
      <c r="G29" s="363">
        <f>G17+G18+G28</f>
        <v>4820</v>
      </c>
      <c r="H29" s="336">
        <f>H17+H18+H28</f>
        <v>4818.68</v>
      </c>
      <c r="I29" s="337"/>
      <c r="J29" s="338">
        <f>J16+J28</f>
        <v>4818.68</v>
      </c>
      <c r="K29" s="336"/>
      <c r="L29" s="337"/>
      <c r="M29" s="338"/>
      <c r="N29" s="336">
        <f>E29-H29-K29</f>
        <v>1.319999999999709</v>
      </c>
      <c r="O29" s="337"/>
      <c r="P29" s="338">
        <f>G29-J29-M29</f>
        <v>1.319999999999709</v>
      </c>
    </row>
    <row r="30" spans="1:16" ht="16.5" customHeight="1">
      <c r="A30" s="138"/>
      <c r="B30" s="206"/>
      <c r="C30" s="207"/>
      <c r="D30" s="207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 ht="16.5" customHeight="1">
      <c r="A31" s="138"/>
      <c r="B31" s="206"/>
      <c r="C31" s="207"/>
      <c r="D31" s="207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16" ht="12.75">
      <c r="A32" s="138"/>
      <c r="B32" s="208" t="s">
        <v>932</v>
      </c>
      <c r="C32" s="138"/>
      <c r="D32" s="164"/>
      <c r="E32" s="201"/>
      <c r="F32" s="201"/>
      <c r="G32" s="201"/>
      <c r="H32" s="201"/>
      <c r="I32" s="201"/>
      <c r="J32" s="201"/>
      <c r="K32" s="201"/>
      <c r="L32" s="201"/>
      <c r="M32" s="201"/>
      <c r="N32" s="138"/>
      <c r="O32" s="138"/>
      <c r="P32" s="138"/>
    </row>
    <row r="33" spans="1:16" ht="12.75">
      <c r="A33" s="138"/>
      <c r="B33" s="209" t="s">
        <v>933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</row>
    <row r="34" spans="1:16" ht="12.75">
      <c r="A34" s="138"/>
      <c r="B34" s="209" t="s">
        <v>934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</row>
    <row r="35" spans="2:16" s="138" customFormat="1" ht="12.75">
      <c r="B35" s="209" t="s">
        <v>935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 ht="12.75">
      <c r="A36" s="138"/>
      <c r="B36" s="209" t="s">
        <v>936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 t="s">
        <v>937</v>
      </c>
      <c r="N36" s="210"/>
      <c r="O36" s="210"/>
      <c r="P36" s="210"/>
    </row>
    <row r="37" spans="2:16" ht="12.75">
      <c r="B37" s="141" t="s">
        <v>938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0"/>
      <c r="O37" s="210"/>
      <c r="P37" s="210"/>
    </row>
    <row r="38" spans="2:16" ht="12.75">
      <c r="B38" s="141" t="s">
        <v>939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0"/>
      <c r="O38" s="210"/>
      <c r="P38" s="210"/>
    </row>
    <row r="39" spans="2:16" ht="12.75">
      <c r="B39" s="141" t="s">
        <v>940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0"/>
      <c r="O39" s="210"/>
      <c r="P39" s="210"/>
    </row>
    <row r="40" spans="2:16" ht="12.75">
      <c r="B40" s="14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0"/>
      <c r="O40" s="210"/>
      <c r="P40" s="210"/>
    </row>
    <row r="41" spans="2:16" ht="12.75">
      <c r="B41" s="14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0"/>
      <c r="O41" s="210"/>
      <c r="P41" s="210"/>
    </row>
    <row r="42" spans="2:16" ht="12.75">
      <c r="B42" s="14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0"/>
      <c r="O42" s="210"/>
      <c r="P42" s="210"/>
    </row>
    <row r="43" spans="2:16" ht="12.75">
      <c r="B43" s="14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0"/>
      <c r="O43" s="210"/>
      <c r="P43" s="210"/>
    </row>
    <row r="44" spans="2:16" ht="12.75">
      <c r="B44" s="14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0"/>
      <c r="O44" s="210"/>
      <c r="P44" s="210"/>
    </row>
    <row r="45" spans="2:16" ht="12.75">
      <c r="B45" s="14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0"/>
      <c r="O45" s="210"/>
      <c r="P45" s="210"/>
    </row>
    <row r="46" spans="2:16" ht="12.75">
      <c r="B46" s="14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0"/>
      <c r="O46" s="210"/>
      <c r="P46" s="210"/>
    </row>
    <row r="47" spans="2:16" ht="12.75">
      <c r="B47" s="14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0"/>
      <c r="O47" s="1193" t="s">
        <v>593</v>
      </c>
      <c r="P47" s="1192"/>
    </row>
    <row r="48" spans="2:16" ht="12.75">
      <c r="B48" s="14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N48" s="210"/>
      <c r="O48" s="1192" t="s">
        <v>805</v>
      </c>
      <c r="P48" s="1192"/>
    </row>
    <row r="49" spans="2:16" ht="13.5" customHeight="1">
      <c r="B49" s="144" t="s">
        <v>89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38"/>
      <c r="O49" s="138"/>
      <c r="P49" s="138"/>
    </row>
    <row r="50" spans="2:16" ht="13.5" customHeight="1" thickBot="1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N50" s="138"/>
      <c r="O50" s="138"/>
      <c r="P50" s="139" t="s">
        <v>858</v>
      </c>
    </row>
    <row r="51" spans="2:16" ht="16.5" customHeight="1">
      <c r="B51" s="146"/>
      <c r="C51" s="147"/>
      <c r="D51" s="148"/>
      <c r="E51" s="151" t="s">
        <v>892</v>
      </c>
      <c r="F51" s="151"/>
      <c r="G51" s="152"/>
      <c r="H51" s="151" t="s">
        <v>893</v>
      </c>
      <c r="I51" s="151"/>
      <c r="J51" s="152"/>
      <c r="K51" s="1157" t="s">
        <v>894</v>
      </c>
      <c r="L51" s="1158"/>
      <c r="M51" s="1159"/>
      <c r="N51" s="1157" t="s">
        <v>895</v>
      </c>
      <c r="O51" s="1158"/>
      <c r="P51" s="1159"/>
    </row>
    <row r="52" spans="2:16" ht="16.5" customHeight="1">
      <c r="B52" s="153" t="s">
        <v>896</v>
      </c>
      <c r="C52" s="154" t="s">
        <v>897</v>
      </c>
      <c r="D52" s="155"/>
      <c r="E52" s="156" t="s">
        <v>87</v>
      </c>
      <c r="F52" s="156"/>
      <c r="G52" s="157"/>
      <c r="H52" s="158" t="s">
        <v>88</v>
      </c>
      <c r="I52" s="158"/>
      <c r="J52" s="159"/>
      <c r="K52" s="1160" t="s">
        <v>898</v>
      </c>
      <c r="L52" s="1161"/>
      <c r="M52" s="1162"/>
      <c r="N52" s="160" t="s">
        <v>69</v>
      </c>
      <c r="O52" s="161" t="s">
        <v>70</v>
      </c>
      <c r="P52" s="162" t="s">
        <v>71</v>
      </c>
    </row>
    <row r="53" spans="2:16" ht="16.5" customHeight="1">
      <c r="B53" s="163"/>
      <c r="C53" s="164"/>
      <c r="D53" s="165"/>
      <c r="E53" s="168" t="s">
        <v>899</v>
      </c>
      <c r="F53" s="167" t="s">
        <v>900</v>
      </c>
      <c r="G53" s="165"/>
      <c r="H53" s="168" t="s">
        <v>899</v>
      </c>
      <c r="I53" s="167" t="s">
        <v>900</v>
      </c>
      <c r="J53" s="165"/>
      <c r="K53" s="168" t="s">
        <v>899</v>
      </c>
      <c r="L53" s="167" t="s">
        <v>900</v>
      </c>
      <c r="M53" s="165"/>
      <c r="N53" s="168" t="s">
        <v>899</v>
      </c>
      <c r="O53" s="169" t="s">
        <v>900</v>
      </c>
      <c r="P53" s="165"/>
    </row>
    <row r="54" spans="2:16" ht="16.5" customHeight="1" thickBot="1">
      <c r="B54" s="170"/>
      <c r="C54" s="171"/>
      <c r="D54" s="172"/>
      <c r="E54" s="175" t="s">
        <v>901</v>
      </c>
      <c r="F54" s="174" t="s">
        <v>901</v>
      </c>
      <c r="G54" s="172" t="s">
        <v>902</v>
      </c>
      <c r="H54" s="175" t="s">
        <v>901</v>
      </c>
      <c r="I54" s="174" t="s">
        <v>901</v>
      </c>
      <c r="J54" s="172" t="s">
        <v>902</v>
      </c>
      <c r="K54" s="175" t="s">
        <v>901</v>
      </c>
      <c r="L54" s="174" t="s">
        <v>901</v>
      </c>
      <c r="M54" s="172" t="s">
        <v>902</v>
      </c>
      <c r="N54" s="175" t="s">
        <v>901</v>
      </c>
      <c r="O54" s="174" t="s">
        <v>901</v>
      </c>
      <c r="P54" s="172" t="s">
        <v>902</v>
      </c>
    </row>
    <row r="55" spans="2:16" ht="16.5" customHeight="1" thickBot="1">
      <c r="B55" s="170" t="s">
        <v>846</v>
      </c>
      <c r="C55" s="176" t="s">
        <v>903</v>
      </c>
      <c r="D55" s="177"/>
      <c r="E55" s="175">
        <v>1</v>
      </c>
      <c r="F55" s="178">
        <v>2</v>
      </c>
      <c r="G55" s="172">
        <v>3</v>
      </c>
      <c r="H55" s="175">
        <v>4</v>
      </c>
      <c r="I55" s="178">
        <v>5</v>
      </c>
      <c r="J55" s="172">
        <v>6</v>
      </c>
      <c r="K55" s="175">
        <v>7</v>
      </c>
      <c r="L55" s="174">
        <v>8</v>
      </c>
      <c r="M55" s="172">
        <v>9</v>
      </c>
      <c r="N55" s="175">
        <v>10</v>
      </c>
      <c r="O55" s="174">
        <v>11</v>
      </c>
      <c r="P55" s="172">
        <v>12</v>
      </c>
    </row>
    <row r="56" spans="2:16" ht="16.5" customHeight="1">
      <c r="B56" s="185" t="s">
        <v>904</v>
      </c>
      <c r="C56" s="212" t="s">
        <v>941</v>
      </c>
      <c r="D56" s="213"/>
      <c r="E56" s="365">
        <f>5180-1280</f>
        <v>3900</v>
      </c>
      <c r="F56" s="366">
        <f>9570-470</f>
        <v>9100</v>
      </c>
      <c r="G56" s="332">
        <f>E56+F56</f>
        <v>13000</v>
      </c>
      <c r="H56" s="319">
        <f>5207.14-43-1333.05</f>
        <v>3831.09</v>
      </c>
      <c r="I56" s="320">
        <f>9702.17-463.643</f>
        <v>9238.527</v>
      </c>
      <c r="J56" s="367">
        <f>H56+I56</f>
        <v>13069.617</v>
      </c>
      <c r="K56" s="319">
        <f>151.69-62.693</f>
        <v>88.997</v>
      </c>
      <c r="L56" s="320">
        <v>141.6</v>
      </c>
      <c r="M56" s="321">
        <f>K56+L56</f>
        <v>230.59699999999998</v>
      </c>
      <c r="N56" s="319">
        <f>E56-(H56-K56)</f>
        <v>157.9069999999997</v>
      </c>
      <c r="O56" s="320">
        <f>F56-(I56-L56)</f>
        <v>3.07300000000032</v>
      </c>
      <c r="P56" s="321">
        <f>G56-(J56-M56)</f>
        <v>160.97999999999956</v>
      </c>
    </row>
    <row r="57" spans="2:16" ht="16.5" customHeight="1">
      <c r="B57" s="185" t="s">
        <v>913</v>
      </c>
      <c r="C57" s="214" t="s">
        <v>942</v>
      </c>
      <c r="D57" s="184"/>
      <c r="E57" s="368"/>
      <c r="F57" s="369"/>
      <c r="G57" s="370"/>
      <c r="H57" s="371"/>
      <c r="I57" s="372"/>
      <c r="J57" s="373"/>
      <c r="K57" s="371"/>
      <c r="L57" s="372"/>
      <c r="M57" s="373"/>
      <c r="N57" s="371"/>
      <c r="O57" s="372"/>
      <c r="P57" s="373"/>
    </row>
    <row r="58" spans="2:16" s="138" customFormat="1" ht="16.5" customHeight="1">
      <c r="B58" s="190" t="s">
        <v>918</v>
      </c>
      <c r="C58" s="215" t="s">
        <v>943</v>
      </c>
      <c r="D58" s="182"/>
      <c r="E58" s="299"/>
      <c r="F58" s="302"/>
      <c r="G58" s="300"/>
      <c r="H58" s="374"/>
      <c r="I58" s="375"/>
      <c r="J58" s="376"/>
      <c r="K58" s="374"/>
      <c r="L58" s="375"/>
      <c r="M58" s="376"/>
      <c r="N58" s="374"/>
      <c r="O58" s="375"/>
      <c r="P58" s="376"/>
    </row>
    <row r="59" spans="2:16" ht="16.5" customHeight="1">
      <c r="B59" s="190" t="s">
        <v>920</v>
      </c>
      <c r="C59" s="191" t="s">
        <v>944</v>
      </c>
      <c r="D59" s="182"/>
      <c r="E59" s="299">
        <v>1280</v>
      </c>
      <c r="F59" s="302">
        <v>470</v>
      </c>
      <c r="G59" s="300">
        <f>E59+F59</f>
        <v>1750</v>
      </c>
      <c r="H59" s="374">
        <v>1333.05</v>
      </c>
      <c r="I59" s="375">
        <v>463.643</v>
      </c>
      <c r="J59" s="376">
        <f>H59+I59</f>
        <v>1796.693</v>
      </c>
      <c r="K59" s="374">
        <v>62.693</v>
      </c>
      <c r="L59" s="375">
        <v>0</v>
      </c>
      <c r="M59" s="376">
        <f>K59+L59</f>
        <v>62.693</v>
      </c>
      <c r="N59" s="374">
        <f>E59-(H59-K59)</f>
        <v>9.643000000000029</v>
      </c>
      <c r="O59" s="375">
        <f>F59-(I59-L59)</f>
        <v>6.357000000000028</v>
      </c>
      <c r="P59" s="376">
        <f>G59-(J59-M59)</f>
        <v>16</v>
      </c>
    </row>
    <row r="60" spans="2:16" ht="16.5" customHeight="1">
      <c r="B60" s="190" t="s">
        <v>922</v>
      </c>
      <c r="C60" s="191" t="s">
        <v>945</v>
      </c>
      <c r="D60" s="182"/>
      <c r="E60" s="299"/>
      <c r="F60" s="302"/>
      <c r="G60" s="300"/>
      <c r="H60" s="374"/>
      <c r="I60" s="375"/>
      <c r="J60" s="376"/>
      <c r="K60" s="374"/>
      <c r="L60" s="375"/>
      <c r="M60" s="376"/>
      <c r="N60" s="374"/>
      <c r="O60" s="375"/>
      <c r="P60" s="376"/>
    </row>
    <row r="61" spans="2:16" ht="16.5" customHeight="1">
      <c r="B61" s="190" t="s">
        <v>928</v>
      </c>
      <c r="C61" s="191" t="s">
        <v>946</v>
      </c>
      <c r="D61" s="182"/>
      <c r="E61" s="299"/>
      <c r="F61" s="302"/>
      <c r="G61" s="300"/>
      <c r="H61" s="374"/>
      <c r="I61" s="375"/>
      <c r="J61" s="376"/>
      <c r="K61" s="374"/>
      <c r="L61" s="375"/>
      <c r="M61" s="376"/>
      <c r="N61" s="374"/>
      <c r="O61" s="375"/>
      <c r="P61" s="376"/>
    </row>
    <row r="62" spans="2:16" ht="16.5" customHeight="1">
      <c r="B62" s="190" t="s">
        <v>930</v>
      </c>
      <c r="C62" s="191" t="s">
        <v>947</v>
      </c>
      <c r="D62" s="182"/>
      <c r="E62" s="299"/>
      <c r="F62" s="302"/>
      <c r="G62" s="300"/>
      <c r="H62" s="374"/>
      <c r="I62" s="375"/>
      <c r="J62" s="376"/>
      <c r="K62" s="374"/>
      <c r="L62" s="375"/>
      <c r="M62" s="376"/>
      <c r="N62" s="374"/>
      <c r="O62" s="375"/>
      <c r="P62" s="376"/>
    </row>
    <row r="63" spans="2:16" ht="16.5" customHeight="1">
      <c r="B63" s="190" t="s">
        <v>948</v>
      </c>
      <c r="C63" s="191" t="s">
        <v>929</v>
      </c>
      <c r="D63" s="182"/>
      <c r="E63" s="299">
        <v>43</v>
      </c>
      <c r="F63" s="302"/>
      <c r="G63" s="300">
        <v>43</v>
      </c>
      <c r="H63" s="374">
        <v>43</v>
      </c>
      <c r="I63" s="375"/>
      <c r="J63" s="376">
        <v>43</v>
      </c>
      <c r="K63" s="374"/>
      <c r="L63" s="375"/>
      <c r="M63" s="376"/>
      <c r="N63" s="374">
        <f>E63-(H63-K63)</f>
        <v>0</v>
      </c>
      <c r="O63" s="375"/>
      <c r="P63" s="376">
        <f>G63-(J63-M63)</f>
        <v>0</v>
      </c>
    </row>
    <row r="64" spans="2:16" ht="16.5" customHeight="1" thickBot="1">
      <c r="B64" s="186" t="s">
        <v>949</v>
      </c>
      <c r="C64" s="205" t="s">
        <v>950</v>
      </c>
      <c r="D64" s="189"/>
      <c r="E64" s="377">
        <f>E56+E57+E63+E59</f>
        <v>5223</v>
      </c>
      <c r="F64" s="362">
        <f>F56+F59</f>
        <v>9570</v>
      </c>
      <c r="G64" s="363">
        <f>G56+G57+G63+G59</f>
        <v>14793</v>
      </c>
      <c r="H64" s="378">
        <f>H56+H63+H59</f>
        <v>5207.14</v>
      </c>
      <c r="I64" s="379">
        <f>I56+I59</f>
        <v>9702.17</v>
      </c>
      <c r="J64" s="380">
        <f>H64+I64</f>
        <v>14909.310000000001</v>
      </c>
      <c r="K64" s="378">
        <f>K56+K59</f>
        <v>151.69</v>
      </c>
      <c r="L64" s="379">
        <v>141.6</v>
      </c>
      <c r="M64" s="380">
        <f>K64+L64</f>
        <v>293.28999999999996</v>
      </c>
      <c r="N64" s="378">
        <f>E64-(H64-K64)</f>
        <v>167.54999999999927</v>
      </c>
      <c r="O64" s="379">
        <f>F64-(I64-L64)</f>
        <v>9.430000000000291</v>
      </c>
      <c r="P64" s="380">
        <f>G64-(J64-M64)</f>
        <v>176.97999999999956</v>
      </c>
    </row>
    <row r="66" spans="2:13" ht="12.75">
      <c r="B66" s="216" t="s">
        <v>951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</row>
    <row r="67" spans="2:13" ht="12.75">
      <c r="B67" s="210" t="s">
        <v>952</v>
      </c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="138" customFormat="1" ht="12.75">
      <c r="B68" s="210" t="s">
        <v>953</v>
      </c>
    </row>
    <row r="69" ht="12.75">
      <c r="B69" s="210" t="s">
        <v>954</v>
      </c>
    </row>
    <row r="70" ht="12.75">
      <c r="B70" s="141" t="s">
        <v>938</v>
      </c>
    </row>
    <row r="71" ht="12.75">
      <c r="B71" s="141" t="s">
        <v>955</v>
      </c>
    </row>
    <row r="72" ht="12.75">
      <c r="B72" s="141" t="s">
        <v>956</v>
      </c>
    </row>
    <row r="73" ht="12.75">
      <c r="B73" s="141"/>
    </row>
    <row r="74" spans="2:13" ht="15">
      <c r="B74" s="1154" t="s">
        <v>957</v>
      </c>
      <c r="C74" s="1154"/>
      <c r="D74" s="1154"/>
      <c r="E74" s="1154"/>
      <c r="F74" s="1154"/>
      <c r="G74" s="1154"/>
      <c r="H74" s="1154"/>
      <c r="I74" s="1154"/>
      <c r="J74" s="1154"/>
      <c r="K74" s="1154"/>
      <c r="L74" s="1154"/>
      <c r="M74" s="1154"/>
    </row>
    <row r="75" ht="7.5" customHeight="1" thickBot="1">
      <c r="B75" s="138"/>
    </row>
    <row r="76" spans="2:13" ht="16.5" customHeight="1">
      <c r="B76" s="146"/>
      <c r="C76" s="147"/>
      <c r="D76" s="148"/>
      <c r="E76" s="151" t="s">
        <v>832</v>
      </c>
      <c r="F76" s="151"/>
      <c r="G76" s="152"/>
      <c r="H76" s="1157" t="s">
        <v>90</v>
      </c>
      <c r="I76" s="1158"/>
      <c r="J76" s="1159"/>
      <c r="K76" s="1157" t="s">
        <v>958</v>
      </c>
      <c r="L76" s="1159"/>
      <c r="M76" s="217"/>
    </row>
    <row r="77" spans="2:13" ht="16.5" customHeight="1">
      <c r="B77" s="153" t="s">
        <v>896</v>
      </c>
      <c r="C77" s="154"/>
      <c r="D77" s="155"/>
      <c r="E77" s="5"/>
      <c r="F77" s="218" t="s">
        <v>91</v>
      </c>
      <c r="G77" s="219"/>
      <c r="H77" s="158"/>
      <c r="I77" s="158"/>
      <c r="J77" s="159"/>
      <c r="K77" s="1160" t="s">
        <v>959</v>
      </c>
      <c r="L77" s="1162"/>
      <c r="M77" s="217"/>
    </row>
    <row r="78" spans="2:13" ht="16.5" customHeight="1">
      <c r="B78" s="163"/>
      <c r="C78" s="164"/>
      <c r="D78" s="165"/>
      <c r="E78" s="168" t="s">
        <v>899</v>
      </c>
      <c r="F78" s="169" t="s">
        <v>900</v>
      </c>
      <c r="G78" s="165"/>
      <c r="H78" s="168" t="s">
        <v>899</v>
      </c>
      <c r="I78" s="167" t="s">
        <v>900</v>
      </c>
      <c r="J78" s="165"/>
      <c r="K78" s="1155"/>
      <c r="L78" s="1156"/>
      <c r="M78" s="164"/>
    </row>
    <row r="79" spans="2:13" ht="16.5" customHeight="1" thickBot="1">
      <c r="B79" s="170"/>
      <c r="C79" s="171"/>
      <c r="D79" s="172"/>
      <c r="E79" s="175" t="s">
        <v>901</v>
      </c>
      <c r="F79" s="174" t="s">
        <v>901</v>
      </c>
      <c r="G79" s="172" t="s">
        <v>902</v>
      </c>
      <c r="H79" s="175" t="s">
        <v>901</v>
      </c>
      <c r="I79" s="174" t="s">
        <v>901</v>
      </c>
      <c r="J79" s="172" t="s">
        <v>902</v>
      </c>
      <c r="K79" s="1146" t="s">
        <v>902</v>
      </c>
      <c r="L79" s="1147"/>
      <c r="M79" s="164"/>
    </row>
    <row r="80" spans="2:13" ht="16.5" customHeight="1" thickBot="1">
      <c r="B80" s="170"/>
      <c r="C80" s="176"/>
      <c r="D80" s="177"/>
      <c r="E80" s="175">
        <v>1</v>
      </c>
      <c r="F80" s="178">
        <v>2</v>
      </c>
      <c r="G80" s="172">
        <v>3</v>
      </c>
      <c r="H80" s="175">
        <v>4</v>
      </c>
      <c r="I80" s="174">
        <v>5</v>
      </c>
      <c r="J80" s="172">
        <v>6</v>
      </c>
      <c r="K80" s="1148">
        <v>7</v>
      </c>
      <c r="L80" s="1149"/>
      <c r="M80" s="164"/>
    </row>
    <row r="81" spans="2:13" ht="16.5" customHeight="1">
      <c r="B81" s="185" t="s">
        <v>904</v>
      </c>
      <c r="C81" s="1152" t="s">
        <v>960</v>
      </c>
      <c r="D81" s="1153"/>
      <c r="E81" s="319"/>
      <c r="F81" s="320"/>
      <c r="G81" s="321"/>
      <c r="H81" s="381">
        <v>1.27</v>
      </c>
      <c r="I81" s="382"/>
      <c r="J81" s="383">
        <v>1.27</v>
      </c>
      <c r="K81" s="1144">
        <v>1.27</v>
      </c>
      <c r="L81" s="1145"/>
      <c r="M81" s="164"/>
    </row>
    <row r="82" spans="2:13" ht="16.5" customHeight="1">
      <c r="B82" s="190" t="s">
        <v>913</v>
      </c>
      <c r="C82" s="1194" t="s">
        <v>961</v>
      </c>
      <c r="D82" s="1195"/>
      <c r="E82" s="319">
        <v>151.69</v>
      </c>
      <c r="F82" s="320">
        <v>141.6</v>
      </c>
      <c r="G82" s="321">
        <f>E82+F82</f>
        <v>293.28999999999996</v>
      </c>
      <c r="H82" s="319">
        <v>167.47</v>
      </c>
      <c r="I82" s="320">
        <v>9.43</v>
      </c>
      <c r="J82" s="321">
        <v>176.9</v>
      </c>
      <c r="K82" s="1196">
        <v>176.9</v>
      </c>
      <c r="L82" s="1197"/>
      <c r="M82" s="164"/>
    </row>
    <row r="83" spans="2:13" ht="16.5" customHeight="1" thickBot="1">
      <c r="B83" s="186" t="s">
        <v>918</v>
      </c>
      <c r="C83" s="205" t="s">
        <v>950</v>
      </c>
      <c r="D83" s="189"/>
      <c r="E83" s="336">
        <v>151.69</v>
      </c>
      <c r="F83" s="337">
        <v>141.6</v>
      </c>
      <c r="G83" s="338">
        <v>293.29</v>
      </c>
      <c r="H83" s="336">
        <v>168.74</v>
      </c>
      <c r="I83" s="337">
        <v>9.43</v>
      </c>
      <c r="J83" s="338">
        <v>178.17</v>
      </c>
      <c r="K83" s="1150">
        <v>178.17</v>
      </c>
      <c r="L83" s="1151"/>
      <c r="M83" s="201"/>
    </row>
    <row r="85" spans="2:13" ht="12.75">
      <c r="B85" s="216" t="s">
        <v>962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</row>
    <row r="86" spans="2:13" ht="12.75">
      <c r="B86" s="221" t="s">
        <v>92</v>
      </c>
      <c r="C86" s="210"/>
      <c r="D86" s="222"/>
      <c r="E86" s="223"/>
      <c r="F86" s="223"/>
      <c r="G86" s="223"/>
      <c r="H86" s="223"/>
      <c r="I86" s="223"/>
      <c r="J86" s="210"/>
      <c r="K86" s="223"/>
      <c r="L86" s="223"/>
      <c r="M86" s="223"/>
    </row>
    <row r="87" spans="2:13" ht="12.75">
      <c r="B87" s="221"/>
      <c r="C87" s="210"/>
      <c r="D87" s="222"/>
      <c r="E87" s="223"/>
      <c r="F87" s="223"/>
      <c r="G87" s="223"/>
      <c r="H87" s="223"/>
      <c r="I87" s="223"/>
      <c r="J87" s="210"/>
      <c r="K87" s="223"/>
      <c r="L87" s="223"/>
      <c r="M87" s="223"/>
    </row>
    <row r="88" spans="2:13" ht="12.75">
      <c r="B88" s="221" t="s">
        <v>963</v>
      </c>
      <c r="C88" s="210"/>
      <c r="D88" s="222"/>
      <c r="E88" s="223"/>
      <c r="F88" s="223"/>
      <c r="G88" s="223"/>
      <c r="H88" s="223"/>
      <c r="I88" s="223"/>
      <c r="J88" s="210"/>
      <c r="K88" s="223"/>
      <c r="L88" s="223"/>
      <c r="M88" s="223"/>
    </row>
    <row r="89" spans="2:13" ht="12.75">
      <c r="B89" s="221"/>
      <c r="C89" s="210"/>
      <c r="D89" s="222"/>
      <c r="E89" s="223"/>
      <c r="F89" s="223"/>
      <c r="G89" s="223"/>
      <c r="H89" s="223"/>
      <c r="I89" s="223"/>
      <c r="J89" s="210"/>
      <c r="K89" s="223"/>
      <c r="L89" s="223"/>
      <c r="M89" s="223"/>
    </row>
    <row r="90" ht="12.75">
      <c r="B90" s="210"/>
    </row>
    <row r="91" spans="2:16" ht="12.75">
      <c r="B91" s="220" t="s">
        <v>588</v>
      </c>
      <c r="C91" s="220"/>
      <c r="D91" s="220"/>
      <c r="E91" s="220"/>
      <c r="F91" s="220"/>
      <c r="K91" s="244" t="s">
        <v>11</v>
      </c>
      <c r="O91" s="220" t="s">
        <v>891</v>
      </c>
      <c r="P91" s="384">
        <v>38397</v>
      </c>
    </row>
    <row r="92" spans="2:9" ht="12.75">
      <c r="B92" s="220"/>
      <c r="C92" s="220"/>
      <c r="D92" s="220"/>
      <c r="E92" s="220"/>
      <c r="F92" s="220"/>
      <c r="I92" s="220"/>
    </row>
  </sheetData>
  <mergeCells count="26">
    <mergeCell ref="K83:L83"/>
    <mergeCell ref="C81:D81"/>
    <mergeCell ref="K81:L81"/>
    <mergeCell ref="C82:D82"/>
    <mergeCell ref="K82:L82"/>
    <mergeCell ref="K77:L77"/>
    <mergeCell ref="K78:L78"/>
    <mergeCell ref="K79:L79"/>
    <mergeCell ref="K80:L80"/>
    <mergeCell ref="N51:P51"/>
    <mergeCell ref="K52:M52"/>
    <mergeCell ref="B74:M74"/>
    <mergeCell ref="H76:J76"/>
    <mergeCell ref="K76:L76"/>
    <mergeCell ref="C27:D27"/>
    <mergeCell ref="C28:D28"/>
    <mergeCell ref="C29:D29"/>
    <mergeCell ref="K51:M51"/>
    <mergeCell ref="K11:M11"/>
    <mergeCell ref="N11:P11"/>
    <mergeCell ref="K12:M12"/>
    <mergeCell ref="C26:D26"/>
    <mergeCell ref="O2:P2"/>
    <mergeCell ref="O3:P3"/>
    <mergeCell ref="O47:P47"/>
    <mergeCell ref="O48:P48"/>
  </mergeCells>
  <printOptions horizontalCentered="1"/>
  <pageMargins left="0" right="0.1968503937007874" top="0.984251968503937" bottom="0.984251968503937" header="0.5118110236220472" footer="0.5118110236220472"/>
  <pageSetup fitToHeight="2" fitToWidth="1" horizontalDpi="600" verticalDpi="600" orientation="landscape" paperSize="9" scale="68" r:id="rId1"/>
  <headerFooter alignWithMargins="0">
    <oddFooter>&amp;C&amp;P+50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G1" sqref="G1"/>
    </sheetView>
  </sheetViews>
  <sheetFormatPr defaultColWidth="9.00390625" defaultRowHeight="12.75"/>
  <cols>
    <col min="1" max="1" width="7.125" style="0" customWidth="1"/>
    <col min="2" max="2" width="42.625" style="0" customWidth="1"/>
    <col min="3" max="3" width="21.50390625" style="0" customWidth="1"/>
    <col min="4" max="4" width="12.125" style="0" customWidth="1"/>
    <col min="5" max="6" width="12.50390625" style="0" customWidth="1"/>
    <col min="7" max="7" width="15.50390625" style="0" customWidth="1"/>
    <col min="8" max="8" width="0.5" style="0" customWidth="1"/>
  </cols>
  <sheetData>
    <row r="1" spans="1:7" ht="16.5" customHeight="1">
      <c r="A1" t="s">
        <v>4</v>
      </c>
      <c r="G1" s="139" t="s">
        <v>744</v>
      </c>
    </row>
    <row r="2" ht="12.75">
      <c r="G2" s="210"/>
    </row>
    <row r="3" spans="1:8" s="225" customFormat="1" ht="18" customHeight="1">
      <c r="A3" s="144" t="s">
        <v>964</v>
      </c>
      <c r="B3" s="224"/>
      <c r="C3" s="224"/>
      <c r="D3" s="224"/>
      <c r="E3" s="224"/>
      <c r="F3" s="224"/>
      <c r="G3" s="224"/>
      <c r="H3" s="224"/>
    </row>
    <row r="4" spans="1:8" s="225" customFormat="1" ht="18" customHeight="1">
      <c r="A4" s="144" t="s">
        <v>965</v>
      </c>
      <c r="B4" s="226"/>
      <c r="C4" s="224"/>
      <c r="D4" s="224"/>
      <c r="E4" s="224"/>
      <c r="F4" s="224"/>
      <c r="G4" s="224"/>
      <c r="H4" s="224"/>
    </row>
    <row r="5" spans="1:8" s="227" customFormat="1" ht="18" customHeight="1">
      <c r="A5" s="144" t="s">
        <v>966</v>
      </c>
      <c r="B5" s="226"/>
      <c r="C5" s="226"/>
      <c r="D5" s="226"/>
      <c r="E5" s="226"/>
      <c r="F5" s="226"/>
      <c r="G5" s="226"/>
      <c r="H5" s="226"/>
    </row>
    <row r="6" spans="1:8" ht="12.75">
      <c r="A6" s="18" t="s">
        <v>967</v>
      </c>
      <c r="B6" s="17"/>
      <c r="C6" s="17"/>
      <c r="D6" s="17"/>
      <c r="E6" s="17"/>
      <c r="F6" s="17"/>
      <c r="G6" s="17"/>
      <c r="H6" s="211"/>
    </row>
    <row r="7" spans="1:8" ht="12.75">
      <c r="A7" s="18"/>
      <c r="B7" s="17"/>
      <c r="C7" s="17"/>
      <c r="D7" s="17"/>
      <c r="E7" s="17"/>
      <c r="F7" s="17"/>
      <c r="G7" s="17"/>
      <c r="H7" s="211"/>
    </row>
    <row r="8" spans="1:8" ht="13.5" thickBot="1">
      <c r="A8" s="18"/>
      <c r="B8" s="17"/>
      <c r="C8" s="17"/>
      <c r="D8" s="17"/>
      <c r="E8" s="17"/>
      <c r="F8" s="17"/>
      <c r="G8" s="17"/>
      <c r="H8" s="211"/>
    </row>
    <row r="9" spans="1:8" ht="18" customHeight="1">
      <c r="A9" s="228"/>
      <c r="B9" s="229"/>
      <c r="C9" s="229"/>
      <c r="D9" s="230"/>
      <c r="E9" s="231" t="s">
        <v>0</v>
      </c>
      <c r="F9" s="232"/>
      <c r="G9" s="233" t="s">
        <v>893</v>
      </c>
      <c r="H9" s="234"/>
    </row>
    <row r="10" spans="1:8" ht="18" customHeight="1" thickBot="1">
      <c r="A10" s="6"/>
      <c r="B10" s="235"/>
      <c r="C10" s="235"/>
      <c r="D10" s="236"/>
      <c r="E10" s="237" t="s">
        <v>968</v>
      </c>
      <c r="F10" s="238" t="s">
        <v>969</v>
      </c>
      <c r="G10" s="239" t="s">
        <v>84</v>
      </c>
      <c r="H10" s="35"/>
    </row>
    <row r="11" spans="1:8" ht="15" customHeight="1">
      <c r="A11" s="240" t="s">
        <v>970</v>
      </c>
      <c r="B11" s="201"/>
      <c r="C11" s="129"/>
      <c r="D11" s="241"/>
      <c r="E11" s="995">
        <f>40965276-E23-E31</f>
        <v>40909795</v>
      </c>
      <c r="F11" s="996">
        <f>41653500-F23-F31</f>
        <v>41572926</v>
      </c>
      <c r="G11" s="997">
        <f>42455841.87-G23-G31</f>
        <v>42389505.25</v>
      </c>
      <c r="H11" s="68"/>
    </row>
    <row r="12" spans="1:8" ht="15" customHeight="1">
      <c r="A12" s="240" t="s">
        <v>971</v>
      </c>
      <c r="B12" s="201" t="s">
        <v>972</v>
      </c>
      <c r="C12" s="242"/>
      <c r="D12" s="241"/>
      <c r="E12" s="308">
        <v>0</v>
      </c>
      <c r="F12" s="309">
        <f>23033</f>
        <v>23033</v>
      </c>
      <c r="G12" s="119">
        <f>4737.32+624.4325+53.6+42.93525+48.076+12989</f>
        <v>18495.36375</v>
      </c>
      <c r="H12" s="68"/>
    </row>
    <row r="13" spans="1:8" ht="15" customHeight="1">
      <c r="A13" s="240"/>
      <c r="B13" s="201"/>
      <c r="C13" s="129"/>
      <c r="D13" s="241"/>
      <c r="E13" s="308"/>
      <c r="F13" s="309"/>
      <c r="G13" s="119"/>
      <c r="H13" s="68"/>
    </row>
    <row r="14" spans="1:9" ht="15" customHeight="1">
      <c r="A14" s="240" t="s">
        <v>973</v>
      </c>
      <c r="B14" s="201"/>
      <c r="C14" s="129"/>
      <c r="D14" s="241"/>
      <c r="E14" s="308">
        <f>3347521-E27-E36</f>
        <v>3096521</v>
      </c>
      <c r="F14" s="309">
        <f>4093802-250-F27-F36</f>
        <v>3425681</v>
      </c>
      <c r="G14" s="119">
        <v>3567158.43</v>
      </c>
      <c r="H14" s="68"/>
      <c r="I14" s="522"/>
    </row>
    <row r="15" spans="1:9" ht="15" customHeight="1">
      <c r="A15" s="240" t="s">
        <v>971</v>
      </c>
      <c r="B15" s="201" t="s">
        <v>972</v>
      </c>
      <c r="C15" s="129"/>
      <c r="D15" s="241"/>
      <c r="E15" s="308">
        <v>15900</v>
      </c>
      <c r="F15" s="309">
        <v>50176</v>
      </c>
      <c r="G15" s="119">
        <f>13788.63282+5446.995+7983</f>
        <v>27218.62782</v>
      </c>
      <c r="H15" s="68"/>
      <c r="I15" s="522"/>
    </row>
    <row r="16" spans="1:8" ht="15" customHeight="1">
      <c r="A16" s="240"/>
      <c r="B16" s="201"/>
      <c r="C16" s="129"/>
      <c r="D16" s="241"/>
      <c r="E16" s="308"/>
      <c r="F16" s="309"/>
      <c r="G16" s="119"/>
      <c r="H16" s="68"/>
    </row>
    <row r="17" spans="1:8" ht="15" customHeight="1">
      <c r="A17" s="240" t="s">
        <v>974</v>
      </c>
      <c r="B17" s="201"/>
      <c r="C17" s="129"/>
      <c r="D17" s="241"/>
      <c r="E17" s="308">
        <v>493023</v>
      </c>
      <c r="F17" s="309">
        <v>619167</v>
      </c>
      <c r="G17" s="119">
        <v>619167</v>
      </c>
      <c r="H17" s="68"/>
    </row>
    <row r="18" spans="1:8" ht="15" customHeight="1">
      <c r="A18" s="240" t="s">
        <v>971</v>
      </c>
      <c r="B18" s="201" t="s">
        <v>972</v>
      </c>
      <c r="C18" s="129"/>
      <c r="D18" s="241"/>
      <c r="E18" s="308">
        <v>0</v>
      </c>
      <c r="F18" s="309">
        <v>0</v>
      </c>
      <c r="G18" s="119">
        <v>0</v>
      </c>
      <c r="H18" s="68"/>
    </row>
    <row r="19" spans="1:8" ht="15" customHeight="1">
      <c r="A19" s="240"/>
      <c r="B19" s="201"/>
      <c r="C19" s="129"/>
      <c r="D19" s="241"/>
      <c r="E19" s="308"/>
      <c r="F19" s="309"/>
      <c r="G19" s="119"/>
      <c r="H19" s="68"/>
    </row>
    <row r="20" spans="1:9" ht="15" customHeight="1">
      <c r="A20" s="240" t="s">
        <v>975</v>
      </c>
      <c r="B20" s="201"/>
      <c r="C20" s="129"/>
      <c r="D20" s="241"/>
      <c r="E20" s="308">
        <v>380911</v>
      </c>
      <c r="F20" s="309">
        <v>421431</v>
      </c>
      <c r="G20" s="119">
        <v>385415.7</v>
      </c>
      <c r="H20" s="68"/>
      <c r="I20" t="s">
        <v>434</v>
      </c>
    </row>
    <row r="21" spans="1:8" ht="15" customHeight="1">
      <c r="A21" s="240" t="s">
        <v>971</v>
      </c>
      <c r="B21" s="201" t="s">
        <v>972</v>
      </c>
      <c r="C21" s="129"/>
      <c r="D21" s="241"/>
      <c r="E21" s="308">
        <v>0</v>
      </c>
      <c r="F21" s="309">
        <v>0</v>
      </c>
      <c r="G21" s="119">
        <v>0</v>
      </c>
      <c r="H21" s="68"/>
    </row>
    <row r="22" spans="1:8" ht="15" customHeight="1">
      <c r="A22" s="240"/>
      <c r="B22" s="201"/>
      <c r="C22" s="129"/>
      <c r="D22" s="241"/>
      <c r="E22" s="308"/>
      <c r="F22" s="309"/>
      <c r="G22" s="119"/>
      <c r="H22" s="68"/>
    </row>
    <row r="23" spans="1:8" ht="15" customHeight="1">
      <c r="A23" s="240" t="s">
        <v>976</v>
      </c>
      <c r="B23" s="201"/>
      <c r="C23" s="129"/>
      <c r="D23" s="241"/>
      <c r="E23" s="308">
        <v>8500</v>
      </c>
      <c r="F23" s="309">
        <v>27070</v>
      </c>
      <c r="G23" s="119">
        <v>22213.62</v>
      </c>
      <c r="H23" s="68"/>
    </row>
    <row r="24" spans="1:8" ht="15" customHeight="1">
      <c r="A24" s="240" t="s">
        <v>971</v>
      </c>
      <c r="B24" s="201" t="s">
        <v>972</v>
      </c>
      <c r="C24" s="129" t="s">
        <v>977</v>
      </c>
      <c r="D24" s="241"/>
      <c r="E24" s="308">
        <v>0</v>
      </c>
      <c r="F24" s="309">
        <v>0</v>
      </c>
      <c r="G24" s="119">
        <v>0</v>
      </c>
      <c r="H24" s="68"/>
    </row>
    <row r="25" spans="1:8" ht="15" customHeight="1">
      <c r="A25" s="240"/>
      <c r="B25" s="201"/>
      <c r="C25" s="129" t="s">
        <v>978</v>
      </c>
      <c r="D25" s="241"/>
      <c r="E25" s="308">
        <v>0</v>
      </c>
      <c r="F25" s="309">
        <v>0</v>
      </c>
      <c r="G25" s="119">
        <v>0</v>
      </c>
      <c r="H25" s="68"/>
    </row>
    <row r="26" spans="1:8" ht="15" customHeight="1">
      <c r="A26" s="240"/>
      <c r="B26" s="201"/>
      <c r="C26" s="129"/>
      <c r="D26" s="241"/>
      <c r="E26" s="308"/>
      <c r="F26" s="309"/>
      <c r="G26" s="119"/>
      <c r="H26" s="68"/>
    </row>
    <row r="27" spans="1:8" ht="15" customHeight="1">
      <c r="A27" s="240" t="s">
        <v>979</v>
      </c>
      <c r="B27" s="201"/>
      <c r="C27" s="129"/>
      <c r="D27" s="241"/>
      <c r="E27" s="308">
        <v>251000</v>
      </c>
      <c r="F27" s="309">
        <v>667234</v>
      </c>
      <c r="G27" s="119">
        <v>641104.12</v>
      </c>
      <c r="H27" s="68"/>
    </row>
    <row r="28" spans="1:8" ht="15" customHeight="1">
      <c r="A28" s="240" t="s">
        <v>971</v>
      </c>
      <c r="B28" s="201" t="s">
        <v>972</v>
      </c>
      <c r="C28" s="129" t="s">
        <v>977</v>
      </c>
      <c r="D28" s="241"/>
      <c r="E28" s="308">
        <v>0</v>
      </c>
      <c r="F28" s="309">
        <v>0</v>
      </c>
      <c r="G28" s="119">
        <v>0</v>
      </c>
      <c r="H28" s="68"/>
    </row>
    <row r="29" spans="1:8" ht="15" customHeight="1">
      <c r="A29" s="240"/>
      <c r="B29" s="201"/>
      <c r="C29" s="129" t="s">
        <v>978</v>
      </c>
      <c r="D29" s="241"/>
      <c r="E29" s="308">
        <v>0</v>
      </c>
      <c r="F29" s="309">
        <v>0</v>
      </c>
      <c r="G29" s="119">
        <v>0</v>
      </c>
      <c r="H29" s="68"/>
    </row>
    <row r="30" spans="1:8" ht="15" customHeight="1">
      <c r="A30" s="240"/>
      <c r="B30" s="201"/>
      <c r="C30" s="129"/>
      <c r="D30" s="241"/>
      <c r="E30" s="308"/>
      <c r="F30" s="309"/>
      <c r="G30" s="119"/>
      <c r="H30" s="68"/>
    </row>
    <row r="31" spans="1:8" ht="15" customHeight="1">
      <c r="A31" s="240" t="s">
        <v>980</v>
      </c>
      <c r="B31" s="201"/>
      <c r="C31" s="129"/>
      <c r="D31" s="241"/>
      <c r="E31" s="308">
        <v>46981</v>
      </c>
      <c r="F31" s="309">
        <v>53504</v>
      </c>
      <c r="G31" s="119">
        <v>44123</v>
      </c>
      <c r="H31" s="68"/>
    </row>
    <row r="32" spans="1:8" ht="15" customHeight="1">
      <c r="A32" s="240" t="s">
        <v>981</v>
      </c>
      <c r="B32" s="201"/>
      <c r="C32" s="129"/>
      <c r="D32" s="241"/>
      <c r="E32" s="308"/>
      <c r="F32" s="309"/>
      <c r="G32" s="119"/>
      <c r="H32" s="68"/>
    </row>
    <row r="33" spans="1:8" ht="15" customHeight="1">
      <c r="A33" s="240" t="s">
        <v>971</v>
      </c>
      <c r="B33" s="201" t="s">
        <v>972</v>
      </c>
      <c r="C33" s="129" t="s">
        <v>977</v>
      </c>
      <c r="D33" s="241"/>
      <c r="E33" s="308">
        <v>0</v>
      </c>
      <c r="F33" s="309">
        <v>0</v>
      </c>
      <c r="G33" s="119">
        <v>0</v>
      </c>
      <c r="H33" s="68"/>
    </row>
    <row r="34" spans="1:8" ht="15" customHeight="1">
      <c r="A34" s="240"/>
      <c r="B34" s="201"/>
      <c r="C34" s="129" t="s">
        <v>978</v>
      </c>
      <c r="D34" s="241"/>
      <c r="E34" s="308">
        <v>0</v>
      </c>
      <c r="F34" s="309">
        <v>0</v>
      </c>
      <c r="G34" s="119">
        <v>0</v>
      </c>
      <c r="H34" s="68"/>
    </row>
    <row r="35" spans="1:8" ht="15" customHeight="1">
      <c r="A35" s="240"/>
      <c r="B35" s="201"/>
      <c r="C35" s="129"/>
      <c r="D35" s="241"/>
      <c r="E35" s="308"/>
      <c r="F35" s="309"/>
      <c r="G35" s="119"/>
      <c r="H35" s="68"/>
    </row>
    <row r="36" spans="1:8" ht="15" customHeight="1">
      <c r="A36" s="240" t="s">
        <v>982</v>
      </c>
      <c r="B36" s="201"/>
      <c r="C36" s="129"/>
      <c r="D36" s="241"/>
      <c r="E36" s="308">
        <v>0</v>
      </c>
      <c r="F36" s="871">
        <v>637</v>
      </c>
      <c r="G36" s="998">
        <v>512</v>
      </c>
      <c r="H36" s="68"/>
    </row>
    <row r="37" spans="1:8" ht="15" customHeight="1">
      <c r="A37" s="240" t="s">
        <v>983</v>
      </c>
      <c r="B37" s="201"/>
      <c r="C37" s="129"/>
      <c r="D37" s="241"/>
      <c r="E37" s="308"/>
      <c r="F37" s="309"/>
      <c r="G37" s="119"/>
      <c r="H37" s="68"/>
    </row>
    <row r="38" spans="1:8" ht="15" customHeight="1">
      <c r="A38" s="240" t="s">
        <v>971</v>
      </c>
      <c r="B38" s="201" t="s">
        <v>972</v>
      </c>
      <c r="C38" s="129" t="s">
        <v>977</v>
      </c>
      <c r="D38" s="241"/>
      <c r="E38" s="308">
        <v>0</v>
      </c>
      <c r="F38" s="309">
        <v>0</v>
      </c>
      <c r="G38" s="119">
        <v>0</v>
      </c>
      <c r="H38" s="68"/>
    </row>
    <row r="39" spans="1:8" ht="15" customHeight="1">
      <c r="A39" s="240"/>
      <c r="B39" s="201"/>
      <c r="C39" s="129" t="s">
        <v>978</v>
      </c>
      <c r="D39" s="241"/>
      <c r="E39" s="308">
        <v>0</v>
      </c>
      <c r="F39" s="309">
        <v>0</v>
      </c>
      <c r="G39" s="119">
        <v>0</v>
      </c>
      <c r="H39" s="68"/>
    </row>
    <row r="40" spans="1:8" ht="15" customHeight="1">
      <c r="A40" s="240"/>
      <c r="B40" s="201"/>
      <c r="C40" s="129"/>
      <c r="D40" s="241"/>
      <c r="E40" s="308"/>
      <c r="F40" s="309"/>
      <c r="G40" s="119"/>
      <c r="H40" s="68"/>
    </row>
    <row r="41" spans="1:8" ht="15" customHeight="1">
      <c r="A41" s="240" t="s">
        <v>984</v>
      </c>
      <c r="B41" s="201"/>
      <c r="C41" s="129"/>
      <c r="D41" s="241"/>
      <c r="E41" s="308">
        <v>41458299</v>
      </c>
      <c r="F41" s="309">
        <v>42272667</v>
      </c>
      <c r="G41" s="119">
        <v>43075008.87</v>
      </c>
      <c r="H41" s="68"/>
    </row>
    <row r="42" spans="1:8" ht="15" customHeight="1">
      <c r="A42" s="240" t="s">
        <v>971</v>
      </c>
      <c r="B42" s="201" t="s">
        <v>972</v>
      </c>
      <c r="C42" s="129"/>
      <c r="D42" s="241"/>
      <c r="E42" s="308">
        <v>0</v>
      </c>
      <c r="F42" s="309">
        <v>23033</v>
      </c>
      <c r="G42" s="119">
        <v>18495.36</v>
      </c>
      <c r="H42" s="68"/>
    </row>
    <row r="43" spans="1:8" ht="15" customHeight="1">
      <c r="A43" s="240"/>
      <c r="B43" s="201"/>
      <c r="C43" s="129"/>
      <c r="D43" s="241"/>
      <c r="E43" s="308"/>
      <c r="F43" s="309"/>
      <c r="G43" s="119"/>
      <c r="H43" s="68"/>
    </row>
    <row r="44" spans="1:8" ht="15" customHeight="1">
      <c r="A44" s="240"/>
      <c r="B44" s="201"/>
      <c r="C44" s="129"/>
      <c r="D44" s="241"/>
      <c r="E44" s="308"/>
      <c r="F44" s="309"/>
      <c r="G44" s="119"/>
      <c r="H44" s="68"/>
    </row>
    <row r="45" spans="1:8" ht="15" customHeight="1">
      <c r="A45" s="240" t="s">
        <v>985</v>
      </c>
      <c r="B45" s="201"/>
      <c r="C45" s="129"/>
      <c r="D45" s="241"/>
      <c r="E45" s="308">
        <v>3728432</v>
      </c>
      <c r="F45" s="309">
        <v>4514983</v>
      </c>
      <c r="G45" s="119">
        <v>4594190.25</v>
      </c>
      <c r="H45" s="68"/>
    </row>
    <row r="46" spans="1:8" ht="15" customHeight="1">
      <c r="A46" s="240" t="s">
        <v>971</v>
      </c>
      <c r="B46" s="201" t="s">
        <v>972</v>
      </c>
      <c r="C46" s="129"/>
      <c r="D46" s="241"/>
      <c r="E46" s="308">
        <v>15900</v>
      </c>
      <c r="F46" s="309">
        <v>50176</v>
      </c>
      <c r="G46" s="119">
        <v>27218.63</v>
      </c>
      <c r="H46" s="68"/>
    </row>
    <row r="47" spans="1:8" ht="15" customHeight="1">
      <c r="A47" s="240"/>
      <c r="B47" s="201"/>
      <c r="C47" s="129"/>
      <c r="D47" s="241"/>
      <c r="E47" s="308"/>
      <c r="F47" s="309"/>
      <c r="G47" s="119"/>
      <c r="H47" s="68"/>
    </row>
    <row r="48" spans="1:8" ht="15" customHeight="1" thickBot="1">
      <c r="A48" s="6"/>
      <c r="B48" s="235"/>
      <c r="C48" s="235"/>
      <c r="D48" s="236"/>
      <c r="E48" s="310"/>
      <c r="F48" s="311"/>
      <c r="G48" s="999"/>
      <c r="H48" s="74"/>
    </row>
    <row r="49" spans="1:8" ht="12.75">
      <c r="A49" s="129"/>
      <c r="B49" s="1005"/>
      <c r="C49" s="129"/>
      <c r="D49" s="129"/>
      <c r="E49" s="129"/>
      <c r="F49" s="129"/>
      <c r="G49" s="129"/>
      <c r="H49" s="129"/>
    </row>
    <row r="50" spans="1:8" ht="50.25" customHeight="1">
      <c r="A50" s="1198" t="s">
        <v>433</v>
      </c>
      <c r="B50" s="1199"/>
      <c r="C50" s="1199"/>
      <c r="D50" s="1199"/>
      <c r="E50" s="1199"/>
      <c r="F50" s="1199"/>
      <c r="G50" s="1199"/>
      <c r="H50" s="129"/>
    </row>
    <row r="51" spans="1:8" ht="12.75">
      <c r="A51" s="129"/>
      <c r="B51" s="129"/>
      <c r="C51" s="129"/>
      <c r="D51" s="129"/>
      <c r="E51" s="129"/>
      <c r="F51" s="129"/>
      <c r="G51" s="120"/>
      <c r="H51" s="129"/>
    </row>
    <row r="52" spans="1:8" ht="18" customHeight="1">
      <c r="A52" s="129"/>
      <c r="B52" s="129"/>
      <c r="C52" s="129"/>
      <c r="D52" s="129"/>
      <c r="E52" s="129"/>
      <c r="F52" s="129"/>
      <c r="G52" s="307"/>
      <c r="H52" s="129"/>
    </row>
    <row r="53" spans="1:7" s="245" customFormat="1" ht="12.75">
      <c r="A53" s="243" t="s">
        <v>13</v>
      </c>
      <c r="B53" s="244"/>
      <c r="C53" s="244"/>
      <c r="D53" s="244" t="s">
        <v>11</v>
      </c>
      <c r="G53" s="306" t="s">
        <v>33</v>
      </c>
    </row>
    <row r="54" spans="1:7" s="245" customFormat="1" ht="12.75">
      <c r="A54" s="244" t="s">
        <v>14</v>
      </c>
      <c r="B54" s="244"/>
      <c r="C54" s="246"/>
      <c r="D54" s="244"/>
      <c r="F54" s="246"/>
      <c r="G54" s="244"/>
    </row>
    <row r="55" s="245" customFormat="1" ht="12.75">
      <c r="A55" s="247"/>
    </row>
    <row r="56" s="245" customFormat="1" ht="12.75">
      <c r="A56" s="247"/>
    </row>
    <row r="57" spans="1:5" ht="12.75">
      <c r="A57" s="129"/>
      <c r="E57" s="522"/>
    </row>
    <row r="58" ht="12.75">
      <c r="A58" s="129"/>
    </row>
    <row r="59" spans="1:5" ht="12.75">
      <c r="A59" s="129"/>
      <c r="E59" s="522"/>
    </row>
    <row r="60" ht="12.75">
      <c r="A60" s="129"/>
    </row>
    <row r="61" ht="12.75">
      <c r="A61" s="129"/>
    </row>
  </sheetData>
  <mergeCells count="1">
    <mergeCell ref="A50:G50"/>
  </mergeCells>
  <printOptions horizontalCentered="1"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Footer>&amp;C&amp;12&amp;P+52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workbookViewId="0" topLeftCell="A1">
      <selection activeCell="J3" sqref="J3"/>
    </sheetView>
  </sheetViews>
  <sheetFormatPr defaultColWidth="9.00390625" defaultRowHeight="12.75"/>
  <cols>
    <col min="4" max="4" width="12.125" style="0" customWidth="1"/>
    <col min="5" max="5" width="14.125" style="0" customWidth="1"/>
    <col min="6" max="6" width="11.875" style="0" customWidth="1"/>
    <col min="7" max="7" width="13.875" style="0" customWidth="1"/>
    <col min="8" max="8" width="15.625" style="0" customWidth="1"/>
    <col min="9" max="9" width="13.00390625" style="0" customWidth="1"/>
    <col min="10" max="10" width="31.3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2</v>
      </c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251"/>
    </row>
    <row r="4" spans="1:10" ht="12.75">
      <c r="A4" s="264" t="s">
        <v>4</v>
      </c>
      <c r="B4" s="264"/>
      <c r="C4" s="264"/>
      <c r="D4" s="268"/>
      <c r="E4" s="264"/>
      <c r="F4" s="264"/>
      <c r="G4" s="264"/>
      <c r="H4" s="264"/>
      <c r="I4" s="264"/>
      <c r="J4" s="138"/>
    </row>
    <row r="5" spans="1:10" ht="12.75">
      <c r="A5" s="252" t="s">
        <v>3</v>
      </c>
      <c r="B5" s="145"/>
      <c r="C5" s="145"/>
      <c r="D5" s="145"/>
      <c r="E5" s="145"/>
      <c r="F5" s="145"/>
      <c r="G5" s="145"/>
      <c r="H5" s="145"/>
      <c r="I5" s="252"/>
      <c r="J5" s="252"/>
    </row>
    <row r="6" spans="1:12" ht="13.5" thickBot="1">
      <c r="A6" s="253"/>
      <c r="B6" s="138"/>
      <c r="C6" s="138"/>
      <c r="D6" s="138"/>
      <c r="E6" s="138"/>
      <c r="F6" s="1202" t="s">
        <v>967</v>
      </c>
      <c r="G6" s="1202"/>
      <c r="H6" s="138"/>
      <c r="I6" s="252"/>
      <c r="J6" s="252"/>
      <c r="L6" s="269"/>
    </row>
    <row r="7" spans="1:10" ht="12.75">
      <c r="A7" s="254" t="s">
        <v>996</v>
      </c>
      <c r="B7" s="255"/>
      <c r="C7" s="255"/>
      <c r="D7" s="152"/>
      <c r="E7" s="256" t="s">
        <v>0</v>
      </c>
      <c r="F7" s="257"/>
      <c r="G7" s="258" t="s">
        <v>893</v>
      </c>
      <c r="H7" s="258" t="s">
        <v>997</v>
      </c>
      <c r="I7" s="259"/>
      <c r="J7" s="260"/>
    </row>
    <row r="8" spans="1:10" ht="13.5" thickBot="1">
      <c r="A8" s="240"/>
      <c r="B8" s="201"/>
      <c r="C8" s="201"/>
      <c r="D8" s="202"/>
      <c r="E8" s="168" t="s">
        <v>968</v>
      </c>
      <c r="F8" s="168" t="s">
        <v>969</v>
      </c>
      <c r="G8" s="168" t="s">
        <v>5</v>
      </c>
      <c r="H8" s="168" t="s">
        <v>998</v>
      </c>
      <c r="I8" s="270" t="s">
        <v>999</v>
      </c>
      <c r="J8" s="155"/>
    </row>
    <row r="9" spans="1:10" ht="12.75">
      <c r="A9" s="872" t="s">
        <v>133</v>
      </c>
      <c r="B9" s="195"/>
      <c r="C9" s="195"/>
      <c r="D9" s="195"/>
      <c r="E9" s="873"/>
      <c r="F9" s="348"/>
      <c r="G9" s="348"/>
      <c r="H9" s="258"/>
      <c r="I9" s="278"/>
      <c r="J9" s="148"/>
    </row>
    <row r="10" spans="1:10" ht="12.75">
      <c r="A10" s="240" t="s">
        <v>149</v>
      </c>
      <c r="B10" s="201"/>
      <c r="C10" s="201"/>
      <c r="D10" s="201"/>
      <c r="E10" s="874">
        <v>0</v>
      </c>
      <c r="F10" s="325">
        <v>4738</v>
      </c>
      <c r="G10" s="325">
        <v>4737.32</v>
      </c>
      <c r="H10" s="168"/>
      <c r="I10" s="875" t="s">
        <v>134</v>
      </c>
      <c r="J10" s="165"/>
    </row>
    <row r="11" spans="1:10" ht="12.75">
      <c r="A11" s="240" t="s">
        <v>150</v>
      </c>
      <c r="B11" s="201"/>
      <c r="C11" s="201"/>
      <c r="D11" s="201"/>
      <c r="E11" s="874">
        <v>0</v>
      </c>
      <c r="F11" s="325">
        <v>60</v>
      </c>
      <c r="G11" s="325">
        <v>0</v>
      </c>
      <c r="H11" s="203"/>
      <c r="I11" s="875" t="s">
        <v>135</v>
      </c>
      <c r="J11" s="202"/>
    </row>
    <row r="12" spans="1:10" ht="12.75">
      <c r="A12" s="240" t="s">
        <v>146</v>
      </c>
      <c r="B12" s="201"/>
      <c r="C12" s="201"/>
      <c r="D12" s="201"/>
      <c r="E12" s="874">
        <v>0</v>
      </c>
      <c r="F12" s="325">
        <v>7000</v>
      </c>
      <c r="G12" s="325">
        <v>0</v>
      </c>
      <c r="H12" s="203"/>
      <c r="I12" s="875" t="s">
        <v>136</v>
      </c>
      <c r="J12" s="202"/>
    </row>
    <row r="13" spans="1:10" ht="26.25" customHeight="1">
      <c r="A13" s="877" t="s">
        <v>146</v>
      </c>
      <c r="B13" s="878"/>
      <c r="C13" s="878"/>
      <c r="D13" s="878"/>
      <c r="E13" s="879">
        <v>0</v>
      </c>
      <c r="F13" s="880">
        <v>625</v>
      </c>
      <c r="G13" s="880">
        <v>624.4325</v>
      </c>
      <c r="H13" s="203"/>
      <c r="I13" s="1200" t="s">
        <v>137</v>
      </c>
      <c r="J13" s="1201"/>
    </row>
    <row r="14" spans="1:10" ht="12.75">
      <c r="A14" s="240" t="s">
        <v>146</v>
      </c>
      <c r="B14" s="201"/>
      <c r="C14" s="201"/>
      <c r="D14" s="201"/>
      <c r="E14" s="874">
        <v>0</v>
      </c>
      <c r="F14" s="325">
        <v>2005</v>
      </c>
      <c r="G14" s="325">
        <v>53.6</v>
      </c>
      <c r="H14" s="203"/>
      <c r="I14" s="875" t="s">
        <v>138</v>
      </c>
      <c r="J14" s="202"/>
    </row>
    <row r="15" spans="1:10" ht="12.75">
      <c r="A15" s="240" t="s">
        <v>146</v>
      </c>
      <c r="B15" s="201"/>
      <c r="C15" s="201"/>
      <c r="D15" s="201"/>
      <c r="E15" s="874">
        <v>0</v>
      </c>
      <c r="F15" s="325">
        <v>3599</v>
      </c>
      <c r="G15" s="325">
        <v>42.93525</v>
      </c>
      <c r="H15" s="203"/>
      <c r="I15" s="875" t="s">
        <v>139</v>
      </c>
      <c r="J15" s="202"/>
    </row>
    <row r="16" spans="1:10" ht="12.75">
      <c r="A16" s="240" t="s">
        <v>150</v>
      </c>
      <c r="B16" s="201"/>
      <c r="C16" s="201"/>
      <c r="D16" s="201"/>
      <c r="E16" s="874">
        <v>0</v>
      </c>
      <c r="F16" s="325">
        <v>5006</v>
      </c>
      <c r="G16" s="325">
        <v>48.076</v>
      </c>
      <c r="H16" s="203"/>
      <c r="I16" s="875" t="s">
        <v>140</v>
      </c>
      <c r="J16" s="202"/>
    </row>
    <row r="17" spans="1:10" ht="12.75">
      <c r="A17" s="240"/>
      <c r="B17" s="201"/>
      <c r="C17" s="201"/>
      <c r="D17" s="201"/>
      <c r="E17" s="874"/>
      <c r="F17" s="325"/>
      <c r="G17" s="325"/>
      <c r="H17" s="203"/>
      <c r="I17" s="875"/>
      <c r="J17" s="202"/>
    </row>
    <row r="18" spans="1:10" ht="12.75">
      <c r="A18" s="881" t="s">
        <v>141</v>
      </c>
      <c r="B18" s="201"/>
      <c r="C18" s="201"/>
      <c r="D18" s="201"/>
      <c r="E18" s="874"/>
      <c r="F18" s="325"/>
      <c r="G18" s="325"/>
      <c r="H18" s="203"/>
      <c r="I18" s="875"/>
      <c r="J18" s="202"/>
    </row>
    <row r="19" spans="1:10" ht="26.25" customHeight="1">
      <c r="A19" s="240" t="s">
        <v>142</v>
      </c>
      <c r="B19" s="201"/>
      <c r="C19" s="201"/>
      <c r="D19" s="201"/>
      <c r="E19" s="874">
        <v>0</v>
      </c>
      <c r="F19" s="325">
        <v>0</v>
      </c>
      <c r="G19" s="325">
        <v>12989</v>
      </c>
      <c r="H19" s="203"/>
      <c r="I19" s="1200" t="s">
        <v>143</v>
      </c>
      <c r="J19" s="1201"/>
    </row>
    <row r="20" spans="1:10" ht="12.75">
      <c r="A20" s="240"/>
      <c r="B20" s="201"/>
      <c r="C20" s="201"/>
      <c r="D20" s="201"/>
      <c r="E20" s="874"/>
      <c r="F20" s="325"/>
      <c r="G20" s="325"/>
      <c r="H20" s="203"/>
      <c r="I20" s="875"/>
      <c r="J20" s="202"/>
    </row>
    <row r="21" spans="1:10" ht="12.75">
      <c r="A21" s="240"/>
      <c r="B21" s="201"/>
      <c r="C21" s="201"/>
      <c r="D21" s="201"/>
      <c r="E21" s="874"/>
      <c r="F21" s="325"/>
      <c r="G21" s="325"/>
      <c r="H21" s="203"/>
      <c r="I21" s="875"/>
      <c r="J21" s="202"/>
    </row>
    <row r="22" spans="1:10" ht="12.75">
      <c r="A22" s="240"/>
      <c r="B22" s="201"/>
      <c r="C22" s="201"/>
      <c r="D22" s="201"/>
      <c r="E22" s="874"/>
      <c r="F22" s="325"/>
      <c r="G22" s="325"/>
      <c r="H22" s="203"/>
      <c r="I22" s="875"/>
      <c r="J22" s="202"/>
    </row>
    <row r="23" spans="1:10" ht="12.75">
      <c r="A23" s="240"/>
      <c r="B23" s="201"/>
      <c r="C23" s="201"/>
      <c r="D23" s="201"/>
      <c r="E23" s="874"/>
      <c r="F23" s="325"/>
      <c r="G23" s="325"/>
      <c r="H23" s="203"/>
      <c r="I23" s="875"/>
      <c r="J23" s="202"/>
    </row>
    <row r="24" spans="1:10" ht="12.75">
      <c r="A24" s="240"/>
      <c r="B24" s="201"/>
      <c r="C24" s="201"/>
      <c r="D24" s="201"/>
      <c r="E24" s="874"/>
      <c r="F24" s="325"/>
      <c r="G24" s="325"/>
      <c r="H24" s="203"/>
      <c r="I24" s="875"/>
      <c r="J24" s="202"/>
    </row>
    <row r="25" spans="1:10" ht="12.75">
      <c r="A25" s="887"/>
      <c r="B25" s="888"/>
      <c r="C25" s="888"/>
      <c r="D25" s="888"/>
      <c r="E25" s="889"/>
      <c r="F25" s="890"/>
      <c r="G25" s="890"/>
      <c r="H25" s="891"/>
      <c r="I25" s="892"/>
      <c r="J25" s="893"/>
    </row>
    <row r="26" spans="1:10" ht="13.5" thickBot="1">
      <c r="A26" s="882" t="s">
        <v>950</v>
      </c>
      <c r="B26" s="883"/>
      <c r="C26" s="883"/>
      <c r="D26" s="883"/>
      <c r="E26" s="884">
        <f>SUM(E9:E24)</f>
        <v>0</v>
      </c>
      <c r="F26" s="885">
        <f>SUM(F9:F25)</f>
        <v>23033</v>
      </c>
      <c r="G26" s="885">
        <f>SUM(G9:G25)</f>
        <v>18495.36375</v>
      </c>
      <c r="H26" s="886"/>
      <c r="I26" s="876"/>
      <c r="J26" s="261"/>
    </row>
    <row r="27" spans="1:10" ht="12.75">
      <c r="A27" s="294"/>
      <c r="B27" s="294"/>
      <c r="C27" s="294"/>
      <c r="D27" s="294"/>
      <c r="E27" s="895"/>
      <c r="F27" s="895"/>
      <c r="G27" s="895"/>
      <c r="H27" s="294"/>
      <c r="I27" s="875"/>
      <c r="J27" s="20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 t="s">
        <v>12</v>
      </c>
      <c r="B29" s="138"/>
      <c r="C29" s="138"/>
      <c r="D29" s="138"/>
      <c r="E29" s="138"/>
      <c r="F29" s="138"/>
      <c r="G29" s="138" t="s">
        <v>11</v>
      </c>
      <c r="I29" s="201"/>
      <c r="J29" s="894" t="s">
        <v>33</v>
      </c>
    </row>
    <row r="30" spans="1:10" ht="12.75">
      <c r="A30" s="138"/>
      <c r="B30" s="138"/>
      <c r="C30" s="138"/>
      <c r="D30" s="138"/>
      <c r="E30" s="138"/>
      <c r="F30" s="138"/>
      <c r="G30" s="138"/>
      <c r="H30" s="138"/>
      <c r="I30" s="201"/>
      <c r="J30" s="138"/>
    </row>
    <row r="31" spans="1:10" ht="12.75">
      <c r="A31" s="138"/>
      <c r="B31" s="138"/>
      <c r="C31" s="138"/>
      <c r="D31" s="138"/>
      <c r="E31" s="138"/>
      <c r="F31" s="138"/>
      <c r="G31" s="138"/>
      <c r="H31" s="138"/>
      <c r="I31" s="201"/>
      <c r="J31" s="138"/>
    </row>
  </sheetData>
  <mergeCells count="3">
    <mergeCell ref="I13:J13"/>
    <mergeCell ref="I19:J19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&amp;C&amp;P+53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workbookViewId="0" topLeftCell="A1">
      <selection activeCell="J3" sqref="J3"/>
    </sheetView>
  </sheetViews>
  <sheetFormatPr defaultColWidth="9.00390625" defaultRowHeight="12.75"/>
  <cols>
    <col min="5" max="5" width="13.375" style="0" customWidth="1"/>
    <col min="6" max="6" width="14.125" style="0" customWidth="1"/>
    <col min="7" max="7" width="13.375" style="0" customWidth="1"/>
    <col min="8" max="8" width="16.125" style="0" customWidth="1"/>
    <col min="10" max="10" width="37.375" style="0" customWidth="1"/>
  </cols>
  <sheetData>
    <row r="2" spans="1:10" ht="12.75">
      <c r="A2" s="138"/>
      <c r="B2" s="138"/>
      <c r="C2" s="138"/>
      <c r="D2" s="138"/>
      <c r="E2" s="138"/>
      <c r="F2" s="138"/>
      <c r="G2" s="138"/>
      <c r="H2" s="138"/>
      <c r="I2" s="138"/>
      <c r="J2" s="251" t="s">
        <v>7</v>
      </c>
    </row>
    <row r="3" spans="1:10" ht="12.75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251"/>
    </row>
    <row r="4" spans="1:10" ht="12.75">
      <c r="A4" s="252" t="s">
        <v>8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thickBot="1">
      <c r="A5" s="252"/>
      <c r="B5" s="252"/>
      <c r="C5" s="145" t="s">
        <v>967</v>
      </c>
      <c r="D5" s="252"/>
      <c r="E5" s="252"/>
      <c r="F5" s="1203"/>
      <c r="G5" s="1203"/>
      <c r="H5" s="252"/>
      <c r="I5" s="252"/>
      <c r="J5" s="138"/>
    </row>
    <row r="6" spans="1:10" ht="12.75">
      <c r="A6" s="254" t="s">
        <v>996</v>
      </c>
      <c r="B6" s="255"/>
      <c r="C6" s="255"/>
      <c r="D6" s="152"/>
      <c r="E6" s="256" t="s">
        <v>0</v>
      </c>
      <c r="F6" s="257"/>
      <c r="G6" s="258" t="s">
        <v>893</v>
      </c>
      <c r="H6" s="258" t="s">
        <v>997</v>
      </c>
      <c r="I6" s="259"/>
      <c r="J6" s="260"/>
    </row>
    <row r="7" spans="1:10" ht="13.5" thickBot="1">
      <c r="A7" s="248"/>
      <c r="B7" s="249"/>
      <c r="C7" s="249"/>
      <c r="D7" s="261"/>
      <c r="E7" s="175" t="s">
        <v>968</v>
      </c>
      <c r="F7" s="175" t="s">
        <v>969</v>
      </c>
      <c r="G7" s="175" t="s">
        <v>5</v>
      </c>
      <c r="H7" s="175" t="s">
        <v>998</v>
      </c>
      <c r="I7" s="176" t="s">
        <v>999</v>
      </c>
      <c r="J7" s="177"/>
    </row>
    <row r="8" spans="1:10" ht="12.75">
      <c r="A8" s="265" t="s">
        <v>144</v>
      </c>
      <c r="B8" s="195"/>
      <c r="C8" s="195"/>
      <c r="D8" s="195"/>
      <c r="E8" s="873">
        <v>15900</v>
      </c>
      <c r="F8" s="348">
        <v>21043</v>
      </c>
      <c r="G8" s="348">
        <v>13788.63282</v>
      </c>
      <c r="H8" s="258"/>
      <c r="I8" s="278" t="s">
        <v>145</v>
      </c>
      <c r="J8" s="148"/>
    </row>
    <row r="9" spans="1:10" ht="27" customHeight="1">
      <c r="A9" s="877" t="s">
        <v>146</v>
      </c>
      <c r="B9" s="878"/>
      <c r="C9" s="878"/>
      <c r="D9" s="878"/>
      <c r="E9" s="879">
        <v>0</v>
      </c>
      <c r="F9" s="880">
        <v>21150</v>
      </c>
      <c r="G9" s="880">
        <v>5446.995</v>
      </c>
      <c r="H9" s="168"/>
      <c r="I9" s="1200" t="s">
        <v>147</v>
      </c>
      <c r="J9" s="1201"/>
    </row>
    <row r="10" spans="1:10" ht="12.75">
      <c r="A10" s="240" t="s">
        <v>148</v>
      </c>
      <c r="B10" s="201"/>
      <c r="C10" s="201"/>
      <c r="D10" s="201"/>
      <c r="E10" s="874">
        <v>0</v>
      </c>
      <c r="F10" s="325">
        <v>7983</v>
      </c>
      <c r="G10" s="325">
        <v>7983</v>
      </c>
      <c r="H10" s="203"/>
      <c r="I10" s="875" t="s">
        <v>731</v>
      </c>
      <c r="J10" s="202"/>
    </row>
    <row r="11" spans="1:10" ht="12.75">
      <c r="A11" s="240"/>
      <c r="B11" s="201"/>
      <c r="C11" s="201"/>
      <c r="D11" s="201"/>
      <c r="E11" s="874"/>
      <c r="F11" s="325"/>
      <c r="G11" s="325"/>
      <c r="H11" s="203"/>
      <c r="I11" s="875"/>
      <c r="J11" s="202"/>
    </row>
    <row r="12" spans="1:10" ht="12.75">
      <c r="A12" s="240"/>
      <c r="B12" s="201"/>
      <c r="C12" s="201"/>
      <c r="D12" s="201"/>
      <c r="E12" s="874"/>
      <c r="F12" s="325"/>
      <c r="G12" s="325"/>
      <c r="H12" s="203"/>
      <c r="I12" s="875"/>
      <c r="J12" s="202"/>
    </row>
    <row r="13" spans="1:10" ht="12.75">
      <c r="A13" s="240"/>
      <c r="B13" s="201"/>
      <c r="C13" s="201"/>
      <c r="D13" s="201"/>
      <c r="E13" s="874"/>
      <c r="F13" s="325"/>
      <c r="G13" s="325"/>
      <c r="H13" s="203"/>
      <c r="I13" s="875"/>
      <c r="J13" s="202"/>
    </row>
    <row r="14" spans="1:10" ht="12.75">
      <c r="A14" s="240"/>
      <c r="B14" s="201"/>
      <c r="C14" s="201"/>
      <c r="D14" s="201"/>
      <c r="E14" s="874"/>
      <c r="F14" s="325"/>
      <c r="G14" s="325"/>
      <c r="H14" s="203"/>
      <c r="I14" s="875"/>
      <c r="J14" s="202"/>
    </row>
    <row r="15" spans="1:10" ht="12.75">
      <c r="A15" s="240"/>
      <c r="B15" s="201"/>
      <c r="C15" s="201"/>
      <c r="D15" s="201"/>
      <c r="E15" s="874"/>
      <c r="F15" s="325"/>
      <c r="G15" s="325"/>
      <c r="H15" s="203"/>
      <c r="I15" s="875"/>
      <c r="J15" s="202"/>
    </row>
    <row r="16" spans="1:10" ht="12.75">
      <c r="A16" s="240"/>
      <c r="B16" s="201"/>
      <c r="C16" s="201"/>
      <c r="D16" s="201"/>
      <c r="E16" s="874"/>
      <c r="F16" s="325"/>
      <c r="G16" s="325"/>
      <c r="H16" s="203"/>
      <c r="I16" s="875"/>
      <c r="J16" s="202"/>
    </row>
    <row r="17" spans="1:10" ht="12.75">
      <c r="A17" s="240"/>
      <c r="B17" s="201"/>
      <c r="C17" s="201"/>
      <c r="D17" s="201"/>
      <c r="E17" s="874"/>
      <c r="F17" s="325"/>
      <c r="G17" s="325"/>
      <c r="H17" s="203"/>
      <c r="I17" s="875"/>
      <c r="J17" s="202"/>
    </row>
    <row r="18" spans="1:10" ht="12.75">
      <c r="A18" s="240"/>
      <c r="B18" s="201"/>
      <c r="C18" s="201"/>
      <c r="D18" s="201"/>
      <c r="E18" s="874"/>
      <c r="F18" s="325"/>
      <c r="G18" s="325"/>
      <c r="H18" s="203"/>
      <c r="I18" s="875"/>
      <c r="J18" s="202"/>
    </row>
    <row r="19" spans="1:10" ht="12.75">
      <c r="A19" s="240"/>
      <c r="B19" s="201"/>
      <c r="C19" s="201"/>
      <c r="D19" s="201"/>
      <c r="E19" s="874"/>
      <c r="F19" s="325"/>
      <c r="G19" s="325"/>
      <c r="H19" s="203"/>
      <c r="I19" s="875"/>
      <c r="J19" s="202"/>
    </row>
    <row r="20" spans="1:10" ht="12.75">
      <c r="A20" s="240"/>
      <c r="B20" s="201"/>
      <c r="C20" s="201"/>
      <c r="D20" s="201"/>
      <c r="E20" s="874"/>
      <c r="F20" s="325"/>
      <c r="G20" s="325"/>
      <c r="H20" s="203"/>
      <c r="I20" s="875"/>
      <c r="J20" s="202"/>
    </row>
    <row r="21" spans="1:10" ht="12.75">
      <c r="A21" s="240"/>
      <c r="B21" s="201"/>
      <c r="C21" s="201"/>
      <c r="D21" s="201"/>
      <c r="E21" s="874"/>
      <c r="F21" s="325"/>
      <c r="G21" s="325"/>
      <c r="H21" s="203"/>
      <c r="I21" s="875"/>
      <c r="J21" s="202"/>
    </row>
    <row r="22" spans="1:10" ht="12.75">
      <c r="A22" s="240"/>
      <c r="B22" s="201"/>
      <c r="C22" s="201"/>
      <c r="D22" s="201"/>
      <c r="E22" s="874"/>
      <c r="F22" s="325"/>
      <c r="G22" s="325"/>
      <c r="H22" s="203"/>
      <c r="I22" s="875"/>
      <c r="J22" s="202"/>
    </row>
    <row r="23" spans="1:10" ht="12.75">
      <c r="A23" s="896"/>
      <c r="B23" s="897"/>
      <c r="C23" s="897"/>
      <c r="D23" s="897"/>
      <c r="E23" s="898"/>
      <c r="F23" s="899"/>
      <c r="G23" s="899"/>
      <c r="H23" s="900"/>
      <c r="I23" s="892"/>
      <c r="J23" s="893"/>
    </row>
    <row r="24" spans="1:10" ht="13.5" thickBot="1">
      <c r="A24" s="882" t="s">
        <v>950</v>
      </c>
      <c r="B24" s="883"/>
      <c r="C24" s="883"/>
      <c r="D24" s="883"/>
      <c r="E24" s="884">
        <f>SUM(E8:E23)</f>
        <v>15900</v>
      </c>
      <c r="F24" s="885">
        <f>SUM(F8:F23)</f>
        <v>50176</v>
      </c>
      <c r="G24" s="885">
        <f>SUM(G8:G23)</f>
        <v>27218.62782</v>
      </c>
      <c r="H24" s="886"/>
      <c r="I24" s="249"/>
      <c r="J24" s="261"/>
    </row>
    <row r="25" spans="1:10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</row>
    <row r="26" spans="1:10" ht="12.75">
      <c r="A26" s="201"/>
      <c r="B26" s="201"/>
      <c r="C26" s="201"/>
      <c r="D26" s="201"/>
      <c r="E26" s="201"/>
      <c r="F26" s="201"/>
      <c r="G26" s="201"/>
      <c r="H26" s="201"/>
      <c r="I26" s="201"/>
      <c r="J26" s="201"/>
    </row>
    <row r="27" spans="1:10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10" ht="12.75">
      <c r="A28" s="201" t="s">
        <v>429</v>
      </c>
      <c r="B28" s="138"/>
      <c r="C28" s="138"/>
      <c r="D28" s="138"/>
      <c r="E28" s="138"/>
      <c r="F28" s="138"/>
      <c r="G28" s="1193" t="s">
        <v>428</v>
      </c>
      <c r="H28" s="1192"/>
      <c r="I28" s="1192"/>
      <c r="J28" s="296" t="s">
        <v>33</v>
      </c>
    </row>
    <row r="29" spans="1:10" ht="12.75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2.75">
      <c r="A30" s="201"/>
      <c r="B30" s="138"/>
      <c r="C30" s="138"/>
      <c r="D30" s="138"/>
      <c r="E30" s="138"/>
      <c r="F30" s="138"/>
      <c r="G30" s="138"/>
      <c r="H30" s="138"/>
      <c r="I30" s="138"/>
      <c r="J30" s="138"/>
    </row>
  </sheetData>
  <mergeCells count="3">
    <mergeCell ref="I9:J9"/>
    <mergeCell ref="G28:I28"/>
    <mergeCell ref="F5:G5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1"/>
  <headerFooter alignWithMargins="0">
    <oddFooter>&amp;C&amp;P+54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cp:lastPrinted>2005-03-08T09:05:12Z</cp:lastPrinted>
  <dcterms:created xsi:type="dcterms:W3CDTF">2005-01-27T13:09:07Z</dcterms:created>
  <dcterms:modified xsi:type="dcterms:W3CDTF">2006-03-20T09:18:25Z</dcterms:modified>
  <cp:category/>
  <cp:version/>
  <cp:contentType/>
  <cp:contentStatus/>
</cp:coreProperties>
</file>